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NDRE\Desktop\"/>
    </mc:Choice>
  </mc:AlternateContent>
  <xr:revisionPtr revIDLastSave="0" documentId="13_ncr:1_{23C4F8C8-45E8-4B03-8943-C54CB3FFC027}" xr6:coauthVersionLast="47" xr6:coauthVersionMax="47" xr10:uidLastSave="{00000000-0000-0000-0000-000000000000}"/>
  <bookViews>
    <workbookView xWindow="-108" yWindow="-108" windowWidth="23256" windowHeight="12576" tabRatio="589" activeTab="1" xr2:uid="{00000000-000D-0000-FFFF-FFFF00000000}"/>
  </bookViews>
  <sheets>
    <sheet name="Budget FCFA" sheetId="2" r:id="rId1"/>
    <sheet name="Budget EURO" sheetId="7" r:id="rId2"/>
  </sheets>
  <definedNames>
    <definedName name="_xlnm._FilterDatabase" localSheetId="1" hidden="1">'Budget EURO'!$A$4:$BK$169</definedName>
    <definedName name="_xlnm._FilterDatabase" localSheetId="0" hidden="1">'Budget FCFA'!$A$4:$AP$223</definedName>
    <definedName name="taux">'Budget FCFA'!#REF!</definedName>
    <definedName name="taux01">'Budget FCFA'!#REF!</definedName>
    <definedName name="taux2">'Budget FCFA'!#REF!</definedName>
    <definedName name="taux3">'Budget FCFA'!#REF!</definedName>
    <definedName name="taux4">'Budget FCFA'!#REF!</definedName>
    <definedName name="_xlnm.Print_Area" localSheetId="1">'Budget EURO'!$A$2:$BN$168</definedName>
    <definedName name="_xlnm.Print_Area" localSheetId="0">'Budget FCFA'!$A$2:$AP$167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52" i="2" l="1"/>
  <c r="AP183" i="2" l="1"/>
  <c r="AP164" i="2"/>
  <c r="AK102" i="2"/>
  <c r="AK101" i="2"/>
  <c r="AK100" i="2"/>
  <c r="AK99" i="2"/>
  <c r="AK98" i="2"/>
  <c r="AP102" i="2"/>
  <c r="AP101" i="2"/>
  <c r="AP100" i="2"/>
  <c r="AP99" i="2"/>
  <c r="AP98" i="2"/>
  <c r="AP10" i="2"/>
  <c r="BJ216" i="7" l="1"/>
  <c r="BI216" i="7"/>
  <c r="BH216" i="7"/>
  <c r="BG216" i="7"/>
  <c r="BF216" i="7"/>
  <c r="BE216" i="7"/>
  <c r="BD216" i="7"/>
  <c r="BC216" i="7"/>
  <c r="BB216" i="7"/>
  <c r="BA216" i="7"/>
  <c r="AZ216" i="7"/>
  <c r="AY216" i="7"/>
  <c r="AX216" i="7"/>
  <c r="AW216" i="7"/>
  <c r="AV216" i="7"/>
  <c r="AU216" i="7"/>
  <c r="AT216" i="7"/>
  <c r="AS216" i="7"/>
  <c r="AR216" i="7"/>
  <c r="AQ216" i="7"/>
  <c r="AP216" i="7"/>
  <c r="AO216" i="7"/>
  <c r="AN216" i="7"/>
  <c r="AM216" i="7"/>
  <c r="AL216" i="7"/>
  <c r="AK216" i="7"/>
  <c r="AJ216" i="7"/>
  <c r="AI216" i="7"/>
  <c r="AH216" i="7"/>
  <c r="AG216" i="7"/>
  <c r="AF216" i="7"/>
  <c r="AE216" i="7"/>
  <c r="AD216" i="7"/>
  <c r="AC216" i="7"/>
  <c r="AB216" i="7"/>
  <c r="AA216" i="7"/>
  <c r="Z216" i="7"/>
  <c r="Y216" i="7"/>
  <c r="X216" i="7"/>
  <c r="W216" i="7"/>
  <c r="V216" i="7"/>
  <c r="U216" i="7"/>
  <c r="T216" i="7"/>
  <c r="S216" i="7"/>
  <c r="R216" i="7"/>
  <c r="Q216" i="7"/>
  <c r="P216" i="7"/>
  <c r="O216" i="7"/>
  <c r="N216" i="7"/>
  <c r="M216" i="7"/>
  <c r="L216" i="7"/>
  <c r="K216" i="7"/>
  <c r="J216" i="7"/>
  <c r="I216" i="7"/>
  <c r="H216" i="7"/>
  <c r="G216" i="7"/>
  <c r="F216" i="7"/>
  <c r="E216" i="7"/>
  <c r="BJ215" i="7"/>
  <c r="BI215" i="7"/>
  <c r="BH215" i="7"/>
  <c r="BG215" i="7"/>
  <c r="BF215" i="7"/>
  <c r="BE215" i="7"/>
  <c r="BD215" i="7"/>
  <c r="BC215" i="7"/>
  <c r="BB215" i="7"/>
  <c r="BA215" i="7"/>
  <c r="AZ215" i="7"/>
  <c r="AY215" i="7"/>
  <c r="AX215" i="7"/>
  <c r="AW215" i="7"/>
  <c r="AV215" i="7"/>
  <c r="AU215" i="7"/>
  <c r="AT215" i="7"/>
  <c r="AS215" i="7"/>
  <c r="AR215" i="7"/>
  <c r="AQ215" i="7"/>
  <c r="AP215" i="7"/>
  <c r="AO215" i="7"/>
  <c r="AN215" i="7"/>
  <c r="AM215" i="7"/>
  <c r="AL215" i="7"/>
  <c r="AK215" i="7"/>
  <c r="AJ215" i="7"/>
  <c r="AI215" i="7"/>
  <c r="AH215" i="7"/>
  <c r="AG215" i="7"/>
  <c r="AF215" i="7"/>
  <c r="AE215" i="7"/>
  <c r="AD215" i="7"/>
  <c r="AC215" i="7"/>
  <c r="AB215" i="7"/>
  <c r="AA215" i="7"/>
  <c r="Z215" i="7"/>
  <c r="Y215" i="7"/>
  <c r="X215" i="7"/>
  <c r="W215" i="7"/>
  <c r="V215" i="7"/>
  <c r="U215" i="7"/>
  <c r="T215" i="7"/>
  <c r="S215" i="7"/>
  <c r="R215" i="7"/>
  <c r="Q215" i="7"/>
  <c r="P215" i="7"/>
  <c r="O215" i="7"/>
  <c r="N215" i="7"/>
  <c r="M215" i="7"/>
  <c r="L215" i="7"/>
  <c r="K215" i="7"/>
  <c r="J215" i="7"/>
  <c r="I215" i="7"/>
  <c r="H215" i="7"/>
  <c r="G215" i="7"/>
  <c r="F215" i="7"/>
  <c r="E215" i="7"/>
  <c r="BJ214" i="7"/>
  <c r="BI214" i="7"/>
  <c r="BH214" i="7"/>
  <c r="BG214" i="7"/>
  <c r="BF214" i="7"/>
  <c r="BE214" i="7"/>
  <c r="BD214" i="7"/>
  <c r="BC214" i="7"/>
  <c r="BB214" i="7"/>
  <c r="BA214" i="7"/>
  <c r="AZ214" i="7"/>
  <c r="AY214" i="7"/>
  <c r="AX214" i="7"/>
  <c r="AW214" i="7"/>
  <c r="AV214" i="7"/>
  <c r="AU214" i="7"/>
  <c r="AT214" i="7"/>
  <c r="AS214" i="7"/>
  <c r="AR214" i="7"/>
  <c r="AQ214" i="7"/>
  <c r="AP214" i="7"/>
  <c r="AO214" i="7"/>
  <c r="AN214" i="7"/>
  <c r="AM214" i="7"/>
  <c r="AL214" i="7"/>
  <c r="AK214" i="7"/>
  <c r="AJ214" i="7"/>
  <c r="AI214" i="7"/>
  <c r="AH214" i="7"/>
  <c r="AG214" i="7"/>
  <c r="AF214" i="7"/>
  <c r="AE214" i="7"/>
  <c r="AD214" i="7"/>
  <c r="AC214" i="7"/>
  <c r="AB214" i="7"/>
  <c r="AA214" i="7"/>
  <c r="Z214" i="7"/>
  <c r="Y214" i="7"/>
  <c r="X214" i="7"/>
  <c r="W214" i="7"/>
  <c r="V214" i="7"/>
  <c r="U214" i="7"/>
  <c r="T214" i="7"/>
  <c r="S214" i="7"/>
  <c r="R214" i="7"/>
  <c r="Q214" i="7"/>
  <c r="P214" i="7"/>
  <c r="O214" i="7"/>
  <c r="N214" i="7"/>
  <c r="M214" i="7"/>
  <c r="L214" i="7"/>
  <c r="K214" i="7"/>
  <c r="J214" i="7"/>
  <c r="I214" i="7"/>
  <c r="H214" i="7"/>
  <c r="G214" i="7"/>
  <c r="F214" i="7"/>
  <c r="E214" i="7"/>
  <c r="BJ213" i="7"/>
  <c r="BI213" i="7"/>
  <c r="BH213" i="7"/>
  <c r="BG213" i="7"/>
  <c r="BF213" i="7"/>
  <c r="BE213" i="7"/>
  <c r="BD213" i="7"/>
  <c r="BC213" i="7"/>
  <c r="BB213" i="7"/>
  <c r="BA213" i="7"/>
  <c r="AZ213" i="7"/>
  <c r="AY213" i="7"/>
  <c r="AX213" i="7"/>
  <c r="AW213" i="7"/>
  <c r="AV213" i="7"/>
  <c r="AU213" i="7"/>
  <c r="AT213" i="7"/>
  <c r="AS213" i="7"/>
  <c r="AR213" i="7"/>
  <c r="AQ213" i="7"/>
  <c r="AP213" i="7"/>
  <c r="AO213" i="7"/>
  <c r="AN213" i="7"/>
  <c r="AM213" i="7"/>
  <c r="AL213" i="7"/>
  <c r="AK213" i="7"/>
  <c r="AJ213" i="7"/>
  <c r="AI213" i="7"/>
  <c r="AH213" i="7"/>
  <c r="AG213" i="7"/>
  <c r="AF213" i="7"/>
  <c r="AE213" i="7"/>
  <c r="AD213" i="7"/>
  <c r="AC213" i="7"/>
  <c r="AB213" i="7"/>
  <c r="Z213" i="7"/>
  <c r="Y213" i="7"/>
  <c r="X213" i="7"/>
  <c r="W213" i="7"/>
  <c r="V213" i="7"/>
  <c r="U213" i="7"/>
  <c r="T213" i="7"/>
  <c r="S213" i="7"/>
  <c r="R213" i="7"/>
  <c r="Q213" i="7"/>
  <c r="P213" i="7"/>
  <c r="O213" i="7"/>
  <c r="N213" i="7"/>
  <c r="M213" i="7"/>
  <c r="L213" i="7"/>
  <c r="K213" i="7"/>
  <c r="J213" i="7"/>
  <c r="I213" i="7"/>
  <c r="H213" i="7"/>
  <c r="G213" i="7"/>
  <c r="F213" i="7"/>
  <c r="E213" i="7"/>
  <c r="BJ212" i="7"/>
  <c r="BI212" i="7"/>
  <c r="BH212" i="7"/>
  <c r="BG212" i="7"/>
  <c r="BF212" i="7"/>
  <c r="BE212" i="7"/>
  <c r="BD212" i="7"/>
  <c r="BC212" i="7"/>
  <c r="BB212" i="7"/>
  <c r="BA212" i="7"/>
  <c r="AZ212" i="7"/>
  <c r="AY212" i="7"/>
  <c r="AX212" i="7"/>
  <c r="AW212" i="7"/>
  <c r="AV212" i="7"/>
  <c r="AU212" i="7"/>
  <c r="AT212" i="7"/>
  <c r="AS212" i="7"/>
  <c r="AR212" i="7"/>
  <c r="AQ212" i="7"/>
  <c r="AP212" i="7"/>
  <c r="AO212" i="7"/>
  <c r="AN212" i="7"/>
  <c r="AM212" i="7"/>
  <c r="AL212" i="7"/>
  <c r="AK212" i="7"/>
  <c r="AJ212" i="7"/>
  <c r="AI212" i="7"/>
  <c r="AH212" i="7"/>
  <c r="AG212" i="7"/>
  <c r="AF212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O212" i="7"/>
  <c r="N212" i="7"/>
  <c r="L212" i="7"/>
  <c r="K212" i="7"/>
  <c r="J212" i="7"/>
  <c r="I212" i="7"/>
  <c r="H212" i="7"/>
  <c r="G212" i="7"/>
  <c r="F212" i="7"/>
  <c r="E212" i="7"/>
  <c r="BJ210" i="7"/>
  <c r="BI210" i="7"/>
  <c r="BH210" i="7"/>
  <c r="BG210" i="7"/>
  <c r="BF210" i="7"/>
  <c r="BE210" i="7"/>
  <c r="BD210" i="7"/>
  <c r="BC210" i="7"/>
  <c r="BB210" i="7"/>
  <c r="BA210" i="7"/>
  <c r="AZ210" i="7"/>
  <c r="AY210" i="7"/>
  <c r="AX210" i="7"/>
  <c r="AW210" i="7"/>
  <c r="AV210" i="7"/>
  <c r="AU210" i="7"/>
  <c r="AT210" i="7"/>
  <c r="AS210" i="7"/>
  <c r="AR210" i="7"/>
  <c r="AQ210" i="7"/>
  <c r="AP210" i="7"/>
  <c r="AO210" i="7"/>
  <c r="AN210" i="7"/>
  <c r="AM210" i="7"/>
  <c r="AL210" i="7"/>
  <c r="AK210" i="7"/>
  <c r="AJ210" i="7"/>
  <c r="AI210" i="7"/>
  <c r="AH210" i="7"/>
  <c r="AG210" i="7"/>
  <c r="AF210" i="7"/>
  <c r="AE210" i="7"/>
  <c r="AD210" i="7"/>
  <c r="AC210" i="7"/>
  <c r="AB210" i="7"/>
  <c r="AA210" i="7"/>
  <c r="Z210" i="7"/>
  <c r="Y210" i="7"/>
  <c r="X210" i="7"/>
  <c r="W210" i="7"/>
  <c r="V210" i="7"/>
  <c r="U210" i="7"/>
  <c r="T210" i="7"/>
  <c r="S210" i="7"/>
  <c r="R210" i="7"/>
  <c r="Q210" i="7"/>
  <c r="P210" i="7"/>
  <c r="O210" i="7"/>
  <c r="N210" i="7"/>
  <c r="M210" i="7"/>
  <c r="L210" i="7"/>
  <c r="K210" i="7"/>
  <c r="J210" i="7"/>
  <c r="I210" i="7"/>
  <c r="H210" i="7"/>
  <c r="G210" i="7"/>
  <c r="F210" i="7"/>
  <c r="E210" i="7"/>
  <c r="BJ209" i="7"/>
  <c r="BI209" i="7"/>
  <c r="BH209" i="7"/>
  <c r="BG209" i="7"/>
  <c r="BF209" i="7"/>
  <c r="BE209" i="7"/>
  <c r="BD209" i="7"/>
  <c r="BC209" i="7"/>
  <c r="BB209" i="7"/>
  <c r="BA209" i="7"/>
  <c r="AZ209" i="7"/>
  <c r="AY209" i="7"/>
  <c r="AX209" i="7"/>
  <c r="AW209" i="7"/>
  <c r="AV209" i="7"/>
  <c r="AU209" i="7"/>
  <c r="AT209" i="7"/>
  <c r="AS209" i="7"/>
  <c r="AR209" i="7"/>
  <c r="AQ209" i="7"/>
  <c r="AP209" i="7"/>
  <c r="AO209" i="7"/>
  <c r="AN209" i="7"/>
  <c r="AM209" i="7"/>
  <c r="AL209" i="7"/>
  <c r="AK209" i="7"/>
  <c r="AJ209" i="7"/>
  <c r="AI209" i="7"/>
  <c r="AH209" i="7"/>
  <c r="AG209" i="7"/>
  <c r="AF209" i="7"/>
  <c r="AE209" i="7"/>
  <c r="AD209" i="7"/>
  <c r="AC209" i="7"/>
  <c r="AB209" i="7"/>
  <c r="AA209" i="7"/>
  <c r="Z209" i="7"/>
  <c r="Y209" i="7"/>
  <c r="X209" i="7"/>
  <c r="W209" i="7"/>
  <c r="V209" i="7"/>
  <c r="U209" i="7"/>
  <c r="T209" i="7"/>
  <c r="S209" i="7"/>
  <c r="R209" i="7"/>
  <c r="Q209" i="7"/>
  <c r="P209" i="7"/>
  <c r="O209" i="7"/>
  <c r="N209" i="7"/>
  <c r="M209" i="7"/>
  <c r="L209" i="7"/>
  <c r="K209" i="7"/>
  <c r="J209" i="7"/>
  <c r="I209" i="7"/>
  <c r="H209" i="7"/>
  <c r="G209" i="7"/>
  <c r="F209" i="7"/>
  <c r="E209" i="7"/>
  <c r="BJ208" i="7"/>
  <c r="BI208" i="7"/>
  <c r="BH208" i="7"/>
  <c r="BG208" i="7"/>
  <c r="BF208" i="7"/>
  <c r="BE208" i="7"/>
  <c r="BD208" i="7"/>
  <c r="BC208" i="7"/>
  <c r="BB208" i="7"/>
  <c r="BA208" i="7"/>
  <c r="AZ208" i="7"/>
  <c r="AY208" i="7"/>
  <c r="AX208" i="7"/>
  <c r="AW208" i="7"/>
  <c r="AV208" i="7"/>
  <c r="AU208" i="7"/>
  <c r="AT208" i="7"/>
  <c r="AS208" i="7"/>
  <c r="AR208" i="7"/>
  <c r="AQ208" i="7"/>
  <c r="AP208" i="7"/>
  <c r="AO208" i="7"/>
  <c r="AN208" i="7"/>
  <c r="AM208" i="7"/>
  <c r="AL208" i="7"/>
  <c r="AK208" i="7"/>
  <c r="AJ208" i="7"/>
  <c r="AI208" i="7"/>
  <c r="AH208" i="7"/>
  <c r="AG208" i="7"/>
  <c r="AF208" i="7"/>
  <c r="AE208" i="7"/>
  <c r="AD208" i="7"/>
  <c r="AC208" i="7"/>
  <c r="AB208" i="7"/>
  <c r="AA208" i="7"/>
  <c r="Z208" i="7"/>
  <c r="Y208" i="7"/>
  <c r="X208" i="7"/>
  <c r="W208" i="7"/>
  <c r="V208" i="7"/>
  <c r="U208" i="7"/>
  <c r="T208" i="7"/>
  <c r="S208" i="7"/>
  <c r="R208" i="7"/>
  <c r="Q208" i="7"/>
  <c r="P208" i="7"/>
  <c r="O208" i="7"/>
  <c r="N208" i="7"/>
  <c r="M208" i="7"/>
  <c r="L208" i="7"/>
  <c r="K208" i="7"/>
  <c r="J208" i="7"/>
  <c r="I208" i="7"/>
  <c r="H208" i="7"/>
  <c r="G208" i="7"/>
  <c r="F208" i="7"/>
  <c r="E208" i="7"/>
  <c r="BJ207" i="7"/>
  <c r="BI207" i="7"/>
  <c r="BH207" i="7"/>
  <c r="BG207" i="7"/>
  <c r="BF207" i="7"/>
  <c r="BE207" i="7"/>
  <c r="BD207" i="7"/>
  <c r="BC207" i="7"/>
  <c r="BB207" i="7"/>
  <c r="BA207" i="7"/>
  <c r="AZ207" i="7"/>
  <c r="AY207" i="7"/>
  <c r="AX207" i="7"/>
  <c r="AW207" i="7"/>
  <c r="AV207" i="7"/>
  <c r="AU207" i="7"/>
  <c r="AT207" i="7"/>
  <c r="AS207" i="7"/>
  <c r="AR207" i="7"/>
  <c r="AQ207" i="7"/>
  <c r="AP207" i="7"/>
  <c r="AO207" i="7"/>
  <c r="AN207" i="7"/>
  <c r="AM207" i="7"/>
  <c r="AL207" i="7"/>
  <c r="AK207" i="7"/>
  <c r="AJ207" i="7"/>
  <c r="AI207" i="7"/>
  <c r="AH207" i="7"/>
  <c r="AG207" i="7"/>
  <c r="AF207" i="7"/>
  <c r="AE207" i="7"/>
  <c r="AD207" i="7"/>
  <c r="AC207" i="7"/>
  <c r="AB207" i="7"/>
  <c r="AA207" i="7"/>
  <c r="Z207" i="7"/>
  <c r="Y207" i="7"/>
  <c r="X207" i="7"/>
  <c r="W207" i="7"/>
  <c r="V207" i="7"/>
  <c r="U207" i="7"/>
  <c r="T207" i="7"/>
  <c r="S207" i="7"/>
  <c r="R207" i="7"/>
  <c r="Q207" i="7"/>
  <c r="P207" i="7"/>
  <c r="O207" i="7"/>
  <c r="N207" i="7"/>
  <c r="M207" i="7"/>
  <c r="L207" i="7"/>
  <c r="K207" i="7"/>
  <c r="J207" i="7"/>
  <c r="I207" i="7"/>
  <c r="H207" i="7"/>
  <c r="G207" i="7"/>
  <c r="F207" i="7"/>
  <c r="E207" i="7"/>
  <c r="BJ206" i="7"/>
  <c r="BI206" i="7"/>
  <c r="BH206" i="7"/>
  <c r="BG206" i="7"/>
  <c r="BF206" i="7"/>
  <c r="BE206" i="7"/>
  <c r="BD206" i="7"/>
  <c r="BC206" i="7"/>
  <c r="BB206" i="7"/>
  <c r="BA206" i="7"/>
  <c r="AZ206" i="7"/>
  <c r="AY206" i="7"/>
  <c r="AX206" i="7"/>
  <c r="AW206" i="7"/>
  <c r="AV206" i="7"/>
  <c r="AU206" i="7"/>
  <c r="AT206" i="7"/>
  <c r="AS206" i="7"/>
  <c r="AR206" i="7"/>
  <c r="AQ206" i="7"/>
  <c r="AP206" i="7"/>
  <c r="AO206" i="7"/>
  <c r="AN206" i="7"/>
  <c r="AM206" i="7"/>
  <c r="AL206" i="7"/>
  <c r="AK206" i="7"/>
  <c r="AJ206" i="7"/>
  <c r="AI206" i="7"/>
  <c r="AH206" i="7"/>
  <c r="AG206" i="7"/>
  <c r="AF206" i="7"/>
  <c r="AE206" i="7"/>
  <c r="AD206" i="7"/>
  <c r="AC206" i="7"/>
  <c r="AB206" i="7"/>
  <c r="AA206" i="7"/>
  <c r="Z206" i="7"/>
  <c r="Y206" i="7"/>
  <c r="X206" i="7"/>
  <c r="W206" i="7"/>
  <c r="V206" i="7"/>
  <c r="U206" i="7"/>
  <c r="T206" i="7"/>
  <c r="S206" i="7"/>
  <c r="R206" i="7"/>
  <c r="Q206" i="7"/>
  <c r="P206" i="7"/>
  <c r="O206" i="7"/>
  <c r="N206" i="7"/>
  <c r="M206" i="7"/>
  <c r="L206" i="7"/>
  <c r="K206" i="7"/>
  <c r="J206" i="7"/>
  <c r="I206" i="7"/>
  <c r="H206" i="7"/>
  <c r="G206" i="7"/>
  <c r="F206" i="7"/>
  <c r="E206" i="7"/>
  <c r="BJ205" i="7"/>
  <c r="BI205" i="7"/>
  <c r="BH205" i="7"/>
  <c r="BG205" i="7"/>
  <c r="BF205" i="7"/>
  <c r="BE205" i="7"/>
  <c r="BD205" i="7"/>
  <c r="BC205" i="7"/>
  <c r="BB205" i="7"/>
  <c r="BA205" i="7"/>
  <c r="AZ205" i="7"/>
  <c r="AY205" i="7"/>
  <c r="AX205" i="7"/>
  <c r="AW205" i="7"/>
  <c r="AV205" i="7"/>
  <c r="AU205" i="7"/>
  <c r="AT205" i="7"/>
  <c r="AS205" i="7"/>
  <c r="AR205" i="7"/>
  <c r="AQ205" i="7"/>
  <c r="AP205" i="7"/>
  <c r="AO205" i="7"/>
  <c r="AN205" i="7"/>
  <c r="AM205" i="7"/>
  <c r="AL205" i="7"/>
  <c r="AK205" i="7"/>
  <c r="AJ205" i="7"/>
  <c r="AI205" i="7"/>
  <c r="AH205" i="7"/>
  <c r="AG205" i="7"/>
  <c r="AF205" i="7"/>
  <c r="AE205" i="7"/>
  <c r="AD205" i="7"/>
  <c r="AC205" i="7"/>
  <c r="AB205" i="7"/>
  <c r="AA205" i="7"/>
  <c r="Z205" i="7"/>
  <c r="Y205" i="7"/>
  <c r="X205" i="7"/>
  <c r="W205" i="7"/>
  <c r="V205" i="7"/>
  <c r="U205" i="7"/>
  <c r="T205" i="7"/>
  <c r="S205" i="7"/>
  <c r="R205" i="7"/>
  <c r="Q205" i="7"/>
  <c r="P205" i="7"/>
  <c r="O205" i="7"/>
  <c r="N205" i="7"/>
  <c r="M205" i="7"/>
  <c r="L205" i="7"/>
  <c r="K205" i="7"/>
  <c r="J205" i="7"/>
  <c r="I205" i="7"/>
  <c r="H205" i="7"/>
  <c r="G205" i="7"/>
  <c r="F205" i="7"/>
  <c r="E205" i="7"/>
  <c r="BJ204" i="7"/>
  <c r="BI204" i="7"/>
  <c r="BH204" i="7"/>
  <c r="BG204" i="7"/>
  <c r="BF204" i="7"/>
  <c r="BE204" i="7"/>
  <c r="BD204" i="7"/>
  <c r="BC204" i="7"/>
  <c r="BB204" i="7"/>
  <c r="BA204" i="7"/>
  <c r="AZ204" i="7"/>
  <c r="AY204" i="7"/>
  <c r="AX204" i="7"/>
  <c r="AW204" i="7"/>
  <c r="AV204" i="7"/>
  <c r="AU204" i="7"/>
  <c r="AT204" i="7"/>
  <c r="AS204" i="7"/>
  <c r="AR204" i="7"/>
  <c r="AQ204" i="7"/>
  <c r="AP204" i="7"/>
  <c r="AO204" i="7"/>
  <c r="AN204" i="7"/>
  <c r="AM204" i="7"/>
  <c r="AL204" i="7"/>
  <c r="AK204" i="7"/>
  <c r="AJ204" i="7"/>
  <c r="AI204" i="7"/>
  <c r="AH204" i="7"/>
  <c r="AG204" i="7"/>
  <c r="AF204" i="7"/>
  <c r="AE204" i="7"/>
  <c r="AD204" i="7"/>
  <c r="AC204" i="7"/>
  <c r="AB204" i="7"/>
  <c r="AA204" i="7"/>
  <c r="Z204" i="7"/>
  <c r="Y204" i="7"/>
  <c r="X204" i="7"/>
  <c r="W204" i="7"/>
  <c r="V204" i="7"/>
  <c r="U204" i="7"/>
  <c r="T204" i="7"/>
  <c r="S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E204" i="7"/>
  <c r="BJ203" i="7"/>
  <c r="BI203" i="7"/>
  <c r="BH203" i="7"/>
  <c r="BG203" i="7"/>
  <c r="BF203" i="7"/>
  <c r="BE203" i="7"/>
  <c r="BD203" i="7"/>
  <c r="BC203" i="7"/>
  <c r="BB203" i="7"/>
  <c r="BA203" i="7"/>
  <c r="AZ203" i="7"/>
  <c r="AY203" i="7"/>
  <c r="AX203" i="7"/>
  <c r="AW203" i="7"/>
  <c r="AV203" i="7"/>
  <c r="AU203" i="7"/>
  <c r="AT203" i="7"/>
  <c r="AS203" i="7"/>
  <c r="AR203" i="7"/>
  <c r="AQ203" i="7"/>
  <c r="AP203" i="7"/>
  <c r="AO203" i="7"/>
  <c r="AN203" i="7"/>
  <c r="AM203" i="7"/>
  <c r="AL203" i="7"/>
  <c r="AK203" i="7"/>
  <c r="AJ203" i="7"/>
  <c r="AI203" i="7"/>
  <c r="AH203" i="7"/>
  <c r="AG203" i="7"/>
  <c r="AF203" i="7"/>
  <c r="AE203" i="7"/>
  <c r="AD203" i="7"/>
  <c r="AC203" i="7"/>
  <c r="AB203" i="7"/>
  <c r="AA203" i="7"/>
  <c r="Z203" i="7"/>
  <c r="Y203" i="7"/>
  <c r="X203" i="7"/>
  <c r="W203" i="7"/>
  <c r="V203" i="7"/>
  <c r="U203" i="7"/>
  <c r="T203" i="7"/>
  <c r="S203" i="7"/>
  <c r="R203" i="7"/>
  <c r="Q203" i="7"/>
  <c r="P203" i="7"/>
  <c r="O203" i="7"/>
  <c r="N203" i="7"/>
  <c r="M203" i="7"/>
  <c r="L203" i="7"/>
  <c r="K203" i="7"/>
  <c r="J203" i="7"/>
  <c r="I203" i="7"/>
  <c r="H203" i="7"/>
  <c r="G203" i="7"/>
  <c r="F203" i="7"/>
  <c r="E203" i="7"/>
  <c r="BJ202" i="7"/>
  <c r="BI202" i="7"/>
  <c r="BH202" i="7"/>
  <c r="BG202" i="7"/>
  <c r="BF202" i="7"/>
  <c r="BE202" i="7"/>
  <c r="BD202" i="7"/>
  <c r="BC202" i="7"/>
  <c r="BB202" i="7"/>
  <c r="BA202" i="7"/>
  <c r="AZ202" i="7"/>
  <c r="AY202" i="7"/>
  <c r="AX202" i="7"/>
  <c r="AW202" i="7"/>
  <c r="AV202" i="7"/>
  <c r="AU202" i="7"/>
  <c r="AT202" i="7"/>
  <c r="AS202" i="7"/>
  <c r="AR202" i="7"/>
  <c r="AQ202" i="7"/>
  <c r="AP202" i="7"/>
  <c r="AO202" i="7"/>
  <c r="AN202" i="7"/>
  <c r="AM202" i="7"/>
  <c r="AL202" i="7"/>
  <c r="AK202" i="7"/>
  <c r="AJ202" i="7"/>
  <c r="AI202" i="7"/>
  <c r="AH202" i="7"/>
  <c r="AG202" i="7"/>
  <c r="AF202" i="7"/>
  <c r="AE202" i="7"/>
  <c r="AD202" i="7"/>
  <c r="AC202" i="7"/>
  <c r="AB202" i="7"/>
  <c r="AA202" i="7"/>
  <c r="Z202" i="7"/>
  <c r="Y202" i="7"/>
  <c r="X202" i="7"/>
  <c r="W202" i="7"/>
  <c r="V202" i="7"/>
  <c r="U202" i="7"/>
  <c r="T202" i="7"/>
  <c r="S202" i="7"/>
  <c r="R202" i="7"/>
  <c r="Q202" i="7"/>
  <c r="P202" i="7"/>
  <c r="O202" i="7"/>
  <c r="N202" i="7"/>
  <c r="M202" i="7"/>
  <c r="L202" i="7"/>
  <c r="K202" i="7"/>
  <c r="J202" i="7"/>
  <c r="I202" i="7"/>
  <c r="H202" i="7"/>
  <c r="G202" i="7"/>
  <c r="F202" i="7"/>
  <c r="E202" i="7"/>
  <c r="BJ201" i="7"/>
  <c r="BI201" i="7"/>
  <c r="BH201" i="7"/>
  <c r="BG201" i="7"/>
  <c r="BF201" i="7"/>
  <c r="BE201" i="7"/>
  <c r="BD201" i="7"/>
  <c r="BC201" i="7"/>
  <c r="BB201" i="7"/>
  <c r="BA201" i="7"/>
  <c r="AZ201" i="7"/>
  <c r="AY201" i="7"/>
  <c r="AX201" i="7"/>
  <c r="AW201" i="7"/>
  <c r="AV201" i="7"/>
  <c r="AU201" i="7"/>
  <c r="AT201" i="7"/>
  <c r="AS201" i="7"/>
  <c r="AR201" i="7"/>
  <c r="AQ201" i="7"/>
  <c r="AP201" i="7"/>
  <c r="AO201" i="7"/>
  <c r="AN201" i="7"/>
  <c r="AM201" i="7"/>
  <c r="AL201" i="7"/>
  <c r="AK201" i="7"/>
  <c r="AJ201" i="7"/>
  <c r="AI201" i="7"/>
  <c r="AH201" i="7"/>
  <c r="AG201" i="7"/>
  <c r="AF201" i="7"/>
  <c r="AE201" i="7"/>
  <c r="AD201" i="7"/>
  <c r="AC201" i="7"/>
  <c r="AB201" i="7"/>
  <c r="AA201" i="7"/>
  <c r="Z201" i="7"/>
  <c r="Y201" i="7"/>
  <c r="X201" i="7"/>
  <c r="W201" i="7"/>
  <c r="V201" i="7"/>
  <c r="U201" i="7"/>
  <c r="T201" i="7"/>
  <c r="S201" i="7"/>
  <c r="R201" i="7"/>
  <c r="Q201" i="7"/>
  <c r="P201" i="7"/>
  <c r="O201" i="7"/>
  <c r="N201" i="7"/>
  <c r="M201" i="7"/>
  <c r="L201" i="7"/>
  <c r="K201" i="7"/>
  <c r="J201" i="7"/>
  <c r="I201" i="7"/>
  <c r="H201" i="7"/>
  <c r="G201" i="7"/>
  <c r="F201" i="7"/>
  <c r="E201" i="7"/>
  <c r="BJ200" i="7"/>
  <c r="BI200" i="7"/>
  <c r="BH200" i="7"/>
  <c r="BG200" i="7"/>
  <c r="BF200" i="7"/>
  <c r="BE200" i="7"/>
  <c r="BD200" i="7"/>
  <c r="BC200" i="7"/>
  <c r="BB200" i="7"/>
  <c r="BA200" i="7"/>
  <c r="AZ200" i="7"/>
  <c r="AY200" i="7"/>
  <c r="AX200" i="7"/>
  <c r="AW200" i="7"/>
  <c r="AV200" i="7"/>
  <c r="AU200" i="7"/>
  <c r="AT200" i="7"/>
  <c r="AS200" i="7"/>
  <c r="AR200" i="7"/>
  <c r="AQ200" i="7"/>
  <c r="AP200" i="7"/>
  <c r="AO200" i="7"/>
  <c r="AN200" i="7"/>
  <c r="AM200" i="7"/>
  <c r="AL200" i="7"/>
  <c r="AK200" i="7"/>
  <c r="AJ200" i="7"/>
  <c r="AI200" i="7"/>
  <c r="AH200" i="7"/>
  <c r="AG200" i="7"/>
  <c r="AF200" i="7"/>
  <c r="AE200" i="7"/>
  <c r="AD200" i="7"/>
  <c r="AC200" i="7"/>
  <c r="AB200" i="7"/>
  <c r="AA200" i="7"/>
  <c r="Z200" i="7"/>
  <c r="Y200" i="7"/>
  <c r="X200" i="7"/>
  <c r="W200" i="7"/>
  <c r="V200" i="7"/>
  <c r="U200" i="7"/>
  <c r="T200" i="7"/>
  <c r="S200" i="7"/>
  <c r="R200" i="7"/>
  <c r="Q200" i="7"/>
  <c r="P200" i="7"/>
  <c r="O200" i="7"/>
  <c r="N200" i="7"/>
  <c r="M200" i="7"/>
  <c r="L200" i="7"/>
  <c r="K200" i="7"/>
  <c r="J200" i="7"/>
  <c r="I200" i="7"/>
  <c r="H200" i="7"/>
  <c r="G200" i="7"/>
  <c r="F200" i="7"/>
  <c r="E200" i="7"/>
  <c r="BJ199" i="7"/>
  <c r="BI199" i="7"/>
  <c r="BH199" i="7"/>
  <c r="BG199" i="7"/>
  <c r="BF199" i="7"/>
  <c r="BE199" i="7"/>
  <c r="BD199" i="7"/>
  <c r="BC199" i="7"/>
  <c r="BB199" i="7"/>
  <c r="BA199" i="7"/>
  <c r="AZ199" i="7"/>
  <c r="AY199" i="7"/>
  <c r="AX199" i="7"/>
  <c r="AW199" i="7"/>
  <c r="AV199" i="7"/>
  <c r="AU199" i="7"/>
  <c r="AT199" i="7"/>
  <c r="AS199" i="7"/>
  <c r="AR199" i="7"/>
  <c r="AQ199" i="7"/>
  <c r="AP199" i="7"/>
  <c r="AO199" i="7"/>
  <c r="AN199" i="7"/>
  <c r="AM199" i="7"/>
  <c r="AL199" i="7"/>
  <c r="AK199" i="7"/>
  <c r="AJ199" i="7"/>
  <c r="AI199" i="7"/>
  <c r="AH199" i="7"/>
  <c r="AG199" i="7"/>
  <c r="AF199" i="7"/>
  <c r="AE199" i="7"/>
  <c r="AD199" i="7"/>
  <c r="AC199" i="7"/>
  <c r="AB199" i="7"/>
  <c r="AA199" i="7"/>
  <c r="Z199" i="7"/>
  <c r="Y199" i="7"/>
  <c r="X199" i="7"/>
  <c r="W199" i="7"/>
  <c r="V199" i="7"/>
  <c r="U199" i="7"/>
  <c r="T199" i="7"/>
  <c r="S199" i="7"/>
  <c r="R199" i="7"/>
  <c r="Q199" i="7"/>
  <c r="P199" i="7"/>
  <c r="O199" i="7"/>
  <c r="N199" i="7"/>
  <c r="M199" i="7"/>
  <c r="L199" i="7"/>
  <c r="K199" i="7"/>
  <c r="J199" i="7"/>
  <c r="I199" i="7"/>
  <c r="H199" i="7"/>
  <c r="G199" i="7"/>
  <c r="F199" i="7"/>
  <c r="E199" i="7"/>
  <c r="BJ198" i="7"/>
  <c r="BI198" i="7"/>
  <c r="BH198" i="7"/>
  <c r="BG198" i="7"/>
  <c r="BF198" i="7"/>
  <c r="BE198" i="7"/>
  <c r="BD198" i="7"/>
  <c r="BC198" i="7"/>
  <c r="BB198" i="7"/>
  <c r="BA198" i="7"/>
  <c r="AZ198" i="7"/>
  <c r="AY198" i="7"/>
  <c r="AX198" i="7"/>
  <c r="AW198" i="7"/>
  <c r="AV198" i="7"/>
  <c r="AU198" i="7"/>
  <c r="AT198" i="7"/>
  <c r="AS198" i="7"/>
  <c r="AR198" i="7"/>
  <c r="AQ198" i="7"/>
  <c r="AP198" i="7"/>
  <c r="AO198" i="7"/>
  <c r="AN198" i="7"/>
  <c r="AM198" i="7"/>
  <c r="AL198" i="7"/>
  <c r="AK198" i="7"/>
  <c r="AJ198" i="7"/>
  <c r="AI198" i="7"/>
  <c r="AH198" i="7"/>
  <c r="AG198" i="7"/>
  <c r="AF198" i="7"/>
  <c r="AE198" i="7"/>
  <c r="AD198" i="7"/>
  <c r="AC198" i="7"/>
  <c r="AB198" i="7"/>
  <c r="Z198" i="7"/>
  <c r="Y198" i="7"/>
  <c r="X198" i="7"/>
  <c r="W198" i="7"/>
  <c r="V198" i="7"/>
  <c r="U198" i="7"/>
  <c r="T198" i="7"/>
  <c r="S198" i="7"/>
  <c r="R198" i="7"/>
  <c r="Q198" i="7"/>
  <c r="P198" i="7"/>
  <c r="O198" i="7"/>
  <c r="N198" i="7"/>
  <c r="M198" i="7"/>
  <c r="L198" i="7"/>
  <c r="K198" i="7"/>
  <c r="J198" i="7"/>
  <c r="I198" i="7"/>
  <c r="H198" i="7"/>
  <c r="G198" i="7"/>
  <c r="F198" i="7"/>
  <c r="E198" i="7"/>
  <c r="BJ197" i="7"/>
  <c r="BI197" i="7"/>
  <c r="BH197" i="7"/>
  <c r="BG197" i="7"/>
  <c r="BF197" i="7"/>
  <c r="BE197" i="7"/>
  <c r="BD197" i="7"/>
  <c r="BC197" i="7"/>
  <c r="BB197" i="7"/>
  <c r="BA197" i="7"/>
  <c r="AZ197" i="7"/>
  <c r="AY197" i="7"/>
  <c r="AX197" i="7"/>
  <c r="AW197" i="7"/>
  <c r="AV197" i="7"/>
  <c r="AU197" i="7"/>
  <c r="AT197" i="7"/>
  <c r="AS197" i="7"/>
  <c r="AR197" i="7"/>
  <c r="AQ197" i="7"/>
  <c r="AP197" i="7"/>
  <c r="AO197" i="7"/>
  <c r="AN197" i="7"/>
  <c r="AM197" i="7"/>
  <c r="AL197" i="7"/>
  <c r="AK197" i="7"/>
  <c r="AJ197" i="7"/>
  <c r="AI197" i="7"/>
  <c r="AH197" i="7"/>
  <c r="AG197" i="7"/>
  <c r="AF197" i="7"/>
  <c r="AE197" i="7"/>
  <c r="AD197" i="7"/>
  <c r="AC197" i="7"/>
  <c r="AB197" i="7"/>
  <c r="Z197" i="7"/>
  <c r="Y197" i="7"/>
  <c r="X197" i="7"/>
  <c r="W197" i="7"/>
  <c r="V197" i="7"/>
  <c r="U197" i="7"/>
  <c r="T197" i="7"/>
  <c r="S197" i="7"/>
  <c r="R197" i="7"/>
  <c r="Q197" i="7"/>
  <c r="P197" i="7"/>
  <c r="O197" i="7"/>
  <c r="N197" i="7"/>
  <c r="M197" i="7"/>
  <c r="L197" i="7"/>
  <c r="K197" i="7"/>
  <c r="J197" i="7"/>
  <c r="I197" i="7"/>
  <c r="H197" i="7"/>
  <c r="G197" i="7"/>
  <c r="F197" i="7"/>
  <c r="E197" i="7"/>
  <c r="BJ196" i="7"/>
  <c r="BI196" i="7"/>
  <c r="BH196" i="7"/>
  <c r="BG196" i="7"/>
  <c r="BF196" i="7"/>
  <c r="BE196" i="7"/>
  <c r="BD196" i="7"/>
  <c r="BC196" i="7"/>
  <c r="BB196" i="7"/>
  <c r="BA196" i="7"/>
  <c r="AZ196" i="7"/>
  <c r="AY196" i="7"/>
  <c r="AX196" i="7"/>
  <c r="AW196" i="7"/>
  <c r="AV196" i="7"/>
  <c r="AU196" i="7"/>
  <c r="AT196" i="7"/>
  <c r="AS196" i="7"/>
  <c r="AR196" i="7"/>
  <c r="AQ196" i="7"/>
  <c r="AP196" i="7"/>
  <c r="AO196" i="7"/>
  <c r="AN196" i="7"/>
  <c r="AM196" i="7"/>
  <c r="AL196" i="7"/>
  <c r="AK196" i="7"/>
  <c r="AJ196" i="7"/>
  <c r="AI196" i="7"/>
  <c r="AH196" i="7"/>
  <c r="AG196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Q196" i="7"/>
  <c r="P196" i="7"/>
  <c r="O196" i="7"/>
  <c r="N196" i="7"/>
  <c r="L196" i="7"/>
  <c r="K196" i="7"/>
  <c r="J196" i="7"/>
  <c r="I196" i="7"/>
  <c r="H196" i="7"/>
  <c r="G196" i="7"/>
  <c r="F196" i="7"/>
  <c r="E196" i="7"/>
  <c r="BF195" i="7"/>
  <c r="AB195" i="7"/>
  <c r="BJ194" i="7"/>
  <c r="BI194" i="7"/>
  <c r="BH194" i="7"/>
  <c r="BG194" i="7"/>
  <c r="BE194" i="7"/>
  <c r="BD194" i="7"/>
  <c r="BC194" i="7"/>
  <c r="BB194" i="7"/>
  <c r="BA194" i="7"/>
  <c r="AZ194" i="7"/>
  <c r="AY194" i="7"/>
  <c r="AX194" i="7"/>
  <c r="AW194" i="7"/>
  <c r="AV194" i="7"/>
  <c r="AU194" i="7"/>
  <c r="AT194" i="7"/>
  <c r="AS194" i="7"/>
  <c r="AR194" i="7"/>
  <c r="AQ194" i="7"/>
  <c r="AO194" i="7"/>
  <c r="AN194" i="7"/>
  <c r="AM194" i="7"/>
  <c r="AL194" i="7"/>
  <c r="AJ194" i="7"/>
  <c r="AI194" i="7"/>
  <c r="AH194" i="7"/>
  <c r="AG194" i="7"/>
  <c r="AE194" i="7"/>
  <c r="AD194" i="7"/>
  <c r="AC194" i="7"/>
  <c r="AB194" i="7"/>
  <c r="Z194" i="7"/>
  <c r="Y194" i="7"/>
  <c r="X194" i="7"/>
  <c r="V194" i="7"/>
  <c r="U194" i="7"/>
  <c r="T194" i="7"/>
  <c r="S194" i="7"/>
  <c r="Q194" i="7"/>
  <c r="P194" i="7"/>
  <c r="O194" i="7"/>
  <c r="N194" i="7"/>
  <c r="L194" i="7"/>
  <c r="K194" i="7"/>
  <c r="J194" i="7"/>
  <c r="I194" i="7"/>
  <c r="G194" i="7"/>
  <c r="F194" i="7"/>
  <c r="E194" i="7"/>
  <c r="BJ193" i="7"/>
  <c r="BI193" i="7"/>
  <c r="BH193" i="7"/>
  <c r="BG193" i="7"/>
  <c r="BE193" i="7"/>
  <c r="BD193" i="7"/>
  <c r="BC193" i="7"/>
  <c r="BB193" i="7"/>
  <c r="BA193" i="7"/>
  <c r="AZ193" i="7"/>
  <c r="AY193" i="7"/>
  <c r="AX193" i="7"/>
  <c r="AW193" i="7"/>
  <c r="AV193" i="7"/>
  <c r="AU193" i="7"/>
  <c r="AT193" i="7"/>
  <c r="AS193" i="7"/>
  <c r="AR193" i="7"/>
  <c r="AQ193" i="7"/>
  <c r="AO193" i="7"/>
  <c r="AN193" i="7"/>
  <c r="AM193" i="7"/>
  <c r="AL193" i="7"/>
  <c r="AJ193" i="7"/>
  <c r="AI193" i="7"/>
  <c r="AH193" i="7"/>
  <c r="AG193" i="7"/>
  <c r="AE193" i="7"/>
  <c r="AD193" i="7"/>
  <c r="AC193" i="7"/>
  <c r="AB193" i="7"/>
  <c r="Z193" i="7"/>
  <c r="Y193" i="7"/>
  <c r="X193" i="7"/>
  <c r="V193" i="7"/>
  <c r="U193" i="7"/>
  <c r="T193" i="7"/>
  <c r="S193" i="7"/>
  <c r="Q193" i="7"/>
  <c r="P193" i="7"/>
  <c r="O193" i="7"/>
  <c r="N193" i="7"/>
  <c r="L193" i="7"/>
  <c r="K193" i="7"/>
  <c r="J193" i="7"/>
  <c r="I193" i="7"/>
  <c r="G193" i="7"/>
  <c r="F193" i="7"/>
  <c r="E193" i="7"/>
  <c r="BJ192" i="7"/>
  <c r="BI192" i="7"/>
  <c r="BH192" i="7"/>
  <c r="BG192" i="7"/>
  <c r="BE192" i="7"/>
  <c r="BD192" i="7"/>
  <c r="BC192" i="7"/>
  <c r="BB192" i="7"/>
  <c r="BA192" i="7"/>
  <c r="AZ192" i="7"/>
  <c r="AY192" i="7"/>
  <c r="AX192" i="7"/>
  <c r="AW192" i="7"/>
  <c r="AV192" i="7"/>
  <c r="AU192" i="7"/>
  <c r="AT192" i="7"/>
  <c r="AS192" i="7"/>
  <c r="AR192" i="7"/>
  <c r="AQ192" i="7"/>
  <c r="AO192" i="7"/>
  <c r="AN192" i="7"/>
  <c r="AM192" i="7"/>
  <c r="AL192" i="7"/>
  <c r="AJ192" i="7"/>
  <c r="AI192" i="7"/>
  <c r="AH192" i="7"/>
  <c r="AG192" i="7"/>
  <c r="AE192" i="7"/>
  <c r="AD192" i="7"/>
  <c r="AC192" i="7"/>
  <c r="AB192" i="7"/>
  <c r="Z192" i="7"/>
  <c r="Y192" i="7"/>
  <c r="X192" i="7"/>
  <c r="V192" i="7"/>
  <c r="U192" i="7"/>
  <c r="T192" i="7"/>
  <c r="S192" i="7"/>
  <c r="Q192" i="7"/>
  <c r="P192" i="7"/>
  <c r="O192" i="7"/>
  <c r="N192" i="7"/>
  <c r="L192" i="7"/>
  <c r="K192" i="7"/>
  <c r="J192" i="7"/>
  <c r="I192" i="7"/>
  <c r="G192" i="7"/>
  <c r="F192" i="7"/>
  <c r="E192" i="7"/>
  <c r="BJ191" i="7"/>
  <c r="BI191" i="7"/>
  <c r="BH191" i="7"/>
  <c r="BG191" i="7"/>
  <c r="BE191" i="7"/>
  <c r="BD191" i="7"/>
  <c r="BC191" i="7"/>
  <c r="BB191" i="7"/>
  <c r="BA191" i="7"/>
  <c r="AZ191" i="7"/>
  <c r="AY191" i="7"/>
  <c r="AX191" i="7"/>
  <c r="AW191" i="7"/>
  <c r="AV191" i="7"/>
  <c r="AU191" i="7"/>
  <c r="AT191" i="7"/>
  <c r="AS191" i="7"/>
  <c r="AR191" i="7"/>
  <c r="AQ191" i="7"/>
  <c r="AO191" i="7"/>
  <c r="AN191" i="7"/>
  <c r="AM191" i="7"/>
  <c r="AL191" i="7"/>
  <c r="AJ191" i="7"/>
  <c r="AI191" i="7"/>
  <c r="AH191" i="7"/>
  <c r="AG191" i="7"/>
  <c r="AE191" i="7"/>
  <c r="AD191" i="7"/>
  <c r="AC191" i="7"/>
  <c r="AB191" i="7"/>
  <c r="Z191" i="7"/>
  <c r="Y191" i="7"/>
  <c r="X191" i="7"/>
  <c r="V191" i="7"/>
  <c r="U191" i="7"/>
  <c r="T191" i="7"/>
  <c r="S191" i="7"/>
  <c r="Q191" i="7"/>
  <c r="P191" i="7"/>
  <c r="O191" i="7"/>
  <c r="N191" i="7"/>
  <c r="L191" i="7"/>
  <c r="K191" i="7"/>
  <c r="J191" i="7"/>
  <c r="I191" i="7"/>
  <c r="G191" i="7"/>
  <c r="F191" i="7"/>
  <c r="E191" i="7"/>
  <c r="BJ190" i="7"/>
  <c r="BI190" i="7"/>
  <c r="BH190" i="7"/>
  <c r="BG190" i="7"/>
  <c r="BE190" i="7"/>
  <c r="BD190" i="7"/>
  <c r="BC190" i="7"/>
  <c r="BB190" i="7"/>
  <c r="BA190" i="7"/>
  <c r="AZ190" i="7"/>
  <c r="AY190" i="7"/>
  <c r="AX190" i="7"/>
  <c r="AW190" i="7"/>
  <c r="AV190" i="7"/>
  <c r="AU190" i="7"/>
  <c r="AT190" i="7"/>
  <c r="AS190" i="7"/>
  <c r="AR190" i="7"/>
  <c r="AQ190" i="7"/>
  <c r="AO190" i="7"/>
  <c r="AN190" i="7"/>
  <c r="AM190" i="7"/>
  <c r="AL190" i="7"/>
  <c r="AJ190" i="7"/>
  <c r="AI190" i="7"/>
  <c r="AH190" i="7"/>
  <c r="AG190" i="7"/>
  <c r="AE190" i="7"/>
  <c r="AD190" i="7"/>
  <c r="AC190" i="7"/>
  <c r="AB190" i="7"/>
  <c r="Z190" i="7"/>
  <c r="Y190" i="7"/>
  <c r="X190" i="7"/>
  <c r="V190" i="7"/>
  <c r="U190" i="7"/>
  <c r="T190" i="7"/>
  <c r="S190" i="7"/>
  <c r="Q190" i="7"/>
  <c r="P190" i="7"/>
  <c r="O190" i="7"/>
  <c r="N190" i="7"/>
  <c r="L190" i="7"/>
  <c r="K190" i="7"/>
  <c r="J190" i="7"/>
  <c r="I190" i="7"/>
  <c r="G190" i="7"/>
  <c r="F190" i="7"/>
  <c r="E190" i="7"/>
  <c r="BJ188" i="7"/>
  <c r="BI188" i="7"/>
  <c r="BH188" i="7"/>
  <c r="BG188" i="7"/>
  <c r="BF188" i="7"/>
  <c r="BE188" i="7"/>
  <c r="BD188" i="7"/>
  <c r="BC188" i="7"/>
  <c r="BB188" i="7"/>
  <c r="BA188" i="7"/>
  <c r="AZ188" i="7"/>
  <c r="AY188" i="7"/>
  <c r="AX188" i="7"/>
  <c r="AW188" i="7"/>
  <c r="AV188" i="7"/>
  <c r="AU188" i="7"/>
  <c r="AT188" i="7"/>
  <c r="AS188" i="7"/>
  <c r="AR188" i="7"/>
  <c r="AQ188" i="7"/>
  <c r="AP188" i="7"/>
  <c r="AO188" i="7"/>
  <c r="AN188" i="7"/>
  <c r="AM188" i="7"/>
  <c r="AL188" i="7"/>
  <c r="AK188" i="7"/>
  <c r="AJ188" i="7"/>
  <c r="AI188" i="7"/>
  <c r="AH188" i="7"/>
  <c r="AG188" i="7"/>
  <c r="AF188" i="7"/>
  <c r="AE188" i="7"/>
  <c r="AD188" i="7"/>
  <c r="AC188" i="7"/>
  <c r="AB188" i="7"/>
  <c r="AA188" i="7"/>
  <c r="Z188" i="7"/>
  <c r="Y188" i="7"/>
  <c r="X188" i="7"/>
  <c r="W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E188" i="7"/>
  <c r="BJ187" i="7"/>
  <c r="BI187" i="7"/>
  <c r="BH187" i="7"/>
  <c r="BG187" i="7"/>
  <c r="BF187" i="7"/>
  <c r="BE187" i="7"/>
  <c r="BD187" i="7"/>
  <c r="BC187" i="7"/>
  <c r="BB187" i="7"/>
  <c r="BA187" i="7"/>
  <c r="AZ187" i="7"/>
  <c r="AY187" i="7"/>
  <c r="AX187" i="7"/>
  <c r="AW187" i="7"/>
  <c r="AV187" i="7"/>
  <c r="AU187" i="7"/>
  <c r="AT187" i="7"/>
  <c r="AS187" i="7"/>
  <c r="AR187" i="7"/>
  <c r="AQ187" i="7"/>
  <c r="AP187" i="7"/>
  <c r="AO187" i="7"/>
  <c r="AN187" i="7"/>
  <c r="AM187" i="7"/>
  <c r="AL187" i="7"/>
  <c r="AK187" i="7"/>
  <c r="AJ187" i="7"/>
  <c r="AI187" i="7"/>
  <c r="AH187" i="7"/>
  <c r="AG187" i="7"/>
  <c r="AF187" i="7"/>
  <c r="AE187" i="7"/>
  <c r="AD187" i="7"/>
  <c r="AC187" i="7"/>
  <c r="AB187" i="7"/>
  <c r="AA187" i="7"/>
  <c r="Z187" i="7"/>
  <c r="Y187" i="7"/>
  <c r="X187" i="7"/>
  <c r="W187" i="7"/>
  <c r="V187" i="7"/>
  <c r="U187" i="7"/>
  <c r="T187" i="7"/>
  <c r="S187" i="7"/>
  <c r="R187" i="7"/>
  <c r="Q187" i="7"/>
  <c r="P187" i="7"/>
  <c r="O187" i="7"/>
  <c r="N187" i="7"/>
  <c r="M187" i="7"/>
  <c r="L187" i="7"/>
  <c r="K187" i="7"/>
  <c r="J187" i="7"/>
  <c r="I187" i="7"/>
  <c r="H187" i="7"/>
  <c r="G187" i="7"/>
  <c r="F187" i="7"/>
  <c r="E187" i="7"/>
  <c r="BJ186" i="7"/>
  <c r="BI186" i="7"/>
  <c r="BH186" i="7"/>
  <c r="BG186" i="7"/>
  <c r="BF186" i="7"/>
  <c r="BE186" i="7"/>
  <c r="BD186" i="7"/>
  <c r="BC186" i="7"/>
  <c r="BB186" i="7"/>
  <c r="BA186" i="7"/>
  <c r="AZ186" i="7"/>
  <c r="AY186" i="7"/>
  <c r="AX186" i="7"/>
  <c r="AW186" i="7"/>
  <c r="AV186" i="7"/>
  <c r="AU186" i="7"/>
  <c r="AT186" i="7"/>
  <c r="AS186" i="7"/>
  <c r="AR186" i="7"/>
  <c r="AQ186" i="7"/>
  <c r="AP186" i="7"/>
  <c r="AO186" i="7"/>
  <c r="AN186" i="7"/>
  <c r="AM186" i="7"/>
  <c r="AL186" i="7"/>
  <c r="AK186" i="7"/>
  <c r="AJ186" i="7"/>
  <c r="AI186" i="7"/>
  <c r="AH186" i="7"/>
  <c r="AG186" i="7"/>
  <c r="AF186" i="7"/>
  <c r="AE186" i="7"/>
  <c r="AD186" i="7"/>
  <c r="AC186" i="7"/>
  <c r="AB186" i="7"/>
  <c r="AA186" i="7"/>
  <c r="Z186" i="7"/>
  <c r="Y186" i="7"/>
  <c r="X186" i="7"/>
  <c r="W186" i="7"/>
  <c r="V186" i="7"/>
  <c r="U186" i="7"/>
  <c r="T186" i="7"/>
  <c r="S186" i="7"/>
  <c r="R186" i="7"/>
  <c r="Q186" i="7"/>
  <c r="P186" i="7"/>
  <c r="O186" i="7"/>
  <c r="N186" i="7"/>
  <c r="M186" i="7"/>
  <c r="L186" i="7"/>
  <c r="K186" i="7"/>
  <c r="J186" i="7"/>
  <c r="I186" i="7"/>
  <c r="H186" i="7"/>
  <c r="G186" i="7"/>
  <c r="F186" i="7"/>
  <c r="E186" i="7"/>
  <c r="BJ185" i="7"/>
  <c r="BI185" i="7"/>
  <c r="BH185" i="7"/>
  <c r="BG185" i="7"/>
  <c r="BF185" i="7"/>
  <c r="BE185" i="7"/>
  <c r="BD185" i="7"/>
  <c r="BC185" i="7"/>
  <c r="BB185" i="7"/>
  <c r="BA185" i="7"/>
  <c r="AZ185" i="7"/>
  <c r="AY185" i="7"/>
  <c r="AX185" i="7"/>
  <c r="AW185" i="7"/>
  <c r="AV185" i="7"/>
  <c r="AU185" i="7"/>
  <c r="AT185" i="7"/>
  <c r="AS185" i="7"/>
  <c r="AR185" i="7"/>
  <c r="AQ185" i="7"/>
  <c r="AP185" i="7"/>
  <c r="AO185" i="7"/>
  <c r="AN185" i="7"/>
  <c r="AM185" i="7"/>
  <c r="AL185" i="7"/>
  <c r="AK185" i="7"/>
  <c r="AJ185" i="7"/>
  <c r="AI185" i="7"/>
  <c r="AH185" i="7"/>
  <c r="AG185" i="7"/>
  <c r="AF185" i="7"/>
  <c r="AE185" i="7"/>
  <c r="AD185" i="7"/>
  <c r="AC185" i="7"/>
  <c r="AB185" i="7"/>
  <c r="AA185" i="7"/>
  <c r="Z185" i="7"/>
  <c r="Y185" i="7"/>
  <c r="X185" i="7"/>
  <c r="W185" i="7"/>
  <c r="V185" i="7"/>
  <c r="U185" i="7"/>
  <c r="T185" i="7"/>
  <c r="S185" i="7"/>
  <c r="R185" i="7"/>
  <c r="Q185" i="7"/>
  <c r="P185" i="7"/>
  <c r="O185" i="7"/>
  <c r="N185" i="7"/>
  <c r="M185" i="7"/>
  <c r="L185" i="7"/>
  <c r="K185" i="7"/>
  <c r="J185" i="7"/>
  <c r="I185" i="7"/>
  <c r="H185" i="7"/>
  <c r="G185" i="7"/>
  <c r="F185" i="7"/>
  <c r="E185" i="7"/>
  <c r="BJ184" i="7"/>
  <c r="BI184" i="7"/>
  <c r="BH184" i="7"/>
  <c r="BG184" i="7"/>
  <c r="BF184" i="7"/>
  <c r="BE184" i="7"/>
  <c r="BD184" i="7"/>
  <c r="BC184" i="7"/>
  <c r="BB184" i="7"/>
  <c r="BA184" i="7"/>
  <c r="AZ184" i="7"/>
  <c r="AY184" i="7"/>
  <c r="AX184" i="7"/>
  <c r="AW184" i="7"/>
  <c r="AV184" i="7"/>
  <c r="AU184" i="7"/>
  <c r="AT184" i="7"/>
  <c r="AS184" i="7"/>
  <c r="AR184" i="7"/>
  <c r="AQ184" i="7"/>
  <c r="AP184" i="7"/>
  <c r="AO184" i="7"/>
  <c r="AN184" i="7"/>
  <c r="AM184" i="7"/>
  <c r="AL184" i="7"/>
  <c r="AK184" i="7"/>
  <c r="AJ184" i="7"/>
  <c r="AI184" i="7"/>
  <c r="AH184" i="7"/>
  <c r="AG184" i="7"/>
  <c r="AF184" i="7"/>
  <c r="AE184" i="7"/>
  <c r="AD184" i="7"/>
  <c r="AC184" i="7"/>
  <c r="AB184" i="7"/>
  <c r="AA184" i="7"/>
  <c r="Z184" i="7"/>
  <c r="Y184" i="7"/>
  <c r="X184" i="7"/>
  <c r="W184" i="7"/>
  <c r="V184" i="7"/>
  <c r="U184" i="7"/>
  <c r="T184" i="7"/>
  <c r="S184" i="7"/>
  <c r="R184" i="7"/>
  <c r="Q184" i="7"/>
  <c r="P184" i="7"/>
  <c r="O184" i="7"/>
  <c r="N184" i="7"/>
  <c r="M184" i="7"/>
  <c r="L184" i="7"/>
  <c r="K184" i="7"/>
  <c r="J184" i="7"/>
  <c r="I184" i="7"/>
  <c r="H184" i="7"/>
  <c r="G184" i="7"/>
  <c r="F184" i="7"/>
  <c r="E184" i="7"/>
  <c r="BJ183" i="7"/>
  <c r="BI183" i="7"/>
  <c r="BH183" i="7"/>
  <c r="BG183" i="7"/>
  <c r="BF183" i="7"/>
  <c r="BE183" i="7"/>
  <c r="BD183" i="7"/>
  <c r="BC183" i="7"/>
  <c r="BB183" i="7"/>
  <c r="BA183" i="7"/>
  <c r="AZ183" i="7"/>
  <c r="AY183" i="7"/>
  <c r="AX183" i="7"/>
  <c r="AW183" i="7"/>
  <c r="AV183" i="7"/>
  <c r="AU183" i="7"/>
  <c r="AT183" i="7"/>
  <c r="AS183" i="7"/>
  <c r="AR183" i="7"/>
  <c r="AQ183" i="7"/>
  <c r="AP183" i="7"/>
  <c r="AO183" i="7"/>
  <c r="AN183" i="7"/>
  <c r="AM183" i="7"/>
  <c r="AL183" i="7"/>
  <c r="AJ183" i="7"/>
  <c r="AI183" i="7"/>
  <c r="AH183" i="7"/>
  <c r="AG183" i="7"/>
  <c r="AE183" i="7"/>
  <c r="AD183" i="7"/>
  <c r="AC183" i="7"/>
  <c r="AB183" i="7"/>
  <c r="AA183" i="7"/>
  <c r="Z183" i="7"/>
  <c r="Y183" i="7"/>
  <c r="X183" i="7"/>
  <c r="W183" i="7"/>
  <c r="V183" i="7"/>
  <c r="U183" i="7"/>
  <c r="T183" i="7"/>
  <c r="S183" i="7"/>
  <c r="R183" i="7"/>
  <c r="Q183" i="7"/>
  <c r="P183" i="7"/>
  <c r="O183" i="7"/>
  <c r="N183" i="7"/>
  <c r="M183" i="7"/>
  <c r="L183" i="7"/>
  <c r="K183" i="7"/>
  <c r="J183" i="7"/>
  <c r="I183" i="7"/>
  <c r="G183" i="7"/>
  <c r="F183" i="7"/>
  <c r="E183" i="7"/>
  <c r="BI182" i="7"/>
  <c r="BH182" i="7"/>
  <c r="BG182" i="7"/>
  <c r="BF182" i="7"/>
  <c r="BD182" i="7"/>
  <c r="BC182" i="7"/>
  <c r="BB182" i="7"/>
  <c r="BA182" i="7"/>
  <c r="AY182" i="7"/>
  <c r="AX182" i="7"/>
  <c r="AW182" i="7"/>
  <c r="AV182" i="7"/>
  <c r="AT182" i="7"/>
  <c r="AS182" i="7"/>
  <c r="AR182" i="7"/>
  <c r="AQ182" i="7"/>
  <c r="AO182" i="7"/>
  <c r="AN182" i="7"/>
  <c r="AM182" i="7"/>
  <c r="AL182" i="7"/>
  <c r="AJ182" i="7"/>
  <c r="AI182" i="7"/>
  <c r="AH182" i="7"/>
  <c r="AG182" i="7"/>
  <c r="AE182" i="7"/>
  <c r="AD182" i="7"/>
  <c r="AC182" i="7"/>
  <c r="AB182" i="7"/>
  <c r="AA182" i="7"/>
  <c r="Z182" i="7"/>
  <c r="Y182" i="7"/>
  <c r="X182" i="7"/>
  <c r="W182" i="7"/>
  <c r="V182" i="7"/>
  <c r="U182" i="7"/>
  <c r="T182" i="7"/>
  <c r="S182" i="7"/>
  <c r="R182" i="7"/>
  <c r="Q182" i="7"/>
  <c r="P182" i="7"/>
  <c r="O182" i="7"/>
  <c r="N182" i="7"/>
  <c r="M182" i="7"/>
  <c r="L182" i="7"/>
  <c r="K182" i="7"/>
  <c r="J182" i="7"/>
  <c r="I182" i="7"/>
  <c r="G182" i="7"/>
  <c r="F182" i="7"/>
  <c r="E182" i="7"/>
  <c r="BI181" i="7"/>
  <c r="BH181" i="7"/>
  <c r="BG181" i="7"/>
  <c r="BF181" i="7"/>
  <c r="BD181" i="7"/>
  <c r="BC181" i="7"/>
  <c r="BB181" i="7"/>
  <c r="BA181" i="7"/>
  <c r="AY181" i="7"/>
  <c r="AX181" i="7"/>
  <c r="AW181" i="7"/>
  <c r="AV181" i="7"/>
  <c r="AT181" i="7"/>
  <c r="AS181" i="7"/>
  <c r="AR181" i="7"/>
  <c r="AQ181" i="7"/>
  <c r="AO181" i="7"/>
  <c r="AN181" i="7"/>
  <c r="AM181" i="7"/>
  <c r="AL181" i="7"/>
  <c r="AJ181" i="7"/>
  <c r="AI181" i="7"/>
  <c r="AH181" i="7"/>
  <c r="AG181" i="7"/>
  <c r="AE181" i="7"/>
  <c r="AD181" i="7"/>
  <c r="AC181" i="7"/>
  <c r="AB181" i="7"/>
  <c r="AA181" i="7"/>
  <c r="Z181" i="7"/>
  <c r="Y181" i="7"/>
  <c r="X181" i="7"/>
  <c r="W181" i="7"/>
  <c r="V181" i="7"/>
  <c r="U181" i="7"/>
  <c r="T181" i="7"/>
  <c r="S181" i="7"/>
  <c r="R181" i="7"/>
  <c r="Q181" i="7"/>
  <c r="P181" i="7"/>
  <c r="O181" i="7"/>
  <c r="N181" i="7"/>
  <c r="M181" i="7"/>
  <c r="L181" i="7"/>
  <c r="K181" i="7"/>
  <c r="J181" i="7"/>
  <c r="I181" i="7"/>
  <c r="G181" i="7"/>
  <c r="F181" i="7"/>
  <c r="E181" i="7"/>
  <c r="BI180" i="7"/>
  <c r="BH180" i="7"/>
  <c r="BG180" i="7"/>
  <c r="BF180" i="7"/>
  <c r="BD180" i="7"/>
  <c r="BC180" i="7"/>
  <c r="BB180" i="7"/>
  <c r="BA180" i="7"/>
  <c r="AY180" i="7"/>
  <c r="AX180" i="7"/>
  <c r="AW180" i="7"/>
  <c r="AV180" i="7"/>
  <c r="AT180" i="7"/>
  <c r="AS180" i="7"/>
  <c r="AR180" i="7"/>
  <c r="AQ180" i="7"/>
  <c r="AO180" i="7"/>
  <c r="AN180" i="7"/>
  <c r="AM180" i="7"/>
  <c r="AL180" i="7"/>
  <c r="AJ180" i="7"/>
  <c r="AI180" i="7"/>
  <c r="AH180" i="7"/>
  <c r="AG180" i="7"/>
  <c r="AE180" i="7"/>
  <c r="AD180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G180" i="7"/>
  <c r="F180" i="7"/>
  <c r="E180" i="7"/>
  <c r="BI179" i="7"/>
  <c r="BH179" i="7"/>
  <c r="BG179" i="7"/>
  <c r="BF179" i="7"/>
  <c r="BD179" i="7"/>
  <c r="BC179" i="7"/>
  <c r="BB179" i="7"/>
  <c r="BA179" i="7"/>
  <c r="AY179" i="7"/>
  <c r="AX179" i="7"/>
  <c r="AW179" i="7"/>
  <c r="AV179" i="7"/>
  <c r="AT179" i="7"/>
  <c r="AS179" i="7"/>
  <c r="AR179" i="7"/>
  <c r="AQ179" i="7"/>
  <c r="AO179" i="7"/>
  <c r="AN179" i="7"/>
  <c r="AM179" i="7"/>
  <c r="AL179" i="7"/>
  <c r="AJ179" i="7"/>
  <c r="AI179" i="7"/>
  <c r="AH179" i="7"/>
  <c r="AG179" i="7"/>
  <c r="AE179" i="7"/>
  <c r="AD179" i="7"/>
  <c r="AC179" i="7"/>
  <c r="AB179" i="7"/>
  <c r="AA179" i="7"/>
  <c r="Z179" i="7"/>
  <c r="Y179" i="7"/>
  <c r="X179" i="7"/>
  <c r="W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J179" i="7"/>
  <c r="I179" i="7"/>
  <c r="G179" i="7"/>
  <c r="F179" i="7"/>
  <c r="E179" i="7"/>
  <c r="BI178" i="7"/>
  <c r="BH178" i="7"/>
  <c r="BG178" i="7"/>
  <c r="BF178" i="7"/>
  <c r="BD178" i="7"/>
  <c r="BC178" i="7"/>
  <c r="BB178" i="7"/>
  <c r="BA178" i="7"/>
  <c r="AY178" i="7"/>
  <c r="AX178" i="7"/>
  <c r="AW178" i="7"/>
  <c r="AV178" i="7"/>
  <c r="AT178" i="7"/>
  <c r="AS178" i="7"/>
  <c r="AR178" i="7"/>
  <c r="AQ178" i="7"/>
  <c r="AO178" i="7"/>
  <c r="AN178" i="7"/>
  <c r="AM178" i="7"/>
  <c r="AL178" i="7"/>
  <c r="AJ178" i="7"/>
  <c r="AI178" i="7"/>
  <c r="AH178" i="7"/>
  <c r="AG178" i="7"/>
  <c r="AE178" i="7"/>
  <c r="AD178" i="7"/>
  <c r="AC178" i="7"/>
  <c r="AB178" i="7"/>
  <c r="AA178" i="7"/>
  <c r="Z178" i="7"/>
  <c r="Y178" i="7"/>
  <c r="X178" i="7"/>
  <c r="W178" i="7"/>
  <c r="V178" i="7"/>
  <c r="U178" i="7"/>
  <c r="T178" i="7"/>
  <c r="S178" i="7"/>
  <c r="R178" i="7"/>
  <c r="Q178" i="7"/>
  <c r="P178" i="7"/>
  <c r="O178" i="7"/>
  <c r="N178" i="7"/>
  <c r="M178" i="7"/>
  <c r="L178" i="7"/>
  <c r="K178" i="7"/>
  <c r="J178" i="7"/>
  <c r="I178" i="7"/>
  <c r="G178" i="7"/>
  <c r="F178" i="7"/>
  <c r="E178" i="7"/>
  <c r="BJ175" i="7"/>
  <c r="BI175" i="7"/>
  <c r="BH175" i="7"/>
  <c r="BG175" i="7"/>
  <c r="BF175" i="7"/>
  <c r="BE175" i="7"/>
  <c r="BD175" i="7"/>
  <c r="BC175" i="7"/>
  <c r="BB175" i="7"/>
  <c r="BA175" i="7"/>
  <c r="AZ175" i="7"/>
  <c r="AY175" i="7"/>
  <c r="AX175" i="7"/>
  <c r="AW175" i="7"/>
  <c r="AV175" i="7"/>
  <c r="AU175" i="7"/>
  <c r="AT175" i="7"/>
  <c r="AS175" i="7"/>
  <c r="AR175" i="7"/>
  <c r="AQ175" i="7"/>
  <c r="AP175" i="7"/>
  <c r="AO175" i="7"/>
  <c r="AN175" i="7"/>
  <c r="AM175" i="7"/>
  <c r="AL175" i="7"/>
  <c r="AK175" i="7"/>
  <c r="AJ175" i="7"/>
  <c r="AI175" i="7"/>
  <c r="AH175" i="7"/>
  <c r="AG175" i="7"/>
  <c r="AF175" i="7"/>
  <c r="AE175" i="7"/>
  <c r="AD175" i="7"/>
  <c r="AC175" i="7"/>
  <c r="AB175" i="7"/>
  <c r="Z175" i="7"/>
  <c r="Y175" i="7"/>
  <c r="X175" i="7"/>
  <c r="W175" i="7"/>
  <c r="V175" i="7"/>
  <c r="U175" i="7"/>
  <c r="S175" i="7"/>
  <c r="R175" i="7"/>
  <c r="Q175" i="7"/>
  <c r="P175" i="7"/>
  <c r="O175" i="7"/>
  <c r="N175" i="7"/>
  <c r="M175" i="7"/>
  <c r="L175" i="7"/>
  <c r="K175" i="7"/>
  <c r="J175" i="7"/>
  <c r="H175" i="7"/>
  <c r="G175" i="7"/>
  <c r="F175" i="7"/>
  <c r="E175" i="7"/>
  <c r="BJ174" i="7"/>
  <c r="BI174" i="7"/>
  <c r="BH174" i="7"/>
  <c r="BG174" i="7"/>
  <c r="BF174" i="7"/>
  <c r="BE174" i="7"/>
  <c r="BD174" i="7"/>
  <c r="BC174" i="7"/>
  <c r="BB174" i="7"/>
  <c r="BA174" i="7"/>
  <c r="AZ174" i="7"/>
  <c r="AY174" i="7"/>
  <c r="AX174" i="7"/>
  <c r="AW174" i="7"/>
  <c r="AV174" i="7"/>
  <c r="AU174" i="7"/>
  <c r="AT174" i="7"/>
  <c r="AS174" i="7"/>
  <c r="AR174" i="7"/>
  <c r="AQ174" i="7"/>
  <c r="AP174" i="7"/>
  <c r="AO174" i="7"/>
  <c r="AN174" i="7"/>
  <c r="AM174" i="7"/>
  <c r="AL174" i="7"/>
  <c r="AK174" i="7"/>
  <c r="AJ174" i="7"/>
  <c r="AI174" i="7"/>
  <c r="AH174" i="7"/>
  <c r="AG174" i="7"/>
  <c r="AF174" i="7"/>
  <c r="AE174" i="7"/>
  <c r="AD174" i="7"/>
  <c r="AC174" i="7"/>
  <c r="AB174" i="7"/>
  <c r="AA174" i="7"/>
  <c r="Z174" i="7"/>
  <c r="Y174" i="7"/>
  <c r="X174" i="7"/>
  <c r="V174" i="7"/>
  <c r="U174" i="7"/>
  <c r="S174" i="7"/>
  <c r="R174" i="7"/>
  <c r="Q174" i="7"/>
  <c r="P174" i="7"/>
  <c r="O174" i="7"/>
  <c r="N174" i="7"/>
  <c r="M174" i="7"/>
  <c r="L174" i="7"/>
  <c r="K174" i="7"/>
  <c r="J174" i="7"/>
  <c r="H174" i="7"/>
  <c r="G174" i="7"/>
  <c r="F174" i="7"/>
  <c r="E174" i="7"/>
  <c r="BJ173" i="7"/>
  <c r="BI173" i="7"/>
  <c r="BH173" i="7"/>
  <c r="BG173" i="7"/>
  <c r="BF173" i="7"/>
  <c r="BE173" i="7"/>
  <c r="BD173" i="7"/>
  <c r="BC173" i="7"/>
  <c r="BB173" i="7"/>
  <c r="BA173" i="7"/>
  <c r="AZ173" i="7"/>
  <c r="AY173" i="7"/>
  <c r="AX173" i="7"/>
  <c r="AW173" i="7"/>
  <c r="AV173" i="7"/>
  <c r="AU173" i="7"/>
  <c r="AT173" i="7"/>
  <c r="AS173" i="7"/>
  <c r="AR173" i="7"/>
  <c r="AQ173" i="7"/>
  <c r="AP173" i="7"/>
  <c r="AO173" i="7"/>
  <c r="AN173" i="7"/>
  <c r="AM173" i="7"/>
  <c r="AL173" i="7"/>
  <c r="AK173" i="7"/>
  <c r="AJ173" i="7"/>
  <c r="AI173" i="7"/>
  <c r="AH173" i="7"/>
  <c r="AG173" i="7"/>
  <c r="AF173" i="7"/>
  <c r="AE173" i="7"/>
  <c r="AD173" i="7"/>
  <c r="AC173" i="7"/>
  <c r="AB173" i="7"/>
  <c r="AA173" i="7"/>
  <c r="Z173" i="7"/>
  <c r="Y173" i="7"/>
  <c r="X173" i="7"/>
  <c r="W173" i="7"/>
  <c r="V173" i="7"/>
  <c r="U173" i="7"/>
  <c r="S173" i="7"/>
  <c r="R173" i="7"/>
  <c r="Q173" i="7"/>
  <c r="P173" i="7"/>
  <c r="O173" i="7"/>
  <c r="N173" i="7"/>
  <c r="M173" i="7"/>
  <c r="L173" i="7"/>
  <c r="K173" i="7"/>
  <c r="J173" i="7"/>
  <c r="H173" i="7"/>
  <c r="G173" i="7"/>
  <c r="F173" i="7"/>
  <c r="E173" i="7"/>
  <c r="BJ172" i="7"/>
  <c r="BI172" i="7"/>
  <c r="BH172" i="7"/>
  <c r="BG172" i="7"/>
  <c r="BF172" i="7"/>
  <c r="BE172" i="7"/>
  <c r="BD172" i="7"/>
  <c r="BC172" i="7"/>
  <c r="BB172" i="7"/>
  <c r="BA172" i="7"/>
  <c r="AZ172" i="7"/>
  <c r="AY172" i="7"/>
  <c r="AX172" i="7"/>
  <c r="AW172" i="7"/>
  <c r="AV172" i="7"/>
  <c r="AU172" i="7"/>
  <c r="AT172" i="7"/>
  <c r="AS172" i="7"/>
  <c r="AR172" i="7"/>
  <c r="AQ172" i="7"/>
  <c r="AP172" i="7"/>
  <c r="AO172" i="7"/>
  <c r="AN172" i="7"/>
  <c r="AM172" i="7"/>
  <c r="AL172" i="7"/>
  <c r="AK172" i="7"/>
  <c r="AJ172" i="7"/>
  <c r="AI172" i="7"/>
  <c r="AH172" i="7"/>
  <c r="AG172" i="7"/>
  <c r="AF172" i="7"/>
  <c r="AE172" i="7"/>
  <c r="AD172" i="7"/>
  <c r="AC172" i="7"/>
  <c r="AB172" i="7"/>
  <c r="AA172" i="7"/>
  <c r="Z172" i="7"/>
  <c r="Y172" i="7"/>
  <c r="X172" i="7"/>
  <c r="W172" i="7"/>
  <c r="V172" i="7"/>
  <c r="U172" i="7"/>
  <c r="S172" i="7"/>
  <c r="R172" i="7"/>
  <c r="Q172" i="7"/>
  <c r="P172" i="7"/>
  <c r="O172" i="7"/>
  <c r="N172" i="7"/>
  <c r="M172" i="7"/>
  <c r="L172" i="7"/>
  <c r="K172" i="7"/>
  <c r="J172" i="7"/>
  <c r="H172" i="7"/>
  <c r="G172" i="7"/>
  <c r="F172" i="7"/>
  <c r="E172" i="7"/>
  <c r="BJ171" i="7"/>
  <c r="BI171" i="7"/>
  <c r="BH171" i="7"/>
  <c r="BG171" i="7"/>
  <c r="BF171" i="7"/>
  <c r="BE171" i="7"/>
  <c r="BD171" i="7"/>
  <c r="BC171" i="7"/>
  <c r="BB171" i="7"/>
  <c r="BA171" i="7"/>
  <c r="AZ171" i="7"/>
  <c r="AY171" i="7"/>
  <c r="AX171" i="7"/>
  <c r="AW171" i="7"/>
  <c r="AV171" i="7"/>
  <c r="AU171" i="7"/>
  <c r="AT171" i="7"/>
  <c r="AS171" i="7"/>
  <c r="AR171" i="7"/>
  <c r="AQ171" i="7"/>
  <c r="AP171" i="7"/>
  <c r="AO171" i="7"/>
  <c r="AN171" i="7"/>
  <c r="AM171" i="7"/>
  <c r="AL171" i="7"/>
  <c r="AK171" i="7"/>
  <c r="AJ171" i="7"/>
  <c r="AI171" i="7"/>
  <c r="AH171" i="7"/>
  <c r="AG171" i="7"/>
  <c r="AF171" i="7"/>
  <c r="AE171" i="7"/>
  <c r="AD171" i="7"/>
  <c r="AC171" i="7"/>
  <c r="AB171" i="7"/>
  <c r="AA171" i="7"/>
  <c r="Z171" i="7"/>
  <c r="Y171" i="7"/>
  <c r="X171" i="7"/>
  <c r="V171" i="7"/>
  <c r="U171" i="7"/>
  <c r="S171" i="7"/>
  <c r="Q171" i="7"/>
  <c r="P171" i="7"/>
  <c r="O171" i="7"/>
  <c r="N171" i="7"/>
  <c r="L171" i="7"/>
  <c r="K171" i="7"/>
  <c r="J171" i="7"/>
  <c r="H171" i="7"/>
  <c r="G171" i="7"/>
  <c r="F171" i="7"/>
  <c r="E171" i="7"/>
  <c r="BJ169" i="7"/>
  <c r="BI169" i="7"/>
  <c r="BH169" i="7"/>
  <c r="BG169" i="7"/>
  <c r="BF169" i="7"/>
  <c r="BE169" i="7"/>
  <c r="BD169" i="7"/>
  <c r="BC169" i="7"/>
  <c r="BB169" i="7"/>
  <c r="BA169" i="7"/>
  <c r="AZ169" i="7"/>
  <c r="AY169" i="7"/>
  <c r="AX169" i="7"/>
  <c r="AW169" i="7"/>
  <c r="AV169" i="7"/>
  <c r="AU169" i="7"/>
  <c r="AT169" i="7"/>
  <c r="AS169" i="7"/>
  <c r="AR169" i="7"/>
  <c r="AQ169" i="7"/>
  <c r="AP169" i="7"/>
  <c r="AO169" i="7"/>
  <c r="AN169" i="7"/>
  <c r="AM169" i="7"/>
  <c r="AL169" i="7"/>
  <c r="AK169" i="7"/>
  <c r="AJ169" i="7"/>
  <c r="AI169" i="7"/>
  <c r="AH169" i="7"/>
  <c r="AG169" i="7"/>
  <c r="AF169" i="7"/>
  <c r="AE169" i="7"/>
  <c r="AD169" i="7"/>
  <c r="AC169" i="7"/>
  <c r="AB169" i="7"/>
  <c r="AA169" i="7"/>
  <c r="Z169" i="7"/>
  <c r="Y169" i="7"/>
  <c r="X169" i="7"/>
  <c r="W169" i="7"/>
  <c r="V169" i="7"/>
  <c r="U169" i="7"/>
  <c r="T169" i="7"/>
  <c r="S169" i="7"/>
  <c r="R169" i="7"/>
  <c r="Q169" i="7"/>
  <c r="P169" i="7"/>
  <c r="O169" i="7"/>
  <c r="N169" i="7"/>
  <c r="M169" i="7"/>
  <c r="L169" i="7"/>
  <c r="K169" i="7"/>
  <c r="J169" i="7"/>
  <c r="I169" i="7"/>
  <c r="H169" i="7"/>
  <c r="G169" i="7"/>
  <c r="F169" i="7"/>
  <c r="E169" i="7"/>
  <c r="BJ168" i="7"/>
  <c r="BI168" i="7"/>
  <c r="BH168" i="7"/>
  <c r="BG168" i="7"/>
  <c r="BF168" i="7"/>
  <c r="BE168" i="7"/>
  <c r="BD168" i="7"/>
  <c r="BC168" i="7"/>
  <c r="BB168" i="7"/>
  <c r="BA168" i="7"/>
  <c r="AZ168" i="7"/>
  <c r="AY168" i="7"/>
  <c r="AX168" i="7"/>
  <c r="AW168" i="7"/>
  <c r="AV168" i="7"/>
  <c r="AU168" i="7"/>
  <c r="AT168" i="7"/>
  <c r="AS168" i="7"/>
  <c r="AR168" i="7"/>
  <c r="AQ168" i="7"/>
  <c r="AP168" i="7"/>
  <c r="AO168" i="7"/>
  <c r="AN168" i="7"/>
  <c r="AM168" i="7"/>
  <c r="AK168" i="7"/>
  <c r="AJ168" i="7"/>
  <c r="AI168" i="7"/>
  <c r="AH168" i="7"/>
  <c r="AG168" i="7"/>
  <c r="AE168" i="7"/>
  <c r="AD168" i="7"/>
  <c r="AC168" i="7"/>
  <c r="AB168" i="7"/>
  <c r="AA168" i="7"/>
  <c r="Z168" i="7"/>
  <c r="Y168" i="7"/>
  <c r="X168" i="7"/>
  <c r="W168" i="7"/>
  <c r="V168" i="7"/>
  <c r="U168" i="7"/>
  <c r="S168" i="7"/>
  <c r="R168" i="7"/>
  <c r="Q168" i="7"/>
  <c r="P168" i="7"/>
  <c r="O168" i="7"/>
  <c r="N168" i="7"/>
  <c r="M168" i="7"/>
  <c r="L168" i="7"/>
  <c r="K168" i="7"/>
  <c r="J168" i="7"/>
  <c r="I168" i="7"/>
  <c r="H168" i="7"/>
  <c r="G168" i="7"/>
  <c r="F168" i="7"/>
  <c r="E168" i="7"/>
  <c r="BJ167" i="7"/>
  <c r="BI167" i="7"/>
  <c r="BH167" i="7"/>
  <c r="BG167" i="7"/>
  <c r="BF167" i="7"/>
  <c r="BE167" i="7"/>
  <c r="BD167" i="7"/>
  <c r="BC167" i="7"/>
  <c r="BB167" i="7"/>
  <c r="BA167" i="7"/>
  <c r="AZ167" i="7"/>
  <c r="AY167" i="7"/>
  <c r="AX167" i="7"/>
  <c r="AW167" i="7"/>
  <c r="AV167" i="7"/>
  <c r="AU167" i="7"/>
  <c r="AT167" i="7"/>
  <c r="AS167" i="7"/>
  <c r="AR167" i="7"/>
  <c r="AQ167" i="7"/>
  <c r="AP167" i="7"/>
  <c r="AO167" i="7"/>
  <c r="AN167" i="7"/>
  <c r="AL167" i="7"/>
  <c r="AK167" i="7"/>
  <c r="AJ167" i="7"/>
  <c r="AI167" i="7"/>
  <c r="AH167" i="7"/>
  <c r="AG167" i="7"/>
  <c r="AF167" i="7"/>
  <c r="AE167" i="7"/>
  <c r="AD167" i="7"/>
  <c r="AC167" i="7"/>
  <c r="AB167" i="7"/>
  <c r="AA167" i="7"/>
  <c r="Z167" i="7"/>
  <c r="Y167" i="7"/>
  <c r="X167" i="7"/>
  <c r="W167" i="7"/>
  <c r="V167" i="7"/>
  <c r="U167" i="7"/>
  <c r="T167" i="7"/>
  <c r="S167" i="7"/>
  <c r="R167" i="7"/>
  <c r="Q167" i="7"/>
  <c r="O167" i="7"/>
  <c r="N167" i="7"/>
  <c r="M167" i="7"/>
  <c r="L167" i="7"/>
  <c r="K167" i="7"/>
  <c r="J167" i="7"/>
  <c r="I167" i="7"/>
  <c r="H167" i="7"/>
  <c r="G167" i="7"/>
  <c r="F167" i="7"/>
  <c r="E167" i="7"/>
  <c r="BJ166" i="7"/>
  <c r="BI166" i="7"/>
  <c r="BH166" i="7"/>
  <c r="BG166" i="7"/>
  <c r="BF166" i="7"/>
  <c r="BE166" i="7"/>
  <c r="BD166" i="7"/>
  <c r="BC166" i="7"/>
  <c r="BB166" i="7"/>
  <c r="BA166" i="7"/>
  <c r="AZ166" i="7"/>
  <c r="AY166" i="7"/>
  <c r="AX166" i="7"/>
  <c r="AW166" i="7"/>
  <c r="AV166" i="7"/>
  <c r="AU166" i="7"/>
  <c r="AT166" i="7"/>
  <c r="AS166" i="7"/>
  <c r="AR166" i="7"/>
  <c r="AQ166" i="7"/>
  <c r="AP166" i="7"/>
  <c r="AO166" i="7"/>
  <c r="AN166" i="7"/>
  <c r="AM166" i="7"/>
  <c r="AL166" i="7"/>
  <c r="AK166" i="7"/>
  <c r="AJ166" i="7"/>
  <c r="AI166" i="7"/>
  <c r="AH166" i="7"/>
  <c r="AG166" i="7"/>
  <c r="AF166" i="7"/>
  <c r="AE166" i="7"/>
  <c r="AD166" i="7"/>
  <c r="AC166" i="7"/>
  <c r="AB166" i="7"/>
  <c r="AA166" i="7"/>
  <c r="Z166" i="7"/>
  <c r="Y166" i="7"/>
  <c r="X166" i="7"/>
  <c r="W166" i="7"/>
  <c r="V166" i="7"/>
  <c r="U166" i="7"/>
  <c r="T166" i="7"/>
  <c r="S166" i="7"/>
  <c r="R166" i="7"/>
  <c r="Q166" i="7"/>
  <c r="P166" i="7"/>
  <c r="O166" i="7"/>
  <c r="N166" i="7"/>
  <c r="M166" i="7"/>
  <c r="L166" i="7"/>
  <c r="K166" i="7"/>
  <c r="J166" i="7"/>
  <c r="I166" i="7"/>
  <c r="H166" i="7"/>
  <c r="G166" i="7"/>
  <c r="F166" i="7"/>
  <c r="E166" i="7"/>
  <c r="BJ165" i="7"/>
  <c r="BI165" i="7"/>
  <c r="BH165" i="7"/>
  <c r="BG165" i="7"/>
  <c r="BF165" i="7"/>
  <c r="BE165" i="7"/>
  <c r="BD165" i="7"/>
  <c r="BC165" i="7"/>
  <c r="BB165" i="7"/>
  <c r="BA165" i="7"/>
  <c r="AZ165" i="7"/>
  <c r="AY165" i="7"/>
  <c r="AX165" i="7"/>
  <c r="AW165" i="7"/>
  <c r="AV165" i="7"/>
  <c r="AU165" i="7"/>
  <c r="AT165" i="7"/>
  <c r="AS165" i="7"/>
  <c r="AR165" i="7"/>
  <c r="AQ165" i="7"/>
  <c r="AP165" i="7"/>
  <c r="AO165" i="7"/>
  <c r="AN165" i="7"/>
  <c r="AM165" i="7"/>
  <c r="AL165" i="7"/>
  <c r="AK165" i="7"/>
  <c r="AJ165" i="7"/>
  <c r="AI165" i="7"/>
  <c r="AH165" i="7"/>
  <c r="AG165" i="7"/>
  <c r="AF165" i="7"/>
  <c r="AE165" i="7"/>
  <c r="AD165" i="7"/>
  <c r="AC165" i="7"/>
  <c r="AA165" i="7"/>
  <c r="Z165" i="7"/>
  <c r="Y165" i="7"/>
  <c r="X165" i="7"/>
  <c r="W165" i="7"/>
  <c r="V165" i="7"/>
  <c r="U165" i="7"/>
  <c r="T165" i="7"/>
  <c r="S165" i="7"/>
  <c r="R165" i="7"/>
  <c r="Q165" i="7"/>
  <c r="P165" i="7"/>
  <c r="O165" i="7"/>
  <c r="N165" i="7"/>
  <c r="L165" i="7"/>
  <c r="K165" i="7"/>
  <c r="J165" i="7"/>
  <c r="I165" i="7"/>
  <c r="H165" i="7"/>
  <c r="G165" i="7"/>
  <c r="F165" i="7"/>
  <c r="E165" i="7"/>
  <c r="AP164" i="7"/>
  <c r="BJ163" i="7"/>
  <c r="BI163" i="7"/>
  <c r="BH163" i="7"/>
  <c r="BG163" i="7"/>
  <c r="BF163" i="7"/>
  <c r="BE163" i="7"/>
  <c r="BD163" i="7"/>
  <c r="BC163" i="7"/>
  <c r="BB163" i="7"/>
  <c r="BA163" i="7"/>
  <c r="AZ163" i="7"/>
  <c r="AY163" i="7"/>
  <c r="AX163" i="7"/>
  <c r="AW163" i="7"/>
  <c r="AV163" i="7"/>
  <c r="AU163" i="7"/>
  <c r="AT163" i="7"/>
  <c r="AS163" i="7"/>
  <c r="AR163" i="7"/>
  <c r="AQ163" i="7"/>
  <c r="AP163" i="7"/>
  <c r="AO163" i="7"/>
  <c r="AN163" i="7"/>
  <c r="AM163" i="7"/>
  <c r="AL163" i="7"/>
  <c r="AK163" i="7"/>
  <c r="AJ163" i="7"/>
  <c r="AI163" i="7"/>
  <c r="AH163" i="7"/>
  <c r="AG163" i="7"/>
  <c r="AF163" i="7"/>
  <c r="AE163" i="7"/>
  <c r="AD163" i="7"/>
  <c r="AC163" i="7"/>
  <c r="AB163" i="7"/>
  <c r="AA163" i="7"/>
  <c r="Z163" i="7"/>
  <c r="Y163" i="7"/>
  <c r="X163" i="7"/>
  <c r="W163" i="7"/>
  <c r="V163" i="7"/>
  <c r="U163" i="7"/>
  <c r="T163" i="7"/>
  <c r="S163" i="7"/>
  <c r="R163" i="7"/>
  <c r="Q163" i="7"/>
  <c r="P163" i="7"/>
  <c r="O163" i="7"/>
  <c r="N163" i="7"/>
  <c r="M163" i="7"/>
  <c r="L163" i="7"/>
  <c r="K163" i="7"/>
  <c r="J163" i="7"/>
  <c r="I163" i="7"/>
  <c r="H163" i="7"/>
  <c r="G163" i="7"/>
  <c r="F163" i="7"/>
  <c r="E163" i="7"/>
  <c r="BJ162" i="7"/>
  <c r="BI162" i="7"/>
  <c r="BH162" i="7"/>
  <c r="BG162" i="7"/>
  <c r="BF162" i="7"/>
  <c r="BE162" i="7"/>
  <c r="BD162" i="7"/>
  <c r="BC162" i="7"/>
  <c r="BB162" i="7"/>
  <c r="BA162" i="7"/>
  <c r="AZ162" i="7"/>
  <c r="AY162" i="7"/>
  <c r="AX162" i="7"/>
  <c r="AW162" i="7"/>
  <c r="AV162" i="7"/>
  <c r="AU162" i="7"/>
  <c r="AT162" i="7"/>
  <c r="AS162" i="7"/>
  <c r="AR162" i="7"/>
  <c r="AQ162" i="7"/>
  <c r="AP162" i="7"/>
  <c r="AO162" i="7"/>
  <c r="AN162" i="7"/>
  <c r="AM162" i="7"/>
  <c r="AL162" i="7"/>
  <c r="AK162" i="7"/>
  <c r="AJ162" i="7"/>
  <c r="AI162" i="7"/>
  <c r="AH162" i="7"/>
  <c r="AG162" i="7"/>
  <c r="AF162" i="7"/>
  <c r="AE162" i="7"/>
  <c r="AD162" i="7"/>
  <c r="AC162" i="7"/>
  <c r="AB162" i="7"/>
  <c r="AA162" i="7"/>
  <c r="Z162" i="7"/>
  <c r="Y162" i="7"/>
  <c r="X162" i="7"/>
  <c r="W162" i="7"/>
  <c r="V162" i="7"/>
  <c r="U162" i="7"/>
  <c r="T162" i="7"/>
  <c r="S162" i="7"/>
  <c r="R162" i="7"/>
  <c r="Q162" i="7"/>
  <c r="P162" i="7"/>
  <c r="O162" i="7"/>
  <c r="N162" i="7"/>
  <c r="M162" i="7"/>
  <c r="L162" i="7"/>
  <c r="K162" i="7"/>
  <c r="J162" i="7"/>
  <c r="I162" i="7"/>
  <c r="H162" i="7"/>
  <c r="G162" i="7"/>
  <c r="F162" i="7"/>
  <c r="E162" i="7"/>
  <c r="BJ161" i="7"/>
  <c r="BI161" i="7"/>
  <c r="BH161" i="7"/>
  <c r="BG161" i="7"/>
  <c r="BF161" i="7"/>
  <c r="BE161" i="7"/>
  <c r="BD161" i="7"/>
  <c r="BC161" i="7"/>
  <c r="BB161" i="7"/>
  <c r="BA161" i="7"/>
  <c r="AZ161" i="7"/>
  <c r="AY161" i="7"/>
  <c r="AX161" i="7"/>
  <c r="AW161" i="7"/>
  <c r="AV161" i="7"/>
  <c r="AU161" i="7"/>
  <c r="AT161" i="7"/>
  <c r="AS161" i="7"/>
  <c r="AR161" i="7"/>
  <c r="AQ161" i="7"/>
  <c r="AP161" i="7"/>
  <c r="AO161" i="7"/>
  <c r="AN161" i="7"/>
  <c r="AM161" i="7"/>
  <c r="AL161" i="7"/>
  <c r="AK161" i="7"/>
  <c r="AJ161" i="7"/>
  <c r="AI161" i="7"/>
  <c r="AH161" i="7"/>
  <c r="AG161" i="7"/>
  <c r="AF161" i="7"/>
  <c r="AE161" i="7"/>
  <c r="AD161" i="7"/>
  <c r="AC161" i="7"/>
  <c r="AB161" i="7"/>
  <c r="AA161" i="7"/>
  <c r="Z161" i="7"/>
  <c r="Y161" i="7"/>
  <c r="X161" i="7"/>
  <c r="W161" i="7"/>
  <c r="V161" i="7"/>
  <c r="U161" i="7"/>
  <c r="T161" i="7"/>
  <c r="S161" i="7"/>
  <c r="R161" i="7"/>
  <c r="Q161" i="7"/>
  <c r="P161" i="7"/>
  <c r="O161" i="7"/>
  <c r="N161" i="7"/>
  <c r="M161" i="7"/>
  <c r="L161" i="7"/>
  <c r="K161" i="7"/>
  <c r="J161" i="7"/>
  <c r="I161" i="7"/>
  <c r="H161" i="7"/>
  <c r="G161" i="7"/>
  <c r="F161" i="7"/>
  <c r="E161" i="7"/>
  <c r="BJ160" i="7"/>
  <c r="BI160" i="7"/>
  <c r="BH160" i="7"/>
  <c r="BG160" i="7"/>
  <c r="BF160" i="7"/>
  <c r="BE160" i="7"/>
  <c r="BD160" i="7"/>
  <c r="BC160" i="7"/>
  <c r="BB160" i="7"/>
  <c r="BA160" i="7"/>
  <c r="AZ160" i="7"/>
  <c r="AY160" i="7"/>
  <c r="AX160" i="7"/>
  <c r="AW160" i="7"/>
  <c r="AV160" i="7"/>
  <c r="AU160" i="7"/>
  <c r="AT160" i="7"/>
  <c r="AS160" i="7"/>
  <c r="AR160" i="7"/>
  <c r="AQ160" i="7"/>
  <c r="AP160" i="7"/>
  <c r="AO160" i="7"/>
  <c r="AN160" i="7"/>
  <c r="AM160" i="7"/>
  <c r="AL160" i="7"/>
  <c r="AK160" i="7"/>
  <c r="AJ160" i="7"/>
  <c r="AI160" i="7"/>
  <c r="AH160" i="7"/>
  <c r="AG160" i="7"/>
  <c r="AF160" i="7"/>
  <c r="AE160" i="7"/>
  <c r="AD160" i="7"/>
  <c r="AC160" i="7"/>
  <c r="AB160" i="7"/>
  <c r="AA160" i="7"/>
  <c r="Z160" i="7"/>
  <c r="Y160" i="7"/>
  <c r="X160" i="7"/>
  <c r="W160" i="7"/>
  <c r="V160" i="7"/>
  <c r="U160" i="7"/>
  <c r="T160" i="7"/>
  <c r="S160" i="7"/>
  <c r="R160" i="7"/>
  <c r="Q160" i="7"/>
  <c r="P160" i="7"/>
  <c r="O160" i="7"/>
  <c r="N160" i="7"/>
  <c r="M160" i="7"/>
  <c r="L160" i="7"/>
  <c r="K160" i="7"/>
  <c r="J160" i="7"/>
  <c r="I160" i="7"/>
  <c r="H160" i="7"/>
  <c r="G160" i="7"/>
  <c r="F160" i="7"/>
  <c r="E160" i="7"/>
  <c r="BJ159" i="7"/>
  <c r="BI159" i="7"/>
  <c r="BH159" i="7"/>
  <c r="BG159" i="7"/>
  <c r="BF159" i="7"/>
  <c r="BE159" i="7"/>
  <c r="BD159" i="7"/>
  <c r="BC159" i="7"/>
  <c r="BB159" i="7"/>
  <c r="BA159" i="7"/>
  <c r="AZ159" i="7"/>
  <c r="AY159" i="7"/>
  <c r="AX159" i="7"/>
  <c r="AW159" i="7"/>
  <c r="AV159" i="7"/>
  <c r="AU159" i="7"/>
  <c r="AT159" i="7"/>
  <c r="AS159" i="7"/>
  <c r="AR159" i="7"/>
  <c r="AQ159" i="7"/>
  <c r="AP159" i="7"/>
  <c r="AO159" i="7"/>
  <c r="AN159" i="7"/>
  <c r="AM159" i="7"/>
  <c r="AL159" i="7"/>
  <c r="AK159" i="7"/>
  <c r="AJ159" i="7"/>
  <c r="AI159" i="7"/>
  <c r="AH159" i="7"/>
  <c r="AG159" i="7"/>
  <c r="AF159" i="7"/>
  <c r="AE159" i="7"/>
  <c r="AD159" i="7"/>
  <c r="AC159" i="7"/>
  <c r="AB159" i="7"/>
  <c r="AA159" i="7"/>
  <c r="Z159" i="7"/>
  <c r="Y159" i="7"/>
  <c r="X159" i="7"/>
  <c r="W159" i="7"/>
  <c r="V159" i="7"/>
  <c r="U159" i="7"/>
  <c r="T159" i="7"/>
  <c r="S159" i="7"/>
  <c r="R159" i="7"/>
  <c r="Q159" i="7"/>
  <c r="P159" i="7"/>
  <c r="O159" i="7"/>
  <c r="N159" i="7"/>
  <c r="M159" i="7"/>
  <c r="L159" i="7"/>
  <c r="K159" i="7"/>
  <c r="J159" i="7"/>
  <c r="I159" i="7"/>
  <c r="H159" i="7"/>
  <c r="G159" i="7"/>
  <c r="F159" i="7"/>
  <c r="E159" i="7"/>
  <c r="BJ157" i="7"/>
  <c r="BI157" i="7"/>
  <c r="BH157" i="7"/>
  <c r="BG157" i="7"/>
  <c r="BF157" i="7"/>
  <c r="BE157" i="7"/>
  <c r="BD157" i="7"/>
  <c r="BC157" i="7"/>
  <c r="BB157" i="7"/>
  <c r="BA157" i="7"/>
  <c r="AZ157" i="7"/>
  <c r="AY157" i="7"/>
  <c r="AX157" i="7"/>
  <c r="AW157" i="7"/>
  <c r="AV157" i="7"/>
  <c r="AU157" i="7"/>
  <c r="AT157" i="7"/>
  <c r="AS157" i="7"/>
  <c r="AR157" i="7"/>
  <c r="AQ157" i="7"/>
  <c r="AP157" i="7"/>
  <c r="AO157" i="7"/>
  <c r="AN157" i="7"/>
  <c r="AM157" i="7"/>
  <c r="AL157" i="7"/>
  <c r="AK157" i="7"/>
  <c r="AJ157" i="7"/>
  <c r="AI157" i="7"/>
  <c r="AH157" i="7"/>
  <c r="AG157" i="7"/>
  <c r="AF157" i="7"/>
  <c r="AE157" i="7"/>
  <c r="AD157" i="7"/>
  <c r="AC157" i="7"/>
  <c r="AB157" i="7"/>
  <c r="AA157" i="7"/>
  <c r="Z157" i="7"/>
  <c r="Y157" i="7"/>
  <c r="X157" i="7"/>
  <c r="W157" i="7"/>
  <c r="V157" i="7"/>
  <c r="U157" i="7"/>
  <c r="T157" i="7"/>
  <c r="S157" i="7"/>
  <c r="R157" i="7"/>
  <c r="Q157" i="7"/>
  <c r="P157" i="7"/>
  <c r="O157" i="7"/>
  <c r="N157" i="7"/>
  <c r="M157" i="7"/>
  <c r="L157" i="7"/>
  <c r="K157" i="7"/>
  <c r="J157" i="7"/>
  <c r="I157" i="7"/>
  <c r="H157" i="7"/>
  <c r="G157" i="7"/>
  <c r="F157" i="7"/>
  <c r="E157" i="7"/>
  <c r="BJ156" i="7"/>
  <c r="BI156" i="7"/>
  <c r="BH156" i="7"/>
  <c r="BG156" i="7"/>
  <c r="BF156" i="7"/>
  <c r="BE156" i="7"/>
  <c r="BD156" i="7"/>
  <c r="BC156" i="7"/>
  <c r="BB156" i="7"/>
  <c r="BA156" i="7"/>
  <c r="AZ156" i="7"/>
  <c r="AY156" i="7"/>
  <c r="AX156" i="7"/>
  <c r="AW156" i="7"/>
  <c r="AV156" i="7"/>
  <c r="AU156" i="7"/>
  <c r="AT156" i="7"/>
  <c r="AS156" i="7"/>
  <c r="AR156" i="7"/>
  <c r="AQ156" i="7"/>
  <c r="AP156" i="7"/>
  <c r="AO156" i="7"/>
  <c r="AN156" i="7"/>
  <c r="AM156" i="7"/>
  <c r="AL156" i="7"/>
  <c r="AK156" i="7"/>
  <c r="AJ156" i="7"/>
  <c r="AI156" i="7"/>
  <c r="AH156" i="7"/>
  <c r="AG156" i="7"/>
  <c r="AF156" i="7"/>
  <c r="AE156" i="7"/>
  <c r="AD156" i="7"/>
  <c r="AC156" i="7"/>
  <c r="AB156" i="7"/>
  <c r="AA156" i="7"/>
  <c r="Z156" i="7"/>
  <c r="Y156" i="7"/>
  <c r="X156" i="7"/>
  <c r="W156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E156" i="7"/>
  <c r="BJ155" i="7"/>
  <c r="BI155" i="7"/>
  <c r="BH155" i="7"/>
  <c r="BG155" i="7"/>
  <c r="BF155" i="7"/>
  <c r="BE155" i="7"/>
  <c r="BD155" i="7"/>
  <c r="BC155" i="7"/>
  <c r="BB155" i="7"/>
  <c r="BA155" i="7"/>
  <c r="AZ155" i="7"/>
  <c r="AY155" i="7"/>
  <c r="AX155" i="7"/>
  <c r="AW155" i="7"/>
  <c r="AV155" i="7"/>
  <c r="AU155" i="7"/>
  <c r="AT155" i="7"/>
  <c r="AS155" i="7"/>
  <c r="AR155" i="7"/>
  <c r="AQ155" i="7"/>
  <c r="AP155" i="7"/>
  <c r="AO155" i="7"/>
  <c r="AN155" i="7"/>
  <c r="AM155" i="7"/>
  <c r="AL155" i="7"/>
  <c r="AK155" i="7"/>
  <c r="AJ155" i="7"/>
  <c r="AI155" i="7"/>
  <c r="AH155" i="7"/>
  <c r="AG155" i="7"/>
  <c r="AF155" i="7"/>
  <c r="AE155" i="7"/>
  <c r="AD155" i="7"/>
  <c r="AC155" i="7"/>
  <c r="AB155" i="7"/>
  <c r="AA155" i="7"/>
  <c r="Z155" i="7"/>
  <c r="Y155" i="7"/>
  <c r="X155" i="7"/>
  <c r="W155" i="7"/>
  <c r="V155" i="7"/>
  <c r="U155" i="7"/>
  <c r="T155" i="7"/>
  <c r="S155" i="7"/>
  <c r="R155" i="7"/>
  <c r="Q155" i="7"/>
  <c r="P155" i="7"/>
  <c r="O155" i="7"/>
  <c r="N155" i="7"/>
  <c r="M155" i="7"/>
  <c r="L155" i="7"/>
  <c r="K155" i="7"/>
  <c r="J155" i="7"/>
  <c r="I155" i="7"/>
  <c r="H155" i="7"/>
  <c r="G155" i="7"/>
  <c r="F155" i="7"/>
  <c r="E155" i="7"/>
  <c r="BJ154" i="7"/>
  <c r="BI154" i="7"/>
  <c r="BH154" i="7"/>
  <c r="BG154" i="7"/>
  <c r="BF154" i="7"/>
  <c r="BE154" i="7"/>
  <c r="BD154" i="7"/>
  <c r="BC154" i="7"/>
  <c r="BB154" i="7"/>
  <c r="BA154" i="7"/>
  <c r="AZ154" i="7"/>
  <c r="AY154" i="7"/>
  <c r="AX154" i="7"/>
  <c r="AW154" i="7"/>
  <c r="AV154" i="7"/>
  <c r="AU154" i="7"/>
  <c r="AT154" i="7"/>
  <c r="AS154" i="7"/>
  <c r="AR154" i="7"/>
  <c r="AQ154" i="7"/>
  <c r="AP154" i="7"/>
  <c r="AO154" i="7"/>
  <c r="AN154" i="7"/>
  <c r="AM154" i="7"/>
  <c r="AL154" i="7"/>
  <c r="AK154" i="7"/>
  <c r="AJ154" i="7"/>
  <c r="AI154" i="7"/>
  <c r="AH154" i="7"/>
  <c r="AG154" i="7"/>
  <c r="AF154" i="7"/>
  <c r="AE154" i="7"/>
  <c r="AD154" i="7"/>
  <c r="AC154" i="7"/>
  <c r="AB154" i="7"/>
  <c r="AA154" i="7"/>
  <c r="Z154" i="7"/>
  <c r="Y154" i="7"/>
  <c r="X154" i="7"/>
  <c r="W154" i="7"/>
  <c r="V154" i="7"/>
  <c r="U154" i="7"/>
  <c r="T154" i="7"/>
  <c r="S154" i="7"/>
  <c r="R154" i="7"/>
  <c r="Q154" i="7"/>
  <c r="P154" i="7"/>
  <c r="O154" i="7"/>
  <c r="N154" i="7"/>
  <c r="M154" i="7"/>
  <c r="L154" i="7"/>
  <c r="K154" i="7"/>
  <c r="J154" i="7"/>
  <c r="I154" i="7"/>
  <c r="H154" i="7"/>
  <c r="G154" i="7"/>
  <c r="F154" i="7"/>
  <c r="E154" i="7"/>
  <c r="BJ153" i="7"/>
  <c r="BI153" i="7"/>
  <c r="BH153" i="7"/>
  <c r="BG153" i="7"/>
  <c r="BF153" i="7"/>
  <c r="BE153" i="7"/>
  <c r="BD153" i="7"/>
  <c r="BC153" i="7"/>
  <c r="BB153" i="7"/>
  <c r="BA153" i="7"/>
  <c r="AZ153" i="7"/>
  <c r="AY153" i="7"/>
  <c r="AX153" i="7"/>
  <c r="AW153" i="7"/>
  <c r="AV153" i="7"/>
  <c r="AU153" i="7"/>
  <c r="AT153" i="7"/>
  <c r="AS153" i="7"/>
  <c r="AR153" i="7"/>
  <c r="AQ153" i="7"/>
  <c r="AP153" i="7"/>
  <c r="AO153" i="7"/>
  <c r="AN153" i="7"/>
  <c r="AM153" i="7"/>
  <c r="AL153" i="7"/>
  <c r="AK153" i="7"/>
  <c r="AJ153" i="7"/>
  <c r="AI153" i="7"/>
  <c r="AH153" i="7"/>
  <c r="AG153" i="7"/>
  <c r="AF153" i="7"/>
  <c r="AE153" i="7"/>
  <c r="AD153" i="7"/>
  <c r="AC153" i="7"/>
  <c r="AB153" i="7"/>
  <c r="AA153" i="7"/>
  <c r="Z153" i="7"/>
  <c r="Y153" i="7"/>
  <c r="X153" i="7"/>
  <c r="W153" i="7"/>
  <c r="V153" i="7"/>
  <c r="U153" i="7"/>
  <c r="T153" i="7"/>
  <c r="S153" i="7"/>
  <c r="R153" i="7"/>
  <c r="Q153" i="7"/>
  <c r="P153" i="7"/>
  <c r="O153" i="7"/>
  <c r="N153" i="7"/>
  <c r="M153" i="7"/>
  <c r="L153" i="7"/>
  <c r="K153" i="7"/>
  <c r="J153" i="7"/>
  <c r="I153" i="7"/>
  <c r="H153" i="7"/>
  <c r="G153" i="7"/>
  <c r="F153" i="7"/>
  <c r="E153" i="7"/>
  <c r="BJ152" i="7"/>
  <c r="BI152" i="7"/>
  <c r="BH152" i="7"/>
  <c r="BG152" i="7"/>
  <c r="BF152" i="7"/>
  <c r="BE152" i="7"/>
  <c r="BD152" i="7"/>
  <c r="BC152" i="7"/>
  <c r="BB152" i="7"/>
  <c r="BA152" i="7"/>
  <c r="AZ152" i="7"/>
  <c r="AY152" i="7"/>
  <c r="AX152" i="7"/>
  <c r="AW152" i="7"/>
  <c r="AV152" i="7"/>
  <c r="AU152" i="7"/>
  <c r="AT152" i="7"/>
  <c r="AS152" i="7"/>
  <c r="AR152" i="7"/>
  <c r="AQ152" i="7"/>
  <c r="AP152" i="7"/>
  <c r="AO152" i="7"/>
  <c r="AN152" i="7"/>
  <c r="AM152" i="7"/>
  <c r="AL152" i="7"/>
  <c r="AK152" i="7"/>
  <c r="AJ152" i="7"/>
  <c r="AI152" i="7"/>
  <c r="AH152" i="7"/>
  <c r="AG152" i="7"/>
  <c r="AF152" i="7"/>
  <c r="AC152" i="7"/>
  <c r="AB152" i="7"/>
  <c r="AA152" i="7"/>
  <c r="Z152" i="7"/>
  <c r="Y152" i="7"/>
  <c r="X152" i="7"/>
  <c r="Q152" i="7"/>
  <c r="P152" i="7"/>
  <c r="O152" i="7"/>
  <c r="N152" i="7"/>
  <c r="M152" i="7"/>
  <c r="L152" i="7"/>
  <c r="K152" i="7"/>
  <c r="J152" i="7"/>
  <c r="I152" i="7"/>
  <c r="H152" i="7"/>
  <c r="G152" i="7"/>
  <c r="F152" i="7"/>
  <c r="E152" i="7"/>
  <c r="BI151" i="7"/>
  <c r="BH151" i="7"/>
  <c r="BG151" i="7"/>
  <c r="BF151" i="7"/>
  <c r="BD151" i="7"/>
  <c r="BC151" i="7"/>
  <c r="BB151" i="7"/>
  <c r="BA151" i="7"/>
  <c r="AY151" i="7"/>
  <c r="AX151" i="7"/>
  <c r="AW151" i="7"/>
  <c r="AV151" i="7"/>
  <c r="AT151" i="7"/>
  <c r="AS151" i="7"/>
  <c r="AR151" i="7"/>
  <c r="AQ151" i="7"/>
  <c r="AO151" i="7"/>
  <c r="AN151" i="7"/>
  <c r="AM151" i="7"/>
  <c r="AL151" i="7"/>
  <c r="AJ151" i="7"/>
  <c r="AI151" i="7"/>
  <c r="AH151" i="7"/>
  <c r="AG151" i="7"/>
  <c r="AE151" i="7"/>
  <c r="AD151" i="7"/>
  <c r="AC151" i="7"/>
  <c r="AB151" i="7"/>
  <c r="Z151" i="7"/>
  <c r="Y151" i="7"/>
  <c r="X151" i="7"/>
  <c r="V151" i="7"/>
  <c r="U151" i="7"/>
  <c r="T151" i="7"/>
  <c r="S151" i="7"/>
  <c r="R151" i="7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BI150" i="7"/>
  <c r="BH150" i="7"/>
  <c r="BG150" i="7"/>
  <c r="BF150" i="7"/>
  <c r="BD150" i="7"/>
  <c r="BC150" i="7"/>
  <c r="BB150" i="7"/>
  <c r="BA150" i="7"/>
  <c r="AY150" i="7"/>
  <c r="AX150" i="7"/>
  <c r="AW150" i="7"/>
  <c r="AV150" i="7"/>
  <c r="AT150" i="7"/>
  <c r="AS150" i="7"/>
  <c r="AR150" i="7"/>
  <c r="AQ150" i="7"/>
  <c r="AO150" i="7"/>
  <c r="AN150" i="7"/>
  <c r="AM150" i="7"/>
  <c r="AL150" i="7"/>
  <c r="AJ150" i="7"/>
  <c r="AI150" i="7"/>
  <c r="AH150" i="7"/>
  <c r="AG150" i="7"/>
  <c r="AE150" i="7"/>
  <c r="AD150" i="7"/>
  <c r="AC150" i="7"/>
  <c r="AB150" i="7"/>
  <c r="Z150" i="7"/>
  <c r="Y150" i="7"/>
  <c r="X150" i="7"/>
  <c r="W150" i="7"/>
  <c r="V150" i="7"/>
  <c r="U150" i="7"/>
  <c r="T150" i="7"/>
  <c r="S150" i="7"/>
  <c r="R150" i="7"/>
  <c r="Q150" i="7"/>
  <c r="P150" i="7"/>
  <c r="O150" i="7"/>
  <c r="N150" i="7"/>
  <c r="M150" i="7"/>
  <c r="L150" i="7"/>
  <c r="K150" i="7"/>
  <c r="J150" i="7"/>
  <c r="I150" i="7"/>
  <c r="H150" i="7"/>
  <c r="G150" i="7"/>
  <c r="F150" i="7"/>
  <c r="E150" i="7"/>
  <c r="BI149" i="7"/>
  <c r="BH149" i="7"/>
  <c r="BG149" i="7"/>
  <c r="BF149" i="7"/>
  <c r="BD149" i="7"/>
  <c r="BC149" i="7"/>
  <c r="BB149" i="7"/>
  <c r="BA149" i="7"/>
  <c r="AY149" i="7"/>
  <c r="AX149" i="7"/>
  <c r="AW149" i="7"/>
  <c r="AV149" i="7"/>
  <c r="AT149" i="7"/>
  <c r="AS149" i="7"/>
  <c r="AR149" i="7"/>
  <c r="AQ149" i="7"/>
  <c r="AO149" i="7"/>
  <c r="AN149" i="7"/>
  <c r="AM149" i="7"/>
  <c r="AL149" i="7"/>
  <c r="AJ149" i="7"/>
  <c r="AI149" i="7"/>
  <c r="AH149" i="7"/>
  <c r="AG149" i="7"/>
  <c r="AE149" i="7"/>
  <c r="AD149" i="7"/>
  <c r="AC149" i="7"/>
  <c r="AB149" i="7"/>
  <c r="Z149" i="7"/>
  <c r="Y149" i="7"/>
  <c r="X149" i="7"/>
  <c r="W149" i="7"/>
  <c r="V149" i="7"/>
  <c r="U149" i="7"/>
  <c r="T149" i="7"/>
  <c r="S149" i="7"/>
  <c r="R149" i="7"/>
  <c r="Q149" i="7"/>
  <c r="P149" i="7"/>
  <c r="O149" i="7"/>
  <c r="N149" i="7"/>
  <c r="M149" i="7"/>
  <c r="L149" i="7"/>
  <c r="K149" i="7"/>
  <c r="J149" i="7"/>
  <c r="I149" i="7"/>
  <c r="H149" i="7"/>
  <c r="G149" i="7"/>
  <c r="F149" i="7"/>
  <c r="E149" i="7"/>
  <c r="BI148" i="7"/>
  <c r="BH148" i="7"/>
  <c r="BG148" i="7"/>
  <c r="BF148" i="7"/>
  <c r="BD148" i="7"/>
  <c r="BC148" i="7"/>
  <c r="BB148" i="7"/>
  <c r="BA148" i="7"/>
  <c r="AY148" i="7"/>
  <c r="AX148" i="7"/>
  <c r="AW148" i="7"/>
  <c r="AV148" i="7"/>
  <c r="AT148" i="7"/>
  <c r="AS148" i="7"/>
  <c r="AR148" i="7"/>
  <c r="AQ148" i="7"/>
  <c r="AO148" i="7"/>
  <c r="AN148" i="7"/>
  <c r="AM148" i="7"/>
  <c r="AL148" i="7"/>
  <c r="AJ148" i="7"/>
  <c r="AI148" i="7"/>
  <c r="AH148" i="7"/>
  <c r="AG148" i="7"/>
  <c r="AE148" i="7"/>
  <c r="AD148" i="7"/>
  <c r="AC148" i="7"/>
  <c r="AB148" i="7"/>
  <c r="Z148" i="7"/>
  <c r="Y148" i="7"/>
  <c r="X148" i="7"/>
  <c r="W148" i="7"/>
  <c r="V148" i="7"/>
  <c r="U148" i="7"/>
  <c r="T148" i="7"/>
  <c r="S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E148" i="7"/>
  <c r="BI147" i="7"/>
  <c r="BH147" i="7"/>
  <c r="BG147" i="7"/>
  <c r="BF147" i="7"/>
  <c r="BD147" i="7"/>
  <c r="BC147" i="7"/>
  <c r="BB147" i="7"/>
  <c r="BA147" i="7"/>
  <c r="AY147" i="7"/>
  <c r="AX147" i="7"/>
  <c r="AW147" i="7"/>
  <c r="AV147" i="7"/>
  <c r="AT147" i="7"/>
  <c r="AS147" i="7"/>
  <c r="AR147" i="7"/>
  <c r="AQ147" i="7"/>
  <c r="AO147" i="7"/>
  <c r="AN147" i="7"/>
  <c r="AM147" i="7"/>
  <c r="AL147" i="7"/>
  <c r="AJ147" i="7"/>
  <c r="AI147" i="7"/>
  <c r="AH147" i="7"/>
  <c r="AG147" i="7"/>
  <c r="AE147" i="7"/>
  <c r="AD147" i="7"/>
  <c r="AC147" i="7"/>
  <c r="AB147" i="7"/>
  <c r="Z147" i="7"/>
  <c r="Y147" i="7"/>
  <c r="X147" i="7"/>
  <c r="W147" i="7"/>
  <c r="V147" i="7"/>
  <c r="U147" i="7"/>
  <c r="T147" i="7"/>
  <c r="S147" i="7"/>
  <c r="Q147" i="7"/>
  <c r="P147" i="7"/>
  <c r="O147" i="7"/>
  <c r="N147" i="7"/>
  <c r="M147" i="7"/>
  <c r="L147" i="7"/>
  <c r="K147" i="7"/>
  <c r="J147" i="7"/>
  <c r="I147" i="7"/>
  <c r="H147" i="7"/>
  <c r="G147" i="7"/>
  <c r="F147" i="7"/>
  <c r="E147" i="7"/>
  <c r="BJ145" i="7"/>
  <c r="BI145" i="7"/>
  <c r="BH145" i="7"/>
  <c r="BG145" i="7"/>
  <c r="BF145" i="7"/>
  <c r="BE145" i="7"/>
  <c r="BD145" i="7"/>
  <c r="BC145" i="7"/>
  <c r="BB145" i="7"/>
  <c r="BA145" i="7"/>
  <c r="AZ145" i="7"/>
  <c r="AY145" i="7"/>
  <c r="AX145" i="7"/>
  <c r="AW145" i="7"/>
  <c r="AV145" i="7"/>
  <c r="AU145" i="7"/>
  <c r="AT145" i="7"/>
  <c r="AS145" i="7"/>
  <c r="AR145" i="7"/>
  <c r="AQ145" i="7"/>
  <c r="AP145" i="7"/>
  <c r="AO145" i="7"/>
  <c r="AN145" i="7"/>
  <c r="AM145" i="7"/>
  <c r="AL145" i="7"/>
  <c r="AK145" i="7"/>
  <c r="AJ145" i="7"/>
  <c r="AI145" i="7"/>
  <c r="AH145" i="7"/>
  <c r="AG145" i="7"/>
  <c r="AF145" i="7"/>
  <c r="AE145" i="7"/>
  <c r="AD145" i="7"/>
  <c r="AC145" i="7"/>
  <c r="AB145" i="7"/>
  <c r="AA145" i="7"/>
  <c r="Z145" i="7"/>
  <c r="Y145" i="7"/>
  <c r="X145" i="7"/>
  <c r="W145" i="7"/>
  <c r="V145" i="7"/>
  <c r="U145" i="7"/>
  <c r="T145" i="7"/>
  <c r="S145" i="7"/>
  <c r="R145" i="7"/>
  <c r="Q145" i="7"/>
  <c r="P145" i="7"/>
  <c r="O145" i="7"/>
  <c r="N145" i="7"/>
  <c r="M145" i="7"/>
  <c r="L145" i="7"/>
  <c r="K145" i="7"/>
  <c r="J145" i="7"/>
  <c r="I145" i="7"/>
  <c r="H145" i="7"/>
  <c r="G145" i="7"/>
  <c r="F145" i="7"/>
  <c r="E145" i="7"/>
  <c r="BJ144" i="7"/>
  <c r="BI144" i="7"/>
  <c r="BH144" i="7"/>
  <c r="BG144" i="7"/>
  <c r="BF144" i="7"/>
  <c r="BE144" i="7"/>
  <c r="BD144" i="7"/>
  <c r="BC144" i="7"/>
  <c r="BB144" i="7"/>
  <c r="BA144" i="7"/>
  <c r="AZ144" i="7"/>
  <c r="AY144" i="7"/>
  <c r="AX144" i="7"/>
  <c r="AW144" i="7"/>
  <c r="AV144" i="7"/>
  <c r="AU144" i="7"/>
  <c r="AT144" i="7"/>
  <c r="AS144" i="7"/>
  <c r="AR144" i="7"/>
  <c r="AQ144" i="7"/>
  <c r="AP144" i="7"/>
  <c r="AO144" i="7"/>
  <c r="AN144" i="7"/>
  <c r="AM144" i="7"/>
  <c r="AL144" i="7"/>
  <c r="AK144" i="7"/>
  <c r="AJ144" i="7"/>
  <c r="AI144" i="7"/>
  <c r="AH144" i="7"/>
  <c r="AG144" i="7"/>
  <c r="AF144" i="7"/>
  <c r="AE144" i="7"/>
  <c r="AD144" i="7"/>
  <c r="AC144" i="7"/>
  <c r="AB144" i="7"/>
  <c r="AA144" i="7"/>
  <c r="Z144" i="7"/>
  <c r="Y144" i="7"/>
  <c r="X144" i="7"/>
  <c r="W144" i="7"/>
  <c r="V144" i="7"/>
  <c r="U144" i="7"/>
  <c r="T144" i="7"/>
  <c r="S144" i="7"/>
  <c r="R144" i="7"/>
  <c r="Q144" i="7"/>
  <c r="P144" i="7"/>
  <c r="O144" i="7"/>
  <c r="N144" i="7"/>
  <c r="M144" i="7"/>
  <c r="L144" i="7"/>
  <c r="K144" i="7"/>
  <c r="J144" i="7"/>
  <c r="I144" i="7"/>
  <c r="H144" i="7"/>
  <c r="G144" i="7"/>
  <c r="F144" i="7"/>
  <c r="E144" i="7"/>
  <c r="BJ143" i="7"/>
  <c r="BI143" i="7"/>
  <c r="BH143" i="7"/>
  <c r="BG143" i="7"/>
  <c r="BF143" i="7"/>
  <c r="BE143" i="7"/>
  <c r="BD143" i="7"/>
  <c r="BC143" i="7"/>
  <c r="BB143" i="7"/>
  <c r="BA143" i="7"/>
  <c r="AZ143" i="7"/>
  <c r="AY143" i="7"/>
  <c r="AX143" i="7"/>
  <c r="AW143" i="7"/>
  <c r="AV143" i="7"/>
  <c r="AU143" i="7"/>
  <c r="AT143" i="7"/>
  <c r="AS143" i="7"/>
  <c r="AR143" i="7"/>
  <c r="AQ143" i="7"/>
  <c r="AP143" i="7"/>
  <c r="AO143" i="7"/>
  <c r="AN143" i="7"/>
  <c r="AM143" i="7"/>
  <c r="AL143" i="7"/>
  <c r="AK143" i="7"/>
  <c r="AJ143" i="7"/>
  <c r="AI143" i="7"/>
  <c r="AH143" i="7"/>
  <c r="AG143" i="7"/>
  <c r="AF143" i="7"/>
  <c r="AE143" i="7"/>
  <c r="AD143" i="7"/>
  <c r="AC143" i="7"/>
  <c r="AB143" i="7"/>
  <c r="AA143" i="7"/>
  <c r="Z143" i="7"/>
  <c r="Y143" i="7"/>
  <c r="X143" i="7"/>
  <c r="W143" i="7"/>
  <c r="V143" i="7"/>
  <c r="U143" i="7"/>
  <c r="T143" i="7"/>
  <c r="S143" i="7"/>
  <c r="R143" i="7"/>
  <c r="Q143" i="7"/>
  <c r="P143" i="7"/>
  <c r="O143" i="7"/>
  <c r="N143" i="7"/>
  <c r="M143" i="7"/>
  <c r="L143" i="7"/>
  <c r="K143" i="7"/>
  <c r="J143" i="7"/>
  <c r="I143" i="7"/>
  <c r="H143" i="7"/>
  <c r="G143" i="7"/>
  <c r="F143" i="7"/>
  <c r="E143" i="7"/>
  <c r="BJ142" i="7"/>
  <c r="BI142" i="7"/>
  <c r="BH142" i="7"/>
  <c r="BG142" i="7"/>
  <c r="BF142" i="7"/>
  <c r="BE142" i="7"/>
  <c r="BD142" i="7"/>
  <c r="BC142" i="7"/>
  <c r="BB142" i="7"/>
  <c r="BA142" i="7"/>
  <c r="AZ142" i="7"/>
  <c r="AY142" i="7"/>
  <c r="AX142" i="7"/>
  <c r="AW142" i="7"/>
  <c r="AV142" i="7"/>
  <c r="AU142" i="7"/>
  <c r="AT142" i="7"/>
  <c r="AS142" i="7"/>
  <c r="AR142" i="7"/>
  <c r="AQ142" i="7"/>
  <c r="AP142" i="7"/>
  <c r="AO142" i="7"/>
  <c r="AN142" i="7"/>
  <c r="AM142" i="7"/>
  <c r="AL142" i="7"/>
  <c r="AK142" i="7"/>
  <c r="AJ142" i="7"/>
  <c r="AI142" i="7"/>
  <c r="AH142" i="7"/>
  <c r="AG142" i="7"/>
  <c r="AF142" i="7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Q142" i="7"/>
  <c r="P142" i="7"/>
  <c r="O142" i="7"/>
  <c r="N142" i="7"/>
  <c r="M142" i="7"/>
  <c r="L142" i="7"/>
  <c r="K142" i="7"/>
  <c r="J142" i="7"/>
  <c r="I142" i="7"/>
  <c r="H142" i="7"/>
  <c r="G142" i="7"/>
  <c r="F142" i="7"/>
  <c r="E142" i="7"/>
  <c r="BJ141" i="7"/>
  <c r="BI141" i="7"/>
  <c r="BH141" i="7"/>
  <c r="BG141" i="7"/>
  <c r="BF141" i="7"/>
  <c r="BE141" i="7"/>
  <c r="BD141" i="7"/>
  <c r="BC141" i="7"/>
  <c r="BB141" i="7"/>
  <c r="BA141" i="7"/>
  <c r="AZ141" i="7"/>
  <c r="AY141" i="7"/>
  <c r="AX141" i="7"/>
  <c r="AW141" i="7"/>
  <c r="AV141" i="7"/>
  <c r="AU141" i="7"/>
  <c r="AT141" i="7"/>
  <c r="AS141" i="7"/>
  <c r="AR141" i="7"/>
  <c r="AQ141" i="7"/>
  <c r="AP141" i="7"/>
  <c r="AO141" i="7"/>
  <c r="AN141" i="7"/>
  <c r="AM141" i="7"/>
  <c r="AL141" i="7"/>
  <c r="AK141" i="7"/>
  <c r="AJ141" i="7"/>
  <c r="AI141" i="7"/>
  <c r="AH141" i="7"/>
  <c r="AG141" i="7"/>
  <c r="AF141" i="7"/>
  <c r="AE141" i="7"/>
  <c r="AD141" i="7"/>
  <c r="AC141" i="7"/>
  <c r="AB141" i="7"/>
  <c r="AA141" i="7"/>
  <c r="Z141" i="7"/>
  <c r="Y141" i="7"/>
  <c r="X141" i="7"/>
  <c r="W141" i="7"/>
  <c r="V141" i="7"/>
  <c r="U141" i="7"/>
  <c r="T141" i="7"/>
  <c r="S141" i="7"/>
  <c r="R141" i="7"/>
  <c r="Q141" i="7"/>
  <c r="P141" i="7"/>
  <c r="O141" i="7"/>
  <c r="N141" i="7"/>
  <c r="M141" i="7"/>
  <c r="L141" i="7"/>
  <c r="K141" i="7"/>
  <c r="J141" i="7"/>
  <c r="I141" i="7"/>
  <c r="H141" i="7"/>
  <c r="G141" i="7"/>
  <c r="F141" i="7"/>
  <c r="E141" i="7"/>
  <c r="BJ138" i="7"/>
  <c r="BI138" i="7"/>
  <c r="BH138" i="7"/>
  <c r="BG138" i="7"/>
  <c r="BF138" i="7"/>
  <c r="BE138" i="7"/>
  <c r="BD138" i="7"/>
  <c r="BC138" i="7"/>
  <c r="BB138" i="7"/>
  <c r="BA138" i="7"/>
  <c r="AZ138" i="7"/>
  <c r="AY138" i="7"/>
  <c r="AX138" i="7"/>
  <c r="AW138" i="7"/>
  <c r="AV138" i="7"/>
  <c r="AU138" i="7"/>
  <c r="AT138" i="7"/>
  <c r="AS138" i="7"/>
  <c r="AR138" i="7"/>
  <c r="AQ138" i="7"/>
  <c r="AP138" i="7"/>
  <c r="AO138" i="7"/>
  <c r="AN138" i="7"/>
  <c r="AM138" i="7"/>
  <c r="AL138" i="7"/>
  <c r="AK138" i="7"/>
  <c r="AJ138" i="7"/>
  <c r="AI138" i="7"/>
  <c r="AH138" i="7"/>
  <c r="AG138" i="7"/>
  <c r="AE138" i="7"/>
  <c r="AD138" i="7"/>
  <c r="AC138" i="7"/>
  <c r="AB138" i="7"/>
  <c r="AA138" i="7"/>
  <c r="Z138" i="7"/>
  <c r="Y138" i="7"/>
  <c r="X138" i="7"/>
  <c r="V138" i="7"/>
  <c r="U138" i="7"/>
  <c r="T138" i="7"/>
  <c r="S138" i="7"/>
  <c r="Q138" i="7"/>
  <c r="P138" i="7"/>
  <c r="O138" i="7"/>
  <c r="N138" i="7"/>
  <c r="L138" i="7"/>
  <c r="K138" i="7"/>
  <c r="J138" i="7"/>
  <c r="I138" i="7"/>
  <c r="H138" i="7"/>
  <c r="G138" i="7"/>
  <c r="F138" i="7"/>
  <c r="E138" i="7"/>
  <c r="BJ137" i="7"/>
  <c r="BI137" i="7"/>
  <c r="BH137" i="7"/>
  <c r="BG137" i="7"/>
  <c r="BF137" i="7"/>
  <c r="BE137" i="7"/>
  <c r="BD137" i="7"/>
  <c r="BC137" i="7"/>
  <c r="BB137" i="7"/>
  <c r="BA137" i="7"/>
  <c r="AZ137" i="7"/>
  <c r="AY137" i="7"/>
  <c r="AX137" i="7"/>
  <c r="AW137" i="7"/>
  <c r="AV137" i="7"/>
  <c r="AU137" i="7"/>
  <c r="AT137" i="7"/>
  <c r="AS137" i="7"/>
  <c r="AR137" i="7"/>
  <c r="AQ137" i="7"/>
  <c r="AP137" i="7"/>
  <c r="AO137" i="7"/>
  <c r="AN137" i="7"/>
  <c r="AM137" i="7"/>
  <c r="AL137" i="7"/>
  <c r="AK137" i="7"/>
  <c r="AJ137" i="7"/>
  <c r="AI137" i="7"/>
  <c r="AH137" i="7"/>
  <c r="AG137" i="7"/>
  <c r="AE137" i="7"/>
  <c r="AD137" i="7"/>
  <c r="AC137" i="7"/>
  <c r="AB137" i="7"/>
  <c r="AA137" i="7"/>
  <c r="Z137" i="7"/>
  <c r="Y137" i="7"/>
  <c r="X137" i="7"/>
  <c r="V137" i="7"/>
  <c r="U137" i="7"/>
  <c r="T137" i="7"/>
  <c r="S137" i="7"/>
  <c r="Q137" i="7"/>
  <c r="P137" i="7"/>
  <c r="O137" i="7"/>
  <c r="N137" i="7"/>
  <c r="L137" i="7"/>
  <c r="K137" i="7"/>
  <c r="J137" i="7"/>
  <c r="I137" i="7"/>
  <c r="H137" i="7"/>
  <c r="G137" i="7"/>
  <c r="F137" i="7"/>
  <c r="E137" i="7"/>
  <c r="BJ136" i="7"/>
  <c r="BI136" i="7"/>
  <c r="BH136" i="7"/>
  <c r="BG136" i="7"/>
  <c r="BF136" i="7"/>
  <c r="BE136" i="7"/>
  <c r="BD136" i="7"/>
  <c r="BC136" i="7"/>
  <c r="BB136" i="7"/>
  <c r="BA136" i="7"/>
  <c r="AZ136" i="7"/>
  <c r="AY136" i="7"/>
  <c r="AX136" i="7"/>
  <c r="AW136" i="7"/>
  <c r="AV136" i="7"/>
  <c r="AU136" i="7"/>
  <c r="AT136" i="7"/>
  <c r="AS136" i="7"/>
  <c r="AR136" i="7"/>
  <c r="AQ136" i="7"/>
  <c r="AP136" i="7"/>
  <c r="AO136" i="7"/>
  <c r="AN136" i="7"/>
  <c r="AM136" i="7"/>
  <c r="AL136" i="7"/>
  <c r="AK136" i="7"/>
  <c r="AJ136" i="7"/>
  <c r="AI136" i="7"/>
  <c r="AH136" i="7"/>
  <c r="AG136" i="7"/>
  <c r="AE136" i="7"/>
  <c r="AD136" i="7"/>
  <c r="AC136" i="7"/>
  <c r="AB136" i="7"/>
  <c r="AA136" i="7"/>
  <c r="Z136" i="7"/>
  <c r="Y136" i="7"/>
  <c r="X136" i="7"/>
  <c r="V136" i="7"/>
  <c r="U136" i="7"/>
  <c r="T136" i="7"/>
  <c r="S136" i="7"/>
  <c r="Q136" i="7"/>
  <c r="P136" i="7"/>
  <c r="O136" i="7"/>
  <c r="N136" i="7"/>
  <c r="L136" i="7"/>
  <c r="K136" i="7"/>
  <c r="J136" i="7"/>
  <c r="I136" i="7"/>
  <c r="H136" i="7"/>
  <c r="G136" i="7"/>
  <c r="F136" i="7"/>
  <c r="E136" i="7"/>
  <c r="BJ135" i="7"/>
  <c r="BI135" i="7"/>
  <c r="BH135" i="7"/>
  <c r="BG135" i="7"/>
  <c r="BF135" i="7"/>
  <c r="BE135" i="7"/>
  <c r="BD135" i="7"/>
  <c r="BC135" i="7"/>
  <c r="BB135" i="7"/>
  <c r="BA135" i="7"/>
  <c r="AZ135" i="7"/>
  <c r="AY135" i="7"/>
  <c r="AX135" i="7"/>
  <c r="AW135" i="7"/>
  <c r="AV135" i="7"/>
  <c r="AU135" i="7"/>
  <c r="AT135" i="7"/>
  <c r="AS135" i="7"/>
  <c r="AR135" i="7"/>
  <c r="AQ135" i="7"/>
  <c r="AP135" i="7"/>
  <c r="AO135" i="7"/>
  <c r="AN135" i="7"/>
  <c r="AM135" i="7"/>
  <c r="AL135" i="7"/>
  <c r="AK135" i="7"/>
  <c r="AJ135" i="7"/>
  <c r="AI135" i="7"/>
  <c r="AH135" i="7"/>
  <c r="AG135" i="7"/>
  <c r="AE135" i="7"/>
  <c r="AD135" i="7"/>
  <c r="AC135" i="7"/>
  <c r="AB135" i="7"/>
  <c r="AA135" i="7"/>
  <c r="Z135" i="7"/>
  <c r="Y135" i="7"/>
  <c r="X135" i="7"/>
  <c r="V135" i="7"/>
  <c r="U135" i="7"/>
  <c r="T135" i="7"/>
  <c r="S135" i="7"/>
  <c r="Q135" i="7"/>
  <c r="P135" i="7"/>
  <c r="O135" i="7"/>
  <c r="N135" i="7"/>
  <c r="L135" i="7"/>
  <c r="K135" i="7"/>
  <c r="J135" i="7"/>
  <c r="I135" i="7"/>
  <c r="H135" i="7"/>
  <c r="G135" i="7"/>
  <c r="F135" i="7"/>
  <c r="E135" i="7"/>
  <c r="BJ134" i="7"/>
  <c r="BI134" i="7"/>
  <c r="BH134" i="7"/>
  <c r="BG134" i="7"/>
  <c r="BF134" i="7"/>
  <c r="BE134" i="7"/>
  <c r="BD134" i="7"/>
  <c r="BC134" i="7"/>
  <c r="BB134" i="7"/>
  <c r="BA134" i="7"/>
  <c r="AZ134" i="7"/>
  <c r="AY134" i="7"/>
  <c r="AX134" i="7"/>
  <c r="AW134" i="7"/>
  <c r="AV134" i="7"/>
  <c r="AU134" i="7"/>
  <c r="AT134" i="7"/>
  <c r="AS134" i="7"/>
  <c r="AR134" i="7"/>
  <c r="AQ134" i="7"/>
  <c r="AP134" i="7"/>
  <c r="AO134" i="7"/>
  <c r="AN134" i="7"/>
  <c r="AM134" i="7"/>
  <c r="AL134" i="7"/>
  <c r="AK134" i="7"/>
  <c r="AJ134" i="7"/>
  <c r="AI134" i="7"/>
  <c r="AH134" i="7"/>
  <c r="AG134" i="7"/>
  <c r="AE134" i="7"/>
  <c r="AD134" i="7"/>
  <c r="AC134" i="7"/>
  <c r="AB134" i="7"/>
  <c r="AA134" i="7"/>
  <c r="Z134" i="7"/>
  <c r="Y134" i="7"/>
  <c r="X134" i="7"/>
  <c r="V134" i="7"/>
  <c r="U134" i="7"/>
  <c r="S134" i="7"/>
  <c r="Q134" i="7"/>
  <c r="P134" i="7"/>
  <c r="O134" i="7"/>
  <c r="N134" i="7"/>
  <c r="L134" i="7"/>
  <c r="K134" i="7"/>
  <c r="J134" i="7"/>
  <c r="H134" i="7"/>
  <c r="G134" i="7"/>
  <c r="F134" i="7"/>
  <c r="E134" i="7"/>
  <c r="BJ132" i="7"/>
  <c r="BI132" i="7"/>
  <c r="BH132" i="7"/>
  <c r="BG132" i="7"/>
  <c r="BF132" i="7"/>
  <c r="BE132" i="7"/>
  <c r="BD132" i="7"/>
  <c r="BC132" i="7"/>
  <c r="BB132" i="7"/>
  <c r="BA132" i="7"/>
  <c r="AZ132" i="7"/>
  <c r="AY132" i="7"/>
  <c r="AX132" i="7"/>
  <c r="AW132" i="7"/>
  <c r="AV132" i="7"/>
  <c r="AU132" i="7"/>
  <c r="AT132" i="7"/>
  <c r="AS132" i="7"/>
  <c r="AR132" i="7"/>
  <c r="AQ132" i="7"/>
  <c r="AP132" i="7"/>
  <c r="AO132" i="7"/>
  <c r="AN132" i="7"/>
  <c r="AM132" i="7"/>
  <c r="AL132" i="7"/>
  <c r="AK132" i="7"/>
  <c r="AJ132" i="7"/>
  <c r="AI132" i="7"/>
  <c r="AH132" i="7"/>
  <c r="AG132" i="7"/>
  <c r="AF132" i="7"/>
  <c r="AE132" i="7"/>
  <c r="AD132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E132" i="7"/>
  <c r="BJ131" i="7"/>
  <c r="BI131" i="7"/>
  <c r="BH131" i="7"/>
  <c r="BG131" i="7"/>
  <c r="BF131" i="7"/>
  <c r="BE131" i="7"/>
  <c r="BD131" i="7"/>
  <c r="BC131" i="7"/>
  <c r="BB131" i="7"/>
  <c r="BA131" i="7"/>
  <c r="AZ131" i="7"/>
  <c r="AY131" i="7"/>
  <c r="AX131" i="7"/>
  <c r="AW131" i="7"/>
  <c r="AV131" i="7"/>
  <c r="AU131" i="7"/>
  <c r="AT131" i="7"/>
  <c r="AS131" i="7"/>
  <c r="AR131" i="7"/>
  <c r="AQ131" i="7"/>
  <c r="AP131" i="7"/>
  <c r="AO131" i="7"/>
  <c r="AN131" i="7"/>
  <c r="AM131" i="7"/>
  <c r="AL131" i="7"/>
  <c r="AK131" i="7"/>
  <c r="AJ131" i="7"/>
  <c r="AI131" i="7"/>
  <c r="AH131" i="7"/>
  <c r="AG131" i="7"/>
  <c r="AF131" i="7"/>
  <c r="AE131" i="7"/>
  <c r="AD131" i="7"/>
  <c r="AC131" i="7"/>
  <c r="AB131" i="7"/>
  <c r="AA131" i="7"/>
  <c r="Z131" i="7"/>
  <c r="Y131" i="7"/>
  <c r="X131" i="7"/>
  <c r="W131" i="7"/>
  <c r="V131" i="7"/>
  <c r="U131" i="7"/>
  <c r="T131" i="7"/>
  <c r="S131" i="7"/>
  <c r="R131" i="7"/>
  <c r="Q131" i="7"/>
  <c r="P131" i="7"/>
  <c r="O131" i="7"/>
  <c r="N131" i="7"/>
  <c r="M131" i="7"/>
  <c r="L131" i="7"/>
  <c r="K131" i="7"/>
  <c r="J131" i="7"/>
  <c r="I131" i="7"/>
  <c r="H131" i="7"/>
  <c r="G131" i="7"/>
  <c r="F131" i="7"/>
  <c r="E131" i="7"/>
  <c r="BJ130" i="7"/>
  <c r="BI130" i="7"/>
  <c r="BH130" i="7"/>
  <c r="BG130" i="7"/>
  <c r="BF130" i="7"/>
  <c r="BE130" i="7"/>
  <c r="BD130" i="7"/>
  <c r="BC130" i="7"/>
  <c r="BB130" i="7"/>
  <c r="BA130" i="7"/>
  <c r="AZ130" i="7"/>
  <c r="AY130" i="7"/>
  <c r="AX130" i="7"/>
  <c r="AW130" i="7"/>
  <c r="AV130" i="7"/>
  <c r="AU130" i="7"/>
  <c r="AT130" i="7"/>
  <c r="AS130" i="7"/>
  <c r="AR130" i="7"/>
  <c r="AQ130" i="7"/>
  <c r="AP130" i="7"/>
  <c r="AO130" i="7"/>
  <c r="AN130" i="7"/>
  <c r="AM130" i="7"/>
  <c r="AL130" i="7"/>
  <c r="AK130" i="7"/>
  <c r="AJ130" i="7"/>
  <c r="AI130" i="7"/>
  <c r="AH130" i="7"/>
  <c r="AG130" i="7"/>
  <c r="AF130" i="7"/>
  <c r="AE130" i="7"/>
  <c r="AD130" i="7"/>
  <c r="AC130" i="7"/>
  <c r="AB130" i="7"/>
  <c r="AA130" i="7"/>
  <c r="Z130" i="7"/>
  <c r="Y130" i="7"/>
  <c r="X130" i="7"/>
  <c r="W130" i="7"/>
  <c r="V130" i="7"/>
  <c r="U130" i="7"/>
  <c r="T130" i="7"/>
  <c r="S130" i="7"/>
  <c r="R130" i="7"/>
  <c r="Q130" i="7"/>
  <c r="P130" i="7"/>
  <c r="O130" i="7"/>
  <c r="N130" i="7"/>
  <c r="M130" i="7"/>
  <c r="L130" i="7"/>
  <c r="K130" i="7"/>
  <c r="J130" i="7"/>
  <c r="I130" i="7"/>
  <c r="H130" i="7"/>
  <c r="G130" i="7"/>
  <c r="F130" i="7"/>
  <c r="E130" i="7"/>
  <c r="BJ129" i="7"/>
  <c r="BI129" i="7"/>
  <c r="BH129" i="7"/>
  <c r="BG129" i="7"/>
  <c r="BF129" i="7"/>
  <c r="BE129" i="7"/>
  <c r="BD129" i="7"/>
  <c r="BC129" i="7"/>
  <c r="BB129" i="7"/>
  <c r="BA129" i="7"/>
  <c r="AZ129" i="7"/>
  <c r="AY129" i="7"/>
  <c r="AX129" i="7"/>
  <c r="AW129" i="7"/>
  <c r="AV129" i="7"/>
  <c r="AU129" i="7"/>
  <c r="AT129" i="7"/>
  <c r="AS129" i="7"/>
  <c r="AR129" i="7"/>
  <c r="AQ129" i="7"/>
  <c r="AP129" i="7"/>
  <c r="AO129" i="7"/>
  <c r="AN129" i="7"/>
  <c r="AM129" i="7"/>
  <c r="AL129" i="7"/>
  <c r="AK129" i="7"/>
  <c r="AJ129" i="7"/>
  <c r="AI129" i="7"/>
  <c r="AH129" i="7"/>
  <c r="AG129" i="7"/>
  <c r="AF129" i="7"/>
  <c r="AE129" i="7"/>
  <c r="AD129" i="7"/>
  <c r="AC129" i="7"/>
  <c r="AB129" i="7"/>
  <c r="AA129" i="7"/>
  <c r="Z129" i="7"/>
  <c r="Y129" i="7"/>
  <c r="X129" i="7"/>
  <c r="W129" i="7"/>
  <c r="V129" i="7"/>
  <c r="U129" i="7"/>
  <c r="T129" i="7"/>
  <c r="S129" i="7"/>
  <c r="R129" i="7"/>
  <c r="Q129" i="7"/>
  <c r="P129" i="7"/>
  <c r="O129" i="7"/>
  <c r="N129" i="7"/>
  <c r="M129" i="7"/>
  <c r="L129" i="7"/>
  <c r="K129" i="7"/>
  <c r="J129" i="7"/>
  <c r="I129" i="7"/>
  <c r="H129" i="7"/>
  <c r="G129" i="7"/>
  <c r="F129" i="7"/>
  <c r="E129" i="7"/>
  <c r="BJ128" i="7"/>
  <c r="BI128" i="7"/>
  <c r="BH128" i="7"/>
  <c r="BG128" i="7"/>
  <c r="BF128" i="7"/>
  <c r="BE128" i="7"/>
  <c r="BD128" i="7"/>
  <c r="BC128" i="7"/>
  <c r="BB128" i="7"/>
  <c r="BA128" i="7"/>
  <c r="AZ128" i="7"/>
  <c r="AY128" i="7"/>
  <c r="AX128" i="7"/>
  <c r="AW128" i="7"/>
  <c r="AV128" i="7"/>
  <c r="AU128" i="7"/>
  <c r="AT128" i="7"/>
  <c r="AS128" i="7"/>
  <c r="AR128" i="7"/>
  <c r="AQ128" i="7"/>
  <c r="AP128" i="7"/>
  <c r="AO128" i="7"/>
  <c r="AN128" i="7"/>
  <c r="AM128" i="7"/>
  <c r="AL128" i="7"/>
  <c r="AK128" i="7"/>
  <c r="AJ128" i="7"/>
  <c r="AI128" i="7"/>
  <c r="AH128" i="7"/>
  <c r="AG128" i="7"/>
  <c r="AF128" i="7"/>
  <c r="AE128" i="7"/>
  <c r="AD128" i="7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BJ126" i="7"/>
  <c r="BI126" i="7"/>
  <c r="BH126" i="7"/>
  <c r="BG126" i="7"/>
  <c r="BF126" i="7"/>
  <c r="BE126" i="7"/>
  <c r="BD126" i="7"/>
  <c r="BC126" i="7"/>
  <c r="BB126" i="7"/>
  <c r="BA126" i="7"/>
  <c r="AZ126" i="7"/>
  <c r="AY126" i="7"/>
  <c r="AX126" i="7"/>
  <c r="AW126" i="7"/>
  <c r="AV126" i="7"/>
  <c r="AU126" i="7"/>
  <c r="AT126" i="7"/>
  <c r="AS126" i="7"/>
  <c r="AR126" i="7"/>
  <c r="AQ126" i="7"/>
  <c r="AP126" i="7"/>
  <c r="AO126" i="7"/>
  <c r="AN126" i="7"/>
  <c r="AK126" i="7"/>
  <c r="AJ126" i="7"/>
  <c r="AI126" i="7"/>
  <c r="AH126" i="7"/>
  <c r="AF126" i="7"/>
  <c r="AE126" i="7"/>
  <c r="AD126" i="7"/>
  <c r="AC126" i="7"/>
  <c r="AB126" i="7"/>
  <c r="AA126" i="7"/>
  <c r="Z126" i="7"/>
  <c r="Y126" i="7"/>
  <c r="X126" i="7"/>
  <c r="W126" i="7"/>
  <c r="V126" i="7"/>
  <c r="U126" i="7"/>
  <c r="T126" i="7"/>
  <c r="S126" i="7"/>
  <c r="R126" i="7"/>
  <c r="Q126" i="7"/>
  <c r="O126" i="7"/>
  <c r="N126" i="7"/>
  <c r="M126" i="7"/>
  <c r="L126" i="7"/>
  <c r="K126" i="7"/>
  <c r="J126" i="7"/>
  <c r="I126" i="7"/>
  <c r="H126" i="7"/>
  <c r="G126" i="7"/>
  <c r="F126" i="7"/>
  <c r="E126" i="7"/>
  <c r="BJ125" i="7"/>
  <c r="BI125" i="7"/>
  <c r="BH125" i="7"/>
  <c r="BG125" i="7"/>
  <c r="BF125" i="7"/>
  <c r="BE125" i="7"/>
  <c r="BD125" i="7"/>
  <c r="BC125" i="7"/>
  <c r="BB125" i="7"/>
  <c r="BA125" i="7"/>
  <c r="AZ125" i="7"/>
  <c r="AY125" i="7"/>
  <c r="AX125" i="7"/>
  <c r="AW125" i="7"/>
  <c r="AV125" i="7"/>
  <c r="AU125" i="7"/>
  <c r="AT125" i="7"/>
  <c r="AS125" i="7"/>
  <c r="AR125" i="7"/>
  <c r="AQ125" i="7"/>
  <c r="AP125" i="7"/>
  <c r="AO125" i="7"/>
  <c r="AN125" i="7"/>
  <c r="AK125" i="7"/>
  <c r="AJ125" i="7"/>
  <c r="AI125" i="7"/>
  <c r="AH125" i="7"/>
  <c r="AF125" i="7"/>
  <c r="AE125" i="7"/>
  <c r="AD125" i="7"/>
  <c r="AC125" i="7"/>
  <c r="AB125" i="7"/>
  <c r="AA125" i="7"/>
  <c r="Z125" i="7"/>
  <c r="Y125" i="7"/>
  <c r="X125" i="7"/>
  <c r="W125" i="7"/>
  <c r="V125" i="7"/>
  <c r="U125" i="7"/>
  <c r="T125" i="7"/>
  <c r="S125" i="7"/>
  <c r="R125" i="7"/>
  <c r="Q125" i="7"/>
  <c r="O125" i="7"/>
  <c r="N125" i="7"/>
  <c r="M125" i="7"/>
  <c r="L125" i="7"/>
  <c r="K125" i="7"/>
  <c r="J125" i="7"/>
  <c r="I125" i="7"/>
  <c r="H125" i="7"/>
  <c r="G125" i="7"/>
  <c r="F125" i="7"/>
  <c r="E125" i="7"/>
  <c r="BJ124" i="7"/>
  <c r="BI124" i="7"/>
  <c r="BH124" i="7"/>
  <c r="BG124" i="7"/>
  <c r="BF124" i="7"/>
  <c r="BE124" i="7"/>
  <c r="BD124" i="7"/>
  <c r="BC124" i="7"/>
  <c r="BB124" i="7"/>
  <c r="BA124" i="7"/>
  <c r="AZ124" i="7"/>
  <c r="AY124" i="7"/>
  <c r="AX124" i="7"/>
  <c r="AW124" i="7"/>
  <c r="AV124" i="7"/>
  <c r="AU124" i="7"/>
  <c r="AT124" i="7"/>
  <c r="AS124" i="7"/>
  <c r="AR124" i="7"/>
  <c r="AQ124" i="7"/>
  <c r="AP124" i="7"/>
  <c r="AO124" i="7"/>
  <c r="AN124" i="7"/>
  <c r="AL124" i="7"/>
  <c r="AK124" i="7"/>
  <c r="AJ124" i="7"/>
  <c r="AI124" i="7"/>
  <c r="AH124" i="7"/>
  <c r="AG124" i="7"/>
  <c r="AF124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O124" i="7"/>
  <c r="N124" i="7"/>
  <c r="M124" i="7"/>
  <c r="L124" i="7"/>
  <c r="K124" i="7"/>
  <c r="J124" i="7"/>
  <c r="I124" i="7"/>
  <c r="H124" i="7"/>
  <c r="G124" i="7"/>
  <c r="F124" i="7"/>
  <c r="E124" i="7"/>
  <c r="BJ123" i="7"/>
  <c r="BI123" i="7"/>
  <c r="BH123" i="7"/>
  <c r="BG123" i="7"/>
  <c r="BF123" i="7"/>
  <c r="BE123" i="7"/>
  <c r="BD123" i="7"/>
  <c r="BC123" i="7"/>
  <c r="BB123" i="7"/>
  <c r="BA123" i="7"/>
  <c r="AZ123" i="7"/>
  <c r="AY123" i="7"/>
  <c r="AX123" i="7"/>
  <c r="AW123" i="7"/>
  <c r="AV123" i="7"/>
  <c r="AU123" i="7"/>
  <c r="AT123" i="7"/>
  <c r="AS123" i="7"/>
  <c r="AR123" i="7"/>
  <c r="AQ123" i="7"/>
  <c r="AP123" i="7"/>
  <c r="AO123" i="7"/>
  <c r="AN123" i="7"/>
  <c r="AL123" i="7"/>
  <c r="AK123" i="7"/>
  <c r="AJ123" i="7"/>
  <c r="AI123" i="7"/>
  <c r="AH123" i="7"/>
  <c r="AG123" i="7"/>
  <c r="AF123" i="7"/>
  <c r="AE123" i="7"/>
  <c r="AD123" i="7"/>
  <c r="AC123" i="7"/>
  <c r="AB123" i="7"/>
  <c r="AA123" i="7"/>
  <c r="Z123" i="7"/>
  <c r="Y123" i="7"/>
  <c r="X123" i="7"/>
  <c r="W123" i="7"/>
  <c r="V123" i="7"/>
  <c r="U123" i="7"/>
  <c r="T123" i="7"/>
  <c r="S123" i="7"/>
  <c r="R123" i="7"/>
  <c r="Q123" i="7"/>
  <c r="O123" i="7"/>
  <c r="N123" i="7"/>
  <c r="M123" i="7"/>
  <c r="L123" i="7"/>
  <c r="K123" i="7"/>
  <c r="J123" i="7"/>
  <c r="I123" i="7"/>
  <c r="H123" i="7"/>
  <c r="G123" i="7"/>
  <c r="F123" i="7"/>
  <c r="E123" i="7"/>
  <c r="BJ122" i="7"/>
  <c r="BI122" i="7"/>
  <c r="BH122" i="7"/>
  <c r="BG122" i="7"/>
  <c r="BF122" i="7"/>
  <c r="BE122" i="7"/>
  <c r="BD122" i="7"/>
  <c r="BC122" i="7"/>
  <c r="BB122" i="7"/>
  <c r="BA122" i="7"/>
  <c r="AZ122" i="7"/>
  <c r="AY122" i="7"/>
  <c r="AX122" i="7"/>
  <c r="AW122" i="7"/>
  <c r="AV122" i="7"/>
  <c r="AU122" i="7"/>
  <c r="AT122" i="7"/>
  <c r="AS122" i="7"/>
  <c r="AR122" i="7"/>
  <c r="AQ122" i="7"/>
  <c r="AP122" i="7"/>
  <c r="AO122" i="7"/>
  <c r="AN122" i="7"/>
  <c r="AL122" i="7"/>
  <c r="AK122" i="7"/>
  <c r="AJ122" i="7"/>
  <c r="AI122" i="7"/>
  <c r="AH122" i="7"/>
  <c r="AG122" i="7"/>
  <c r="AF122" i="7"/>
  <c r="AE122" i="7"/>
  <c r="AD122" i="7"/>
  <c r="AC122" i="7"/>
  <c r="AB122" i="7"/>
  <c r="AA122" i="7"/>
  <c r="Z122" i="7"/>
  <c r="Y122" i="7"/>
  <c r="X122" i="7"/>
  <c r="W122" i="7"/>
  <c r="V122" i="7"/>
  <c r="U122" i="7"/>
  <c r="T122" i="7"/>
  <c r="S122" i="7"/>
  <c r="R122" i="7"/>
  <c r="Q122" i="7"/>
  <c r="O122" i="7"/>
  <c r="N122" i="7"/>
  <c r="M122" i="7"/>
  <c r="L122" i="7"/>
  <c r="K122" i="7"/>
  <c r="J122" i="7"/>
  <c r="I122" i="7"/>
  <c r="H122" i="7"/>
  <c r="G122" i="7"/>
  <c r="F122" i="7"/>
  <c r="E122" i="7"/>
  <c r="BJ120" i="7"/>
  <c r="BI120" i="7"/>
  <c r="BH120" i="7"/>
  <c r="BG120" i="7"/>
  <c r="BF120" i="7"/>
  <c r="BE120" i="7"/>
  <c r="BD120" i="7"/>
  <c r="BC120" i="7"/>
  <c r="BB120" i="7"/>
  <c r="BA120" i="7"/>
  <c r="AZ120" i="7"/>
  <c r="AY120" i="7"/>
  <c r="AX120" i="7"/>
  <c r="AW120" i="7"/>
  <c r="AV120" i="7"/>
  <c r="AU120" i="7"/>
  <c r="AT120" i="7"/>
  <c r="AS120" i="7"/>
  <c r="AR120" i="7"/>
  <c r="AQ120" i="7"/>
  <c r="AP120" i="7"/>
  <c r="AO120" i="7"/>
  <c r="AN120" i="7"/>
  <c r="AM120" i="7"/>
  <c r="AL120" i="7"/>
  <c r="AK120" i="7"/>
  <c r="AJ120" i="7"/>
  <c r="AI120" i="7"/>
  <c r="AH120" i="7"/>
  <c r="AG120" i="7"/>
  <c r="AF120" i="7"/>
  <c r="AE120" i="7"/>
  <c r="AD120" i="7"/>
  <c r="AC120" i="7"/>
  <c r="AB120" i="7"/>
  <c r="AA120" i="7"/>
  <c r="Z120" i="7"/>
  <c r="Y120" i="7"/>
  <c r="X120" i="7"/>
  <c r="W120" i="7"/>
  <c r="V120" i="7"/>
  <c r="U120" i="7"/>
  <c r="T120" i="7"/>
  <c r="S120" i="7"/>
  <c r="R120" i="7"/>
  <c r="Q120" i="7"/>
  <c r="P120" i="7"/>
  <c r="O120" i="7"/>
  <c r="N120" i="7"/>
  <c r="M120" i="7"/>
  <c r="L120" i="7"/>
  <c r="K120" i="7"/>
  <c r="J120" i="7"/>
  <c r="I120" i="7"/>
  <c r="H120" i="7"/>
  <c r="G120" i="7"/>
  <c r="F120" i="7"/>
  <c r="E120" i="7"/>
  <c r="BJ119" i="7"/>
  <c r="BI119" i="7"/>
  <c r="BH119" i="7"/>
  <c r="BG119" i="7"/>
  <c r="BF119" i="7"/>
  <c r="BE119" i="7"/>
  <c r="BD119" i="7"/>
  <c r="BC119" i="7"/>
  <c r="BB119" i="7"/>
  <c r="BA119" i="7"/>
  <c r="AZ119" i="7"/>
  <c r="AY119" i="7"/>
  <c r="AX119" i="7"/>
  <c r="AW119" i="7"/>
  <c r="AV119" i="7"/>
  <c r="AU119" i="7"/>
  <c r="AT119" i="7"/>
  <c r="AS119" i="7"/>
  <c r="AR119" i="7"/>
  <c r="AQ119" i="7"/>
  <c r="AP119" i="7"/>
  <c r="AO119" i="7"/>
  <c r="AN119" i="7"/>
  <c r="AM119" i="7"/>
  <c r="AL119" i="7"/>
  <c r="AK119" i="7"/>
  <c r="AJ119" i="7"/>
  <c r="AI119" i="7"/>
  <c r="AH119" i="7"/>
  <c r="AG119" i="7"/>
  <c r="AF119" i="7"/>
  <c r="AE119" i="7"/>
  <c r="AD119" i="7"/>
  <c r="AC119" i="7"/>
  <c r="AB119" i="7"/>
  <c r="AA119" i="7"/>
  <c r="Z119" i="7"/>
  <c r="Y119" i="7"/>
  <c r="X119" i="7"/>
  <c r="W119" i="7"/>
  <c r="V119" i="7"/>
  <c r="U119" i="7"/>
  <c r="T119" i="7"/>
  <c r="S119" i="7"/>
  <c r="R119" i="7"/>
  <c r="Q119" i="7"/>
  <c r="P119" i="7"/>
  <c r="O119" i="7"/>
  <c r="N119" i="7"/>
  <c r="M119" i="7"/>
  <c r="L119" i="7"/>
  <c r="K119" i="7"/>
  <c r="J119" i="7"/>
  <c r="I119" i="7"/>
  <c r="H119" i="7"/>
  <c r="G119" i="7"/>
  <c r="F119" i="7"/>
  <c r="E119" i="7"/>
  <c r="BJ118" i="7"/>
  <c r="BI118" i="7"/>
  <c r="BH118" i="7"/>
  <c r="BG118" i="7"/>
  <c r="BF118" i="7"/>
  <c r="BE118" i="7"/>
  <c r="BD118" i="7"/>
  <c r="BC118" i="7"/>
  <c r="BB118" i="7"/>
  <c r="BA118" i="7"/>
  <c r="AZ118" i="7"/>
  <c r="AY118" i="7"/>
  <c r="AX118" i="7"/>
  <c r="AW118" i="7"/>
  <c r="AV118" i="7"/>
  <c r="AU118" i="7"/>
  <c r="AT118" i="7"/>
  <c r="AS118" i="7"/>
  <c r="AR118" i="7"/>
  <c r="AQ118" i="7"/>
  <c r="AP118" i="7"/>
  <c r="AO118" i="7"/>
  <c r="AN118" i="7"/>
  <c r="AM118" i="7"/>
  <c r="AL118" i="7"/>
  <c r="AK118" i="7"/>
  <c r="AJ118" i="7"/>
  <c r="AI118" i="7"/>
  <c r="AH118" i="7"/>
  <c r="AG118" i="7"/>
  <c r="AF118" i="7"/>
  <c r="AE118" i="7"/>
  <c r="AD118" i="7"/>
  <c r="AC118" i="7"/>
  <c r="AB118" i="7"/>
  <c r="AA118" i="7"/>
  <c r="Z118" i="7"/>
  <c r="Y118" i="7"/>
  <c r="X118" i="7"/>
  <c r="W118" i="7"/>
  <c r="V118" i="7"/>
  <c r="U118" i="7"/>
  <c r="T118" i="7"/>
  <c r="S118" i="7"/>
  <c r="R118" i="7"/>
  <c r="Q118" i="7"/>
  <c r="P118" i="7"/>
  <c r="O118" i="7"/>
  <c r="N118" i="7"/>
  <c r="M118" i="7"/>
  <c r="L118" i="7"/>
  <c r="K118" i="7"/>
  <c r="J118" i="7"/>
  <c r="I118" i="7"/>
  <c r="H118" i="7"/>
  <c r="G118" i="7"/>
  <c r="F118" i="7"/>
  <c r="E118" i="7"/>
  <c r="BJ117" i="7"/>
  <c r="BI117" i="7"/>
  <c r="BH117" i="7"/>
  <c r="BG117" i="7"/>
  <c r="BF117" i="7"/>
  <c r="BE117" i="7"/>
  <c r="BD117" i="7"/>
  <c r="BC117" i="7"/>
  <c r="BB117" i="7"/>
  <c r="BA117" i="7"/>
  <c r="AZ117" i="7"/>
  <c r="AY117" i="7"/>
  <c r="AX117" i="7"/>
  <c r="AW117" i="7"/>
  <c r="AV117" i="7"/>
  <c r="AU117" i="7"/>
  <c r="AT117" i="7"/>
  <c r="AS117" i="7"/>
  <c r="AR117" i="7"/>
  <c r="AQ117" i="7"/>
  <c r="AP117" i="7"/>
  <c r="AO117" i="7"/>
  <c r="AN117" i="7"/>
  <c r="AM117" i="7"/>
  <c r="AL117" i="7"/>
  <c r="AK117" i="7"/>
  <c r="AJ117" i="7"/>
  <c r="AI117" i="7"/>
  <c r="AH117" i="7"/>
  <c r="AG117" i="7"/>
  <c r="AF117" i="7"/>
  <c r="AE117" i="7"/>
  <c r="AD117" i="7"/>
  <c r="AC117" i="7"/>
  <c r="AB117" i="7"/>
  <c r="AA117" i="7"/>
  <c r="Z117" i="7"/>
  <c r="Y117" i="7"/>
  <c r="X117" i="7"/>
  <c r="W117" i="7"/>
  <c r="V117" i="7"/>
  <c r="U117" i="7"/>
  <c r="T117" i="7"/>
  <c r="S117" i="7"/>
  <c r="R117" i="7"/>
  <c r="Q117" i="7"/>
  <c r="P117" i="7"/>
  <c r="O117" i="7"/>
  <c r="N117" i="7"/>
  <c r="M117" i="7"/>
  <c r="L117" i="7"/>
  <c r="K117" i="7"/>
  <c r="J117" i="7"/>
  <c r="I117" i="7"/>
  <c r="H117" i="7"/>
  <c r="G117" i="7"/>
  <c r="F117" i="7"/>
  <c r="E117" i="7"/>
  <c r="BJ116" i="7"/>
  <c r="BI116" i="7"/>
  <c r="BH116" i="7"/>
  <c r="BG116" i="7"/>
  <c r="BF116" i="7"/>
  <c r="BE116" i="7"/>
  <c r="BD116" i="7"/>
  <c r="BC116" i="7"/>
  <c r="BB116" i="7"/>
  <c r="BA116" i="7"/>
  <c r="AZ116" i="7"/>
  <c r="AY116" i="7"/>
  <c r="AX116" i="7"/>
  <c r="AW116" i="7"/>
  <c r="AV116" i="7"/>
  <c r="AU116" i="7"/>
  <c r="AT116" i="7"/>
  <c r="AS116" i="7"/>
  <c r="AR116" i="7"/>
  <c r="AQ116" i="7"/>
  <c r="AP116" i="7"/>
  <c r="AO116" i="7"/>
  <c r="AN116" i="7"/>
  <c r="AM116" i="7"/>
  <c r="AL116" i="7"/>
  <c r="AK116" i="7"/>
  <c r="AJ116" i="7"/>
  <c r="AI116" i="7"/>
  <c r="AH116" i="7"/>
  <c r="AG116" i="7"/>
  <c r="AF116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E116" i="7"/>
  <c r="BJ114" i="7"/>
  <c r="BI114" i="7"/>
  <c r="BH114" i="7"/>
  <c r="BG114" i="7"/>
  <c r="BF114" i="7"/>
  <c r="BE114" i="7"/>
  <c r="BD114" i="7"/>
  <c r="BC114" i="7"/>
  <c r="BB114" i="7"/>
  <c r="BA114" i="7"/>
  <c r="AZ114" i="7"/>
  <c r="AY114" i="7"/>
  <c r="AX114" i="7"/>
  <c r="AW114" i="7"/>
  <c r="AV114" i="7"/>
  <c r="AU114" i="7"/>
  <c r="AT114" i="7"/>
  <c r="AS114" i="7"/>
  <c r="AR114" i="7"/>
  <c r="AQ114" i="7"/>
  <c r="AP114" i="7"/>
  <c r="AO114" i="7"/>
  <c r="AN114" i="7"/>
  <c r="AM114" i="7"/>
  <c r="AL114" i="7"/>
  <c r="AK114" i="7"/>
  <c r="AJ114" i="7"/>
  <c r="AI114" i="7"/>
  <c r="AH114" i="7"/>
  <c r="AG114" i="7"/>
  <c r="AF114" i="7"/>
  <c r="AE114" i="7"/>
  <c r="AD114" i="7"/>
  <c r="AC114" i="7"/>
  <c r="AB114" i="7"/>
  <c r="AA114" i="7"/>
  <c r="Z114" i="7"/>
  <c r="Y114" i="7"/>
  <c r="X114" i="7"/>
  <c r="W114" i="7"/>
  <c r="V114" i="7"/>
  <c r="U114" i="7"/>
  <c r="T114" i="7"/>
  <c r="S114" i="7"/>
  <c r="R114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E114" i="7"/>
  <c r="BJ113" i="7"/>
  <c r="BI113" i="7"/>
  <c r="BH113" i="7"/>
  <c r="BG113" i="7"/>
  <c r="BF113" i="7"/>
  <c r="BE113" i="7"/>
  <c r="BD113" i="7"/>
  <c r="BC113" i="7"/>
  <c r="BB113" i="7"/>
  <c r="BA113" i="7"/>
  <c r="AZ113" i="7"/>
  <c r="AY113" i="7"/>
  <c r="AX113" i="7"/>
  <c r="AW113" i="7"/>
  <c r="AV113" i="7"/>
  <c r="AU113" i="7"/>
  <c r="AT113" i="7"/>
  <c r="AS113" i="7"/>
  <c r="AR113" i="7"/>
  <c r="AQ113" i="7"/>
  <c r="AP113" i="7"/>
  <c r="AO113" i="7"/>
  <c r="AN113" i="7"/>
  <c r="AM113" i="7"/>
  <c r="AL113" i="7"/>
  <c r="AK113" i="7"/>
  <c r="AJ113" i="7"/>
  <c r="AI113" i="7"/>
  <c r="AH113" i="7"/>
  <c r="AG113" i="7"/>
  <c r="AF113" i="7"/>
  <c r="AE113" i="7"/>
  <c r="AD113" i="7"/>
  <c r="AC113" i="7"/>
  <c r="AB113" i="7"/>
  <c r="AA113" i="7"/>
  <c r="Z113" i="7"/>
  <c r="Y113" i="7"/>
  <c r="X113" i="7"/>
  <c r="W113" i="7"/>
  <c r="V113" i="7"/>
  <c r="U113" i="7"/>
  <c r="T113" i="7"/>
  <c r="S113" i="7"/>
  <c r="R113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E113" i="7"/>
  <c r="BJ112" i="7"/>
  <c r="BI112" i="7"/>
  <c r="BH112" i="7"/>
  <c r="BG112" i="7"/>
  <c r="BF112" i="7"/>
  <c r="BE112" i="7"/>
  <c r="BD112" i="7"/>
  <c r="BC112" i="7"/>
  <c r="BB112" i="7"/>
  <c r="BA112" i="7"/>
  <c r="AZ112" i="7"/>
  <c r="AY112" i="7"/>
  <c r="AX112" i="7"/>
  <c r="AW112" i="7"/>
  <c r="AV112" i="7"/>
  <c r="AU112" i="7"/>
  <c r="AT112" i="7"/>
  <c r="AS112" i="7"/>
  <c r="AR112" i="7"/>
  <c r="AQ112" i="7"/>
  <c r="AP112" i="7"/>
  <c r="AO112" i="7"/>
  <c r="AN112" i="7"/>
  <c r="AM112" i="7"/>
  <c r="AL112" i="7"/>
  <c r="AK112" i="7"/>
  <c r="AJ112" i="7"/>
  <c r="AI112" i="7"/>
  <c r="AH112" i="7"/>
  <c r="AG112" i="7"/>
  <c r="AF112" i="7"/>
  <c r="AE112" i="7"/>
  <c r="AD112" i="7"/>
  <c r="AC112" i="7"/>
  <c r="AB112" i="7"/>
  <c r="AA112" i="7"/>
  <c r="Z112" i="7"/>
  <c r="Y112" i="7"/>
  <c r="X112" i="7"/>
  <c r="W112" i="7"/>
  <c r="V112" i="7"/>
  <c r="U112" i="7"/>
  <c r="T112" i="7"/>
  <c r="S112" i="7"/>
  <c r="R112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BJ111" i="7"/>
  <c r="BI111" i="7"/>
  <c r="BH111" i="7"/>
  <c r="BG111" i="7"/>
  <c r="BF111" i="7"/>
  <c r="BE111" i="7"/>
  <c r="BD111" i="7"/>
  <c r="BC111" i="7"/>
  <c r="BB111" i="7"/>
  <c r="BA111" i="7"/>
  <c r="AZ111" i="7"/>
  <c r="AY111" i="7"/>
  <c r="AX111" i="7"/>
  <c r="AW111" i="7"/>
  <c r="AV111" i="7"/>
  <c r="AU111" i="7"/>
  <c r="AT111" i="7"/>
  <c r="AS111" i="7"/>
  <c r="AR111" i="7"/>
  <c r="AQ111" i="7"/>
  <c r="AP111" i="7"/>
  <c r="AO111" i="7"/>
  <c r="AN111" i="7"/>
  <c r="AM111" i="7"/>
  <c r="AL111" i="7"/>
  <c r="AK111" i="7"/>
  <c r="AJ111" i="7"/>
  <c r="AI111" i="7"/>
  <c r="AH111" i="7"/>
  <c r="AG111" i="7"/>
  <c r="AF111" i="7"/>
  <c r="AE111" i="7"/>
  <c r="AD111" i="7"/>
  <c r="AC111" i="7"/>
  <c r="AB111" i="7"/>
  <c r="AA111" i="7"/>
  <c r="Z111" i="7"/>
  <c r="Y111" i="7"/>
  <c r="X111" i="7"/>
  <c r="W111" i="7"/>
  <c r="V111" i="7"/>
  <c r="U111" i="7"/>
  <c r="T111" i="7"/>
  <c r="S111" i="7"/>
  <c r="R111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E111" i="7"/>
  <c r="BJ110" i="7"/>
  <c r="BI110" i="7"/>
  <c r="BH110" i="7"/>
  <c r="BG110" i="7"/>
  <c r="BF110" i="7"/>
  <c r="BE110" i="7"/>
  <c r="BD110" i="7"/>
  <c r="BC110" i="7"/>
  <c r="BB110" i="7"/>
  <c r="BA110" i="7"/>
  <c r="AZ110" i="7"/>
  <c r="AY110" i="7"/>
  <c r="AX110" i="7"/>
  <c r="AW110" i="7"/>
  <c r="AV110" i="7"/>
  <c r="AU110" i="7"/>
  <c r="AT110" i="7"/>
  <c r="AS110" i="7"/>
  <c r="AR110" i="7"/>
  <c r="AQ110" i="7"/>
  <c r="AP110" i="7"/>
  <c r="AO110" i="7"/>
  <c r="AN110" i="7"/>
  <c r="AM110" i="7"/>
  <c r="AL110" i="7"/>
  <c r="AK110" i="7"/>
  <c r="AJ110" i="7"/>
  <c r="AI110" i="7"/>
  <c r="AH110" i="7"/>
  <c r="AG110" i="7"/>
  <c r="AF110" i="7"/>
  <c r="AE110" i="7"/>
  <c r="AD110" i="7"/>
  <c r="AC110" i="7"/>
  <c r="AB110" i="7"/>
  <c r="AA110" i="7"/>
  <c r="Z110" i="7"/>
  <c r="Y110" i="7"/>
  <c r="X110" i="7"/>
  <c r="W110" i="7"/>
  <c r="V110" i="7"/>
  <c r="U110" i="7"/>
  <c r="T110" i="7"/>
  <c r="S110" i="7"/>
  <c r="R110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E110" i="7"/>
  <c r="BJ108" i="7"/>
  <c r="BI108" i="7"/>
  <c r="BH108" i="7"/>
  <c r="BG108" i="7"/>
  <c r="BF108" i="7"/>
  <c r="BE108" i="7"/>
  <c r="BD108" i="7"/>
  <c r="BC108" i="7"/>
  <c r="BB108" i="7"/>
  <c r="BA108" i="7"/>
  <c r="AZ108" i="7"/>
  <c r="AY108" i="7"/>
  <c r="AX108" i="7"/>
  <c r="AW108" i="7"/>
  <c r="AV108" i="7"/>
  <c r="AU108" i="7"/>
  <c r="AT108" i="7"/>
  <c r="AS108" i="7"/>
  <c r="AR108" i="7"/>
  <c r="AQ108" i="7"/>
  <c r="AP108" i="7"/>
  <c r="AO108" i="7"/>
  <c r="AN108" i="7"/>
  <c r="AM108" i="7"/>
  <c r="AL108" i="7"/>
  <c r="AK108" i="7"/>
  <c r="AJ108" i="7"/>
  <c r="AI108" i="7"/>
  <c r="AH108" i="7"/>
  <c r="AG108" i="7"/>
  <c r="AF108" i="7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E108" i="7"/>
  <c r="BJ107" i="7"/>
  <c r="BI107" i="7"/>
  <c r="BH107" i="7"/>
  <c r="BG107" i="7"/>
  <c r="BF107" i="7"/>
  <c r="BE107" i="7"/>
  <c r="BD107" i="7"/>
  <c r="BC107" i="7"/>
  <c r="BB107" i="7"/>
  <c r="BA107" i="7"/>
  <c r="AZ107" i="7"/>
  <c r="AY107" i="7"/>
  <c r="AX107" i="7"/>
  <c r="AW107" i="7"/>
  <c r="AV107" i="7"/>
  <c r="AU107" i="7"/>
  <c r="AT107" i="7"/>
  <c r="AS107" i="7"/>
  <c r="AR107" i="7"/>
  <c r="AQ107" i="7"/>
  <c r="AP107" i="7"/>
  <c r="AO107" i="7"/>
  <c r="AN107" i="7"/>
  <c r="AM107" i="7"/>
  <c r="AL107" i="7"/>
  <c r="AK107" i="7"/>
  <c r="AJ107" i="7"/>
  <c r="AI107" i="7"/>
  <c r="AH107" i="7"/>
  <c r="AG107" i="7"/>
  <c r="AF107" i="7"/>
  <c r="AE107" i="7"/>
  <c r="AD107" i="7"/>
  <c r="AC107" i="7"/>
  <c r="AB107" i="7"/>
  <c r="AA107" i="7"/>
  <c r="Z107" i="7"/>
  <c r="Y107" i="7"/>
  <c r="X107" i="7"/>
  <c r="W107" i="7"/>
  <c r="V107" i="7"/>
  <c r="U107" i="7"/>
  <c r="T107" i="7"/>
  <c r="S107" i="7"/>
  <c r="R107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E107" i="7"/>
  <c r="BJ106" i="7"/>
  <c r="BI106" i="7"/>
  <c r="BH106" i="7"/>
  <c r="BG106" i="7"/>
  <c r="BF106" i="7"/>
  <c r="BE106" i="7"/>
  <c r="BD106" i="7"/>
  <c r="BC106" i="7"/>
  <c r="BB106" i="7"/>
  <c r="BA106" i="7"/>
  <c r="AZ106" i="7"/>
  <c r="AY106" i="7"/>
  <c r="AX106" i="7"/>
  <c r="AW106" i="7"/>
  <c r="AV106" i="7"/>
  <c r="AU106" i="7"/>
  <c r="AT106" i="7"/>
  <c r="AS106" i="7"/>
  <c r="AR106" i="7"/>
  <c r="AQ106" i="7"/>
  <c r="AP106" i="7"/>
  <c r="AO106" i="7"/>
  <c r="AN106" i="7"/>
  <c r="AM106" i="7"/>
  <c r="AL106" i="7"/>
  <c r="AK106" i="7"/>
  <c r="AJ106" i="7"/>
  <c r="AI106" i="7"/>
  <c r="AH106" i="7"/>
  <c r="AG106" i="7"/>
  <c r="AF106" i="7"/>
  <c r="AE106" i="7"/>
  <c r="AD106" i="7"/>
  <c r="AC106" i="7"/>
  <c r="AB106" i="7"/>
  <c r="AA106" i="7"/>
  <c r="Z106" i="7"/>
  <c r="Y106" i="7"/>
  <c r="X106" i="7"/>
  <c r="W106" i="7"/>
  <c r="V106" i="7"/>
  <c r="U106" i="7"/>
  <c r="T106" i="7"/>
  <c r="S106" i="7"/>
  <c r="R106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E106" i="7"/>
  <c r="BJ105" i="7"/>
  <c r="BI105" i="7"/>
  <c r="BH105" i="7"/>
  <c r="BG105" i="7"/>
  <c r="BF105" i="7"/>
  <c r="BE105" i="7"/>
  <c r="BD105" i="7"/>
  <c r="BC105" i="7"/>
  <c r="BB105" i="7"/>
  <c r="BA105" i="7"/>
  <c r="AZ105" i="7"/>
  <c r="AY105" i="7"/>
  <c r="AX105" i="7"/>
  <c r="AW105" i="7"/>
  <c r="AV105" i="7"/>
  <c r="AU105" i="7"/>
  <c r="AT105" i="7"/>
  <c r="AS105" i="7"/>
  <c r="AR105" i="7"/>
  <c r="AQ105" i="7"/>
  <c r="AP105" i="7"/>
  <c r="AO105" i="7"/>
  <c r="AN105" i="7"/>
  <c r="AM105" i="7"/>
  <c r="AL105" i="7"/>
  <c r="AK105" i="7"/>
  <c r="AJ105" i="7"/>
  <c r="AI105" i="7"/>
  <c r="AH105" i="7"/>
  <c r="AG105" i="7"/>
  <c r="AF105" i="7"/>
  <c r="AE105" i="7"/>
  <c r="AD105" i="7"/>
  <c r="AC105" i="7"/>
  <c r="AB105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E105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BJ102" i="7"/>
  <c r="BI102" i="7"/>
  <c r="BH102" i="7"/>
  <c r="BG102" i="7"/>
  <c r="BF102" i="7"/>
  <c r="BE102" i="7"/>
  <c r="BD102" i="7"/>
  <c r="BC102" i="7"/>
  <c r="BB102" i="7"/>
  <c r="BA102" i="7"/>
  <c r="AZ102" i="7"/>
  <c r="AY102" i="7"/>
  <c r="AX102" i="7"/>
  <c r="AW102" i="7"/>
  <c r="AV102" i="7"/>
  <c r="AU102" i="7"/>
  <c r="AT102" i="7"/>
  <c r="AS102" i="7"/>
  <c r="AR102" i="7"/>
  <c r="AQ102" i="7"/>
  <c r="AP102" i="7"/>
  <c r="AO102" i="7"/>
  <c r="AN102" i="7"/>
  <c r="AM102" i="7"/>
  <c r="AL102" i="7"/>
  <c r="AK102" i="7"/>
  <c r="AJ102" i="7"/>
  <c r="AI102" i="7"/>
  <c r="AH102" i="7"/>
  <c r="AG102" i="7"/>
  <c r="AE102" i="7"/>
  <c r="AD102" i="7"/>
  <c r="AC102" i="7"/>
  <c r="AB102" i="7"/>
  <c r="Z102" i="7"/>
  <c r="Y102" i="7"/>
  <c r="X102" i="7"/>
  <c r="V102" i="7"/>
  <c r="U102" i="7"/>
  <c r="T102" i="7"/>
  <c r="S102" i="7"/>
  <c r="Q102" i="7"/>
  <c r="P102" i="7"/>
  <c r="O102" i="7"/>
  <c r="N102" i="7"/>
  <c r="L102" i="7"/>
  <c r="K102" i="7"/>
  <c r="J102" i="7"/>
  <c r="I102" i="7"/>
  <c r="G102" i="7"/>
  <c r="F102" i="7"/>
  <c r="E102" i="7"/>
  <c r="BJ101" i="7"/>
  <c r="BI101" i="7"/>
  <c r="BH101" i="7"/>
  <c r="BG101" i="7"/>
  <c r="BF101" i="7"/>
  <c r="BE101" i="7"/>
  <c r="BD101" i="7"/>
  <c r="BC101" i="7"/>
  <c r="BB101" i="7"/>
  <c r="BA101" i="7"/>
  <c r="AZ101" i="7"/>
  <c r="AY101" i="7"/>
  <c r="AX101" i="7"/>
  <c r="AW101" i="7"/>
  <c r="AV101" i="7"/>
  <c r="AU101" i="7"/>
  <c r="AT101" i="7"/>
  <c r="AS101" i="7"/>
  <c r="AR101" i="7"/>
  <c r="AQ101" i="7"/>
  <c r="AP101" i="7"/>
  <c r="AO101" i="7"/>
  <c r="AN101" i="7"/>
  <c r="AM101" i="7"/>
  <c r="AL101" i="7"/>
  <c r="AK101" i="7"/>
  <c r="AJ101" i="7"/>
  <c r="AI101" i="7"/>
  <c r="AH101" i="7"/>
  <c r="AG101" i="7"/>
  <c r="AE101" i="7"/>
  <c r="AD101" i="7"/>
  <c r="AC101" i="7"/>
  <c r="AB101" i="7"/>
  <c r="Z101" i="7"/>
  <c r="Y101" i="7"/>
  <c r="X101" i="7"/>
  <c r="V101" i="7"/>
  <c r="U101" i="7"/>
  <c r="T101" i="7"/>
  <c r="S101" i="7"/>
  <c r="Q101" i="7"/>
  <c r="P101" i="7"/>
  <c r="O101" i="7"/>
  <c r="N101" i="7"/>
  <c r="L101" i="7"/>
  <c r="K101" i="7"/>
  <c r="J101" i="7"/>
  <c r="I101" i="7"/>
  <c r="G101" i="7"/>
  <c r="F101" i="7"/>
  <c r="E101" i="7"/>
  <c r="BJ100" i="7"/>
  <c r="BI100" i="7"/>
  <c r="BH100" i="7"/>
  <c r="BG100" i="7"/>
  <c r="BF100" i="7"/>
  <c r="BE100" i="7"/>
  <c r="BD100" i="7"/>
  <c r="BC100" i="7"/>
  <c r="BB100" i="7"/>
  <c r="BA100" i="7"/>
  <c r="AZ100" i="7"/>
  <c r="AY100" i="7"/>
  <c r="AX100" i="7"/>
  <c r="AW100" i="7"/>
  <c r="AV100" i="7"/>
  <c r="AU100" i="7"/>
  <c r="AT100" i="7"/>
  <c r="AS100" i="7"/>
  <c r="AR100" i="7"/>
  <c r="AQ100" i="7"/>
  <c r="AP100" i="7"/>
  <c r="AO100" i="7"/>
  <c r="AN100" i="7"/>
  <c r="AM100" i="7"/>
  <c r="AL100" i="7"/>
  <c r="AK100" i="7"/>
  <c r="AJ100" i="7"/>
  <c r="AI100" i="7"/>
  <c r="AH100" i="7"/>
  <c r="AG100" i="7"/>
  <c r="AE100" i="7"/>
  <c r="AD100" i="7"/>
  <c r="AC100" i="7"/>
  <c r="AB100" i="7"/>
  <c r="Z100" i="7"/>
  <c r="Y100" i="7"/>
  <c r="X100" i="7"/>
  <c r="V100" i="7"/>
  <c r="U100" i="7"/>
  <c r="T100" i="7"/>
  <c r="S100" i="7"/>
  <c r="Q100" i="7"/>
  <c r="P100" i="7"/>
  <c r="O100" i="7"/>
  <c r="N100" i="7"/>
  <c r="L100" i="7"/>
  <c r="K100" i="7"/>
  <c r="J100" i="7"/>
  <c r="I100" i="7"/>
  <c r="G100" i="7"/>
  <c r="F100" i="7"/>
  <c r="E100" i="7"/>
  <c r="BJ99" i="7"/>
  <c r="BI99" i="7"/>
  <c r="BH99" i="7"/>
  <c r="BG99" i="7"/>
  <c r="BF99" i="7"/>
  <c r="BE99" i="7"/>
  <c r="BD99" i="7"/>
  <c r="BC99" i="7"/>
  <c r="BB99" i="7"/>
  <c r="BA99" i="7"/>
  <c r="AZ99" i="7"/>
  <c r="AY99" i="7"/>
  <c r="AX99" i="7"/>
  <c r="AW99" i="7"/>
  <c r="AV99" i="7"/>
  <c r="AU99" i="7"/>
  <c r="AT99" i="7"/>
  <c r="AS99" i="7"/>
  <c r="AR99" i="7"/>
  <c r="AQ99" i="7"/>
  <c r="AP99" i="7"/>
  <c r="AO99" i="7"/>
  <c r="AN99" i="7"/>
  <c r="AM99" i="7"/>
  <c r="AL99" i="7"/>
  <c r="AK99" i="7"/>
  <c r="AJ99" i="7"/>
  <c r="AI99" i="7"/>
  <c r="AH99" i="7"/>
  <c r="AG99" i="7"/>
  <c r="AE99" i="7"/>
  <c r="AD99" i="7"/>
  <c r="AC99" i="7"/>
  <c r="AB99" i="7"/>
  <c r="Z99" i="7"/>
  <c r="Y99" i="7"/>
  <c r="X99" i="7"/>
  <c r="V99" i="7"/>
  <c r="U99" i="7"/>
  <c r="T99" i="7"/>
  <c r="S99" i="7"/>
  <c r="Q99" i="7"/>
  <c r="P99" i="7"/>
  <c r="O99" i="7"/>
  <c r="N99" i="7"/>
  <c r="L99" i="7"/>
  <c r="K99" i="7"/>
  <c r="J99" i="7"/>
  <c r="I99" i="7"/>
  <c r="G99" i="7"/>
  <c r="F99" i="7"/>
  <c r="E99" i="7"/>
  <c r="BJ98" i="7"/>
  <c r="BI98" i="7"/>
  <c r="BH98" i="7"/>
  <c r="BG98" i="7"/>
  <c r="BF98" i="7"/>
  <c r="BE98" i="7"/>
  <c r="BD98" i="7"/>
  <c r="BC98" i="7"/>
  <c r="BB98" i="7"/>
  <c r="BA98" i="7"/>
  <c r="AZ98" i="7"/>
  <c r="AY98" i="7"/>
  <c r="AX98" i="7"/>
  <c r="AW98" i="7"/>
  <c r="AV98" i="7"/>
  <c r="AU98" i="7"/>
  <c r="AT98" i="7"/>
  <c r="AS98" i="7"/>
  <c r="AR98" i="7"/>
  <c r="AQ98" i="7"/>
  <c r="AP98" i="7"/>
  <c r="AO98" i="7"/>
  <c r="AN98" i="7"/>
  <c r="AM98" i="7"/>
  <c r="AL98" i="7"/>
  <c r="AK98" i="7"/>
  <c r="AJ98" i="7"/>
  <c r="AI98" i="7"/>
  <c r="AH98" i="7"/>
  <c r="AG98" i="7"/>
  <c r="AE98" i="7"/>
  <c r="AD98" i="7"/>
  <c r="AC98" i="7"/>
  <c r="AB98" i="7"/>
  <c r="Z98" i="7"/>
  <c r="Y98" i="7"/>
  <c r="X98" i="7"/>
  <c r="V98" i="7"/>
  <c r="U98" i="7"/>
  <c r="T98" i="7"/>
  <c r="S98" i="7"/>
  <c r="Q98" i="7"/>
  <c r="P98" i="7"/>
  <c r="O98" i="7"/>
  <c r="N98" i="7"/>
  <c r="L98" i="7"/>
  <c r="K98" i="7"/>
  <c r="J98" i="7"/>
  <c r="I98" i="7"/>
  <c r="G98" i="7"/>
  <c r="F98" i="7"/>
  <c r="E98" i="7"/>
  <c r="BJ97" i="7"/>
  <c r="BE97" i="7"/>
  <c r="AZ97" i="7"/>
  <c r="AU97" i="7"/>
  <c r="AP97" i="7"/>
  <c r="BI96" i="7"/>
  <c r="BH96" i="7"/>
  <c r="BG96" i="7"/>
  <c r="BF96" i="7"/>
  <c r="BD96" i="7"/>
  <c r="BC96" i="7"/>
  <c r="BB96" i="7"/>
  <c r="BA96" i="7"/>
  <c r="AY96" i="7"/>
  <c r="AX96" i="7"/>
  <c r="AW96" i="7"/>
  <c r="AV96" i="7"/>
  <c r="AT96" i="7"/>
  <c r="AS96" i="7"/>
  <c r="AR96" i="7"/>
  <c r="AQ96" i="7"/>
  <c r="AO96" i="7"/>
  <c r="AN96" i="7"/>
  <c r="AM96" i="7"/>
  <c r="AL96" i="7"/>
  <c r="AJ96" i="7"/>
  <c r="AI96" i="7"/>
  <c r="AH96" i="7"/>
  <c r="AG96" i="7"/>
  <c r="AF96" i="7"/>
  <c r="AE96" i="7"/>
  <c r="AD96" i="7"/>
  <c r="AC96" i="7"/>
  <c r="AB96" i="7"/>
  <c r="AA96" i="7"/>
  <c r="Z96" i="7"/>
  <c r="Y96" i="7"/>
  <c r="X96" i="7"/>
  <c r="W96" i="7"/>
  <c r="V96" i="7"/>
  <c r="U96" i="7"/>
  <c r="T96" i="7"/>
  <c r="S96" i="7"/>
  <c r="Q96" i="7"/>
  <c r="P96" i="7"/>
  <c r="O96" i="7"/>
  <c r="N96" i="7"/>
  <c r="M96" i="7"/>
  <c r="L96" i="7"/>
  <c r="K96" i="7"/>
  <c r="J96" i="7"/>
  <c r="I96" i="7"/>
  <c r="H96" i="7"/>
  <c r="G96" i="7"/>
  <c r="F96" i="7"/>
  <c r="E96" i="7"/>
  <c r="BI95" i="7"/>
  <c r="BH95" i="7"/>
  <c r="BG95" i="7"/>
  <c r="BF95" i="7"/>
  <c r="BD95" i="7"/>
  <c r="BC95" i="7"/>
  <c r="BB95" i="7"/>
  <c r="BA95" i="7"/>
  <c r="AY95" i="7"/>
  <c r="AX95" i="7"/>
  <c r="AW95" i="7"/>
  <c r="AV95" i="7"/>
  <c r="AT95" i="7"/>
  <c r="AS95" i="7"/>
  <c r="AR95" i="7"/>
  <c r="AQ95" i="7"/>
  <c r="AO95" i="7"/>
  <c r="AN95" i="7"/>
  <c r="AM95" i="7"/>
  <c r="AL95" i="7"/>
  <c r="AJ95" i="7"/>
  <c r="AI95" i="7"/>
  <c r="AH95" i="7"/>
  <c r="AG95" i="7"/>
  <c r="AF95" i="7"/>
  <c r="AE95" i="7"/>
  <c r="AD95" i="7"/>
  <c r="AC95" i="7"/>
  <c r="AB95" i="7"/>
  <c r="AA95" i="7"/>
  <c r="Z95" i="7"/>
  <c r="Y95" i="7"/>
  <c r="X95" i="7"/>
  <c r="W95" i="7"/>
  <c r="V95" i="7"/>
  <c r="U95" i="7"/>
  <c r="T95" i="7"/>
  <c r="S95" i="7"/>
  <c r="Q95" i="7"/>
  <c r="P95" i="7"/>
  <c r="O95" i="7"/>
  <c r="N95" i="7"/>
  <c r="M95" i="7"/>
  <c r="L95" i="7"/>
  <c r="K95" i="7"/>
  <c r="J95" i="7"/>
  <c r="I95" i="7"/>
  <c r="H95" i="7"/>
  <c r="G95" i="7"/>
  <c r="F95" i="7"/>
  <c r="E95" i="7"/>
  <c r="BI94" i="7"/>
  <c r="BH94" i="7"/>
  <c r="BG94" i="7"/>
  <c r="BF94" i="7"/>
  <c r="BD94" i="7"/>
  <c r="BC94" i="7"/>
  <c r="BB94" i="7"/>
  <c r="BA94" i="7"/>
  <c r="AY94" i="7"/>
  <c r="AX94" i="7"/>
  <c r="AW94" i="7"/>
  <c r="AV94" i="7"/>
  <c r="AT94" i="7"/>
  <c r="AS94" i="7"/>
  <c r="AR94" i="7"/>
  <c r="AQ94" i="7"/>
  <c r="AO94" i="7"/>
  <c r="AN94" i="7"/>
  <c r="AM94" i="7"/>
  <c r="AL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Q94" i="7"/>
  <c r="P94" i="7"/>
  <c r="O94" i="7"/>
  <c r="N94" i="7"/>
  <c r="M94" i="7"/>
  <c r="L94" i="7"/>
  <c r="K94" i="7"/>
  <c r="J94" i="7"/>
  <c r="I94" i="7"/>
  <c r="H94" i="7"/>
  <c r="G94" i="7"/>
  <c r="F94" i="7"/>
  <c r="E94" i="7"/>
  <c r="BI93" i="7"/>
  <c r="BH93" i="7"/>
  <c r="BG93" i="7"/>
  <c r="BF93" i="7"/>
  <c r="BD93" i="7"/>
  <c r="BC93" i="7"/>
  <c r="BB93" i="7"/>
  <c r="BA93" i="7"/>
  <c r="AY93" i="7"/>
  <c r="AX93" i="7"/>
  <c r="AW93" i="7"/>
  <c r="AV93" i="7"/>
  <c r="AT93" i="7"/>
  <c r="AS93" i="7"/>
  <c r="AR93" i="7"/>
  <c r="AQ93" i="7"/>
  <c r="AO93" i="7"/>
  <c r="AN93" i="7"/>
  <c r="AM93" i="7"/>
  <c r="AL93" i="7"/>
  <c r="AJ93" i="7"/>
  <c r="AI93" i="7"/>
  <c r="AH93" i="7"/>
  <c r="AG93" i="7"/>
  <c r="AF93" i="7"/>
  <c r="AE93" i="7"/>
  <c r="AD93" i="7"/>
  <c r="AC93" i="7"/>
  <c r="AB93" i="7"/>
  <c r="AA93" i="7"/>
  <c r="Z93" i="7"/>
  <c r="Y93" i="7"/>
  <c r="X93" i="7"/>
  <c r="W93" i="7"/>
  <c r="V93" i="7"/>
  <c r="U93" i="7"/>
  <c r="T93" i="7"/>
  <c r="S93" i="7"/>
  <c r="Q93" i="7"/>
  <c r="P93" i="7"/>
  <c r="O93" i="7"/>
  <c r="N93" i="7"/>
  <c r="M93" i="7"/>
  <c r="L93" i="7"/>
  <c r="K93" i="7"/>
  <c r="J93" i="7"/>
  <c r="I93" i="7"/>
  <c r="H93" i="7"/>
  <c r="G93" i="7"/>
  <c r="F93" i="7"/>
  <c r="E93" i="7"/>
  <c r="BI92" i="7"/>
  <c r="BH92" i="7"/>
  <c r="BG92" i="7"/>
  <c r="BF92" i="7"/>
  <c r="BD92" i="7"/>
  <c r="BC92" i="7"/>
  <c r="BB92" i="7"/>
  <c r="BA92" i="7"/>
  <c r="AY92" i="7"/>
  <c r="AX92" i="7"/>
  <c r="AW92" i="7"/>
  <c r="AV92" i="7"/>
  <c r="AT92" i="7"/>
  <c r="AS92" i="7"/>
  <c r="AR92" i="7"/>
  <c r="AQ92" i="7"/>
  <c r="AO92" i="7"/>
  <c r="AN92" i="7"/>
  <c r="AM92" i="7"/>
  <c r="AL92" i="7"/>
  <c r="AJ92" i="7"/>
  <c r="AI92" i="7"/>
  <c r="AH92" i="7"/>
  <c r="AG92" i="7"/>
  <c r="AF92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Q92" i="7"/>
  <c r="P92" i="7"/>
  <c r="O92" i="7"/>
  <c r="N92" i="7"/>
  <c r="M92" i="7"/>
  <c r="L92" i="7"/>
  <c r="K92" i="7"/>
  <c r="J92" i="7"/>
  <c r="I92" i="7"/>
  <c r="H92" i="7"/>
  <c r="G92" i="7"/>
  <c r="F92" i="7"/>
  <c r="E92" i="7"/>
  <c r="BJ90" i="7"/>
  <c r="BI90" i="7"/>
  <c r="BH90" i="7"/>
  <c r="BG90" i="7"/>
  <c r="BF90" i="7"/>
  <c r="BE90" i="7"/>
  <c r="BD90" i="7"/>
  <c r="BC90" i="7"/>
  <c r="BB90" i="7"/>
  <c r="BA90" i="7"/>
  <c r="AZ90" i="7"/>
  <c r="AY90" i="7"/>
  <c r="AX90" i="7"/>
  <c r="AW90" i="7"/>
  <c r="AV90" i="7"/>
  <c r="AU90" i="7"/>
  <c r="AT90" i="7"/>
  <c r="AS90" i="7"/>
  <c r="AR90" i="7"/>
  <c r="AQ90" i="7"/>
  <c r="AP90" i="7"/>
  <c r="AO90" i="7"/>
  <c r="AN90" i="7"/>
  <c r="AM90" i="7"/>
  <c r="AL90" i="7"/>
  <c r="AK90" i="7"/>
  <c r="AJ90" i="7"/>
  <c r="AI90" i="7"/>
  <c r="AH90" i="7"/>
  <c r="AG90" i="7"/>
  <c r="AF90" i="7"/>
  <c r="AE90" i="7"/>
  <c r="AD90" i="7"/>
  <c r="AC90" i="7"/>
  <c r="AB90" i="7"/>
  <c r="AA90" i="7"/>
  <c r="Z90" i="7"/>
  <c r="Y90" i="7"/>
  <c r="X90" i="7"/>
  <c r="W90" i="7"/>
  <c r="V90" i="7"/>
  <c r="U90" i="7"/>
  <c r="T90" i="7"/>
  <c r="S90" i="7"/>
  <c r="R90" i="7"/>
  <c r="Q90" i="7"/>
  <c r="P90" i="7"/>
  <c r="O90" i="7"/>
  <c r="N90" i="7"/>
  <c r="M90" i="7"/>
  <c r="L90" i="7"/>
  <c r="K90" i="7"/>
  <c r="J90" i="7"/>
  <c r="I90" i="7"/>
  <c r="H90" i="7"/>
  <c r="G90" i="7"/>
  <c r="F90" i="7"/>
  <c r="E90" i="7"/>
  <c r="BJ89" i="7"/>
  <c r="BI89" i="7"/>
  <c r="BH89" i="7"/>
  <c r="BG89" i="7"/>
  <c r="BF89" i="7"/>
  <c r="BE89" i="7"/>
  <c r="BD89" i="7"/>
  <c r="BC89" i="7"/>
  <c r="BB89" i="7"/>
  <c r="BA89" i="7"/>
  <c r="AZ89" i="7"/>
  <c r="AY89" i="7"/>
  <c r="AX89" i="7"/>
  <c r="AW89" i="7"/>
  <c r="AV89" i="7"/>
  <c r="AU89" i="7"/>
  <c r="AT89" i="7"/>
  <c r="AS89" i="7"/>
  <c r="AR89" i="7"/>
  <c r="AQ89" i="7"/>
  <c r="AP89" i="7"/>
  <c r="AO89" i="7"/>
  <c r="AN89" i="7"/>
  <c r="AM89" i="7"/>
  <c r="AL89" i="7"/>
  <c r="AK89" i="7"/>
  <c r="AJ89" i="7"/>
  <c r="AI89" i="7"/>
  <c r="AH89" i="7"/>
  <c r="AG89" i="7"/>
  <c r="AF89" i="7"/>
  <c r="AE89" i="7"/>
  <c r="AD89" i="7"/>
  <c r="AC89" i="7"/>
  <c r="AB89" i="7"/>
  <c r="AA89" i="7"/>
  <c r="Z89" i="7"/>
  <c r="Y89" i="7"/>
  <c r="X89" i="7"/>
  <c r="W89" i="7"/>
  <c r="V89" i="7"/>
  <c r="U89" i="7"/>
  <c r="T89" i="7"/>
  <c r="S89" i="7"/>
  <c r="R89" i="7"/>
  <c r="Q89" i="7"/>
  <c r="P89" i="7"/>
  <c r="O89" i="7"/>
  <c r="N89" i="7"/>
  <c r="M89" i="7"/>
  <c r="L89" i="7"/>
  <c r="K89" i="7"/>
  <c r="J89" i="7"/>
  <c r="I89" i="7"/>
  <c r="H89" i="7"/>
  <c r="G89" i="7"/>
  <c r="F89" i="7"/>
  <c r="E89" i="7"/>
  <c r="BJ88" i="7"/>
  <c r="BI88" i="7"/>
  <c r="BH88" i="7"/>
  <c r="BG88" i="7"/>
  <c r="BF88" i="7"/>
  <c r="BE88" i="7"/>
  <c r="BD88" i="7"/>
  <c r="BC88" i="7"/>
  <c r="BB88" i="7"/>
  <c r="BA88" i="7"/>
  <c r="AZ88" i="7"/>
  <c r="AY88" i="7"/>
  <c r="AX88" i="7"/>
  <c r="AW88" i="7"/>
  <c r="AV88" i="7"/>
  <c r="AU88" i="7"/>
  <c r="AT88" i="7"/>
  <c r="AS88" i="7"/>
  <c r="AR88" i="7"/>
  <c r="AQ88" i="7"/>
  <c r="AP88" i="7"/>
  <c r="AO88" i="7"/>
  <c r="AN88" i="7"/>
  <c r="AM88" i="7"/>
  <c r="AL88" i="7"/>
  <c r="AK88" i="7"/>
  <c r="AJ88" i="7"/>
  <c r="AI88" i="7"/>
  <c r="AH88" i="7"/>
  <c r="AG88" i="7"/>
  <c r="AF88" i="7"/>
  <c r="AE88" i="7"/>
  <c r="AD88" i="7"/>
  <c r="AC88" i="7"/>
  <c r="AB88" i="7"/>
  <c r="AA88" i="7"/>
  <c r="Z88" i="7"/>
  <c r="Y88" i="7"/>
  <c r="X88" i="7"/>
  <c r="W88" i="7"/>
  <c r="V88" i="7"/>
  <c r="U88" i="7"/>
  <c r="T88" i="7"/>
  <c r="S88" i="7"/>
  <c r="R88" i="7"/>
  <c r="Q88" i="7"/>
  <c r="P88" i="7"/>
  <c r="O88" i="7"/>
  <c r="N88" i="7"/>
  <c r="M88" i="7"/>
  <c r="L88" i="7"/>
  <c r="K88" i="7"/>
  <c r="J88" i="7"/>
  <c r="I88" i="7"/>
  <c r="H88" i="7"/>
  <c r="G88" i="7"/>
  <c r="F88" i="7"/>
  <c r="E88" i="7"/>
  <c r="BJ87" i="7"/>
  <c r="BI87" i="7"/>
  <c r="BH87" i="7"/>
  <c r="BG87" i="7"/>
  <c r="BF87" i="7"/>
  <c r="BE87" i="7"/>
  <c r="BD87" i="7"/>
  <c r="BC87" i="7"/>
  <c r="BB87" i="7"/>
  <c r="BA87" i="7"/>
  <c r="AZ87" i="7"/>
  <c r="AY87" i="7"/>
  <c r="AX87" i="7"/>
  <c r="AW87" i="7"/>
  <c r="AV87" i="7"/>
  <c r="AU87" i="7"/>
  <c r="AT87" i="7"/>
  <c r="AS87" i="7"/>
  <c r="AR87" i="7"/>
  <c r="AQ87" i="7"/>
  <c r="AP87" i="7"/>
  <c r="AO87" i="7"/>
  <c r="AN87" i="7"/>
  <c r="AM87" i="7"/>
  <c r="AL87" i="7"/>
  <c r="AK87" i="7"/>
  <c r="AJ87" i="7"/>
  <c r="AI87" i="7"/>
  <c r="AH87" i="7"/>
  <c r="AG87" i="7"/>
  <c r="AF87" i="7"/>
  <c r="AE87" i="7"/>
  <c r="AD87" i="7"/>
  <c r="AC87" i="7"/>
  <c r="AB87" i="7"/>
  <c r="AA87" i="7"/>
  <c r="Z87" i="7"/>
  <c r="Y87" i="7"/>
  <c r="X87" i="7"/>
  <c r="W87" i="7"/>
  <c r="V87" i="7"/>
  <c r="U87" i="7"/>
  <c r="T87" i="7"/>
  <c r="S87" i="7"/>
  <c r="R87" i="7"/>
  <c r="Q87" i="7"/>
  <c r="P87" i="7"/>
  <c r="O87" i="7"/>
  <c r="N87" i="7"/>
  <c r="M87" i="7"/>
  <c r="L87" i="7"/>
  <c r="K87" i="7"/>
  <c r="J87" i="7"/>
  <c r="I87" i="7"/>
  <c r="H87" i="7"/>
  <c r="G87" i="7"/>
  <c r="F87" i="7"/>
  <c r="E87" i="7"/>
  <c r="BJ86" i="7"/>
  <c r="BI86" i="7"/>
  <c r="BH86" i="7"/>
  <c r="BG86" i="7"/>
  <c r="BF86" i="7"/>
  <c r="BE86" i="7"/>
  <c r="BD86" i="7"/>
  <c r="BC86" i="7"/>
  <c r="BB86" i="7"/>
  <c r="BA86" i="7"/>
  <c r="AZ86" i="7"/>
  <c r="AY86" i="7"/>
  <c r="AX86" i="7"/>
  <c r="AW86" i="7"/>
  <c r="AV86" i="7"/>
  <c r="AU86" i="7"/>
  <c r="AT86" i="7"/>
  <c r="AS86" i="7"/>
  <c r="AR86" i="7"/>
  <c r="AQ86" i="7"/>
  <c r="AP86" i="7"/>
  <c r="AO86" i="7"/>
  <c r="AN86" i="7"/>
  <c r="AM86" i="7"/>
  <c r="AL86" i="7"/>
  <c r="AK86" i="7"/>
  <c r="AJ86" i="7"/>
  <c r="AI86" i="7"/>
  <c r="AH86" i="7"/>
  <c r="AG86" i="7"/>
  <c r="AF86" i="7"/>
  <c r="AE86" i="7"/>
  <c r="AD86" i="7"/>
  <c r="AC86" i="7"/>
  <c r="AB86" i="7"/>
  <c r="AA86" i="7"/>
  <c r="Z86" i="7"/>
  <c r="Y86" i="7"/>
  <c r="X86" i="7"/>
  <c r="W86" i="7"/>
  <c r="V86" i="7"/>
  <c r="U86" i="7"/>
  <c r="T86" i="7"/>
  <c r="S86" i="7"/>
  <c r="R86" i="7"/>
  <c r="Q86" i="7"/>
  <c r="P86" i="7"/>
  <c r="O86" i="7"/>
  <c r="N86" i="7"/>
  <c r="M86" i="7"/>
  <c r="L86" i="7"/>
  <c r="K86" i="7"/>
  <c r="J86" i="7"/>
  <c r="I86" i="7"/>
  <c r="H86" i="7"/>
  <c r="G86" i="7"/>
  <c r="F86" i="7"/>
  <c r="E86" i="7"/>
  <c r="BJ84" i="7"/>
  <c r="BI84" i="7"/>
  <c r="BH84" i="7"/>
  <c r="BG84" i="7"/>
  <c r="BF84" i="7"/>
  <c r="BE84" i="7"/>
  <c r="BD84" i="7"/>
  <c r="BC84" i="7"/>
  <c r="BB84" i="7"/>
  <c r="BA84" i="7"/>
  <c r="AZ84" i="7"/>
  <c r="AY84" i="7"/>
  <c r="AX84" i="7"/>
  <c r="AW84" i="7"/>
  <c r="AV84" i="7"/>
  <c r="AU84" i="7"/>
  <c r="AT84" i="7"/>
  <c r="AS84" i="7"/>
  <c r="AR84" i="7"/>
  <c r="AQ84" i="7"/>
  <c r="AP84" i="7"/>
  <c r="AO84" i="7"/>
  <c r="AN84" i="7"/>
  <c r="AM84" i="7"/>
  <c r="AL84" i="7"/>
  <c r="AK84" i="7"/>
  <c r="AJ84" i="7"/>
  <c r="AI84" i="7"/>
  <c r="AH84" i="7"/>
  <c r="AG84" i="7"/>
  <c r="AF84" i="7"/>
  <c r="AE84" i="7"/>
  <c r="AD84" i="7"/>
  <c r="AC84" i="7"/>
  <c r="AB84" i="7"/>
  <c r="AA84" i="7"/>
  <c r="Z84" i="7"/>
  <c r="Y84" i="7"/>
  <c r="X84" i="7"/>
  <c r="W84" i="7"/>
  <c r="V84" i="7"/>
  <c r="U84" i="7"/>
  <c r="T84" i="7"/>
  <c r="S84" i="7"/>
  <c r="R84" i="7"/>
  <c r="Q84" i="7"/>
  <c r="P84" i="7"/>
  <c r="O84" i="7"/>
  <c r="N84" i="7"/>
  <c r="M84" i="7"/>
  <c r="L84" i="7"/>
  <c r="K84" i="7"/>
  <c r="J84" i="7"/>
  <c r="I84" i="7"/>
  <c r="H84" i="7"/>
  <c r="G84" i="7"/>
  <c r="F84" i="7"/>
  <c r="E84" i="7"/>
  <c r="BJ83" i="7"/>
  <c r="BI83" i="7"/>
  <c r="BH83" i="7"/>
  <c r="BG83" i="7"/>
  <c r="BF83" i="7"/>
  <c r="BE83" i="7"/>
  <c r="BD83" i="7"/>
  <c r="BC83" i="7"/>
  <c r="BB83" i="7"/>
  <c r="BA83" i="7"/>
  <c r="AZ83" i="7"/>
  <c r="AY83" i="7"/>
  <c r="AX83" i="7"/>
  <c r="AW83" i="7"/>
  <c r="AV83" i="7"/>
  <c r="AU83" i="7"/>
  <c r="AT83" i="7"/>
  <c r="AS83" i="7"/>
  <c r="AR83" i="7"/>
  <c r="AQ83" i="7"/>
  <c r="AP83" i="7"/>
  <c r="AO83" i="7"/>
  <c r="AN83" i="7"/>
  <c r="AM83" i="7"/>
  <c r="AL83" i="7"/>
  <c r="AK83" i="7"/>
  <c r="AJ83" i="7"/>
  <c r="AI83" i="7"/>
  <c r="AH83" i="7"/>
  <c r="AG83" i="7"/>
  <c r="AF83" i="7"/>
  <c r="AE83" i="7"/>
  <c r="AD83" i="7"/>
  <c r="AC83" i="7"/>
  <c r="AB83" i="7"/>
  <c r="AA83" i="7"/>
  <c r="Z83" i="7"/>
  <c r="Y83" i="7"/>
  <c r="X83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BJ82" i="7"/>
  <c r="BI82" i="7"/>
  <c r="BH82" i="7"/>
  <c r="BG82" i="7"/>
  <c r="BF82" i="7"/>
  <c r="BE82" i="7"/>
  <c r="BD82" i="7"/>
  <c r="BC82" i="7"/>
  <c r="BB82" i="7"/>
  <c r="BA82" i="7"/>
  <c r="AZ82" i="7"/>
  <c r="AY82" i="7"/>
  <c r="AX82" i="7"/>
  <c r="AW82" i="7"/>
  <c r="AV82" i="7"/>
  <c r="AU82" i="7"/>
  <c r="AT82" i="7"/>
  <c r="AS82" i="7"/>
  <c r="AR82" i="7"/>
  <c r="AQ82" i="7"/>
  <c r="AP82" i="7"/>
  <c r="AO82" i="7"/>
  <c r="AN82" i="7"/>
  <c r="AM82" i="7"/>
  <c r="AL82" i="7"/>
  <c r="AK82" i="7"/>
  <c r="AJ82" i="7"/>
  <c r="AI82" i="7"/>
  <c r="AH82" i="7"/>
  <c r="AG82" i="7"/>
  <c r="AF82" i="7"/>
  <c r="AE82" i="7"/>
  <c r="AD82" i="7"/>
  <c r="AC82" i="7"/>
  <c r="AB82" i="7"/>
  <c r="AA82" i="7"/>
  <c r="Z82" i="7"/>
  <c r="Y82" i="7"/>
  <c r="X82" i="7"/>
  <c r="W82" i="7"/>
  <c r="V82" i="7"/>
  <c r="U82" i="7"/>
  <c r="T82" i="7"/>
  <c r="S82" i="7"/>
  <c r="R82" i="7"/>
  <c r="Q82" i="7"/>
  <c r="P82" i="7"/>
  <c r="O82" i="7"/>
  <c r="N82" i="7"/>
  <c r="M82" i="7"/>
  <c r="L82" i="7"/>
  <c r="K82" i="7"/>
  <c r="J82" i="7"/>
  <c r="I82" i="7"/>
  <c r="H82" i="7"/>
  <c r="G82" i="7"/>
  <c r="F82" i="7"/>
  <c r="E82" i="7"/>
  <c r="BJ81" i="7"/>
  <c r="BI81" i="7"/>
  <c r="BH81" i="7"/>
  <c r="BG81" i="7"/>
  <c r="BF81" i="7"/>
  <c r="BE81" i="7"/>
  <c r="BD81" i="7"/>
  <c r="BC81" i="7"/>
  <c r="BB81" i="7"/>
  <c r="BA81" i="7"/>
  <c r="AZ81" i="7"/>
  <c r="AY81" i="7"/>
  <c r="AX81" i="7"/>
  <c r="AW81" i="7"/>
  <c r="AV81" i="7"/>
  <c r="AU81" i="7"/>
  <c r="AT81" i="7"/>
  <c r="AS81" i="7"/>
  <c r="AR81" i="7"/>
  <c r="AQ81" i="7"/>
  <c r="AP81" i="7"/>
  <c r="AO81" i="7"/>
  <c r="AN81" i="7"/>
  <c r="AM81" i="7"/>
  <c r="AL81" i="7"/>
  <c r="AK81" i="7"/>
  <c r="AJ81" i="7"/>
  <c r="AI81" i="7"/>
  <c r="AH81" i="7"/>
  <c r="AG81" i="7"/>
  <c r="AF81" i="7"/>
  <c r="AE81" i="7"/>
  <c r="AD81" i="7"/>
  <c r="AC81" i="7"/>
  <c r="AB81" i="7"/>
  <c r="AA81" i="7"/>
  <c r="Z81" i="7"/>
  <c r="Y81" i="7"/>
  <c r="X81" i="7"/>
  <c r="W81" i="7"/>
  <c r="V81" i="7"/>
  <c r="U81" i="7"/>
  <c r="T81" i="7"/>
  <c r="S81" i="7"/>
  <c r="R81" i="7"/>
  <c r="Q81" i="7"/>
  <c r="P81" i="7"/>
  <c r="O81" i="7"/>
  <c r="N81" i="7"/>
  <c r="M81" i="7"/>
  <c r="L81" i="7"/>
  <c r="K81" i="7"/>
  <c r="J81" i="7"/>
  <c r="I81" i="7"/>
  <c r="H81" i="7"/>
  <c r="G81" i="7"/>
  <c r="F81" i="7"/>
  <c r="E81" i="7"/>
  <c r="BJ80" i="7"/>
  <c r="BI80" i="7"/>
  <c r="BH80" i="7"/>
  <c r="BG80" i="7"/>
  <c r="BF80" i="7"/>
  <c r="BE80" i="7"/>
  <c r="BD80" i="7"/>
  <c r="BC80" i="7"/>
  <c r="BB80" i="7"/>
  <c r="BA80" i="7"/>
  <c r="AZ80" i="7"/>
  <c r="AY80" i="7"/>
  <c r="AX80" i="7"/>
  <c r="AW80" i="7"/>
  <c r="AV80" i="7"/>
  <c r="AU80" i="7"/>
  <c r="AT80" i="7"/>
  <c r="AS80" i="7"/>
  <c r="AR80" i="7"/>
  <c r="AQ80" i="7"/>
  <c r="AP80" i="7"/>
  <c r="AO80" i="7"/>
  <c r="AN80" i="7"/>
  <c r="AM80" i="7"/>
  <c r="AL80" i="7"/>
  <c r="AK80" i="7"/>
  <c r="AJ80" i="7"/>
  <c r="AI80" i="7"/>
  <c r="AH80" i="7"/>
  <c r="AG80" i="7"/>
  <c r="AF80" i="7"/>
  <c r="AE80" i="7"/>
  <c r="AD80" i="7"/>
  <c r="AC80" i="7"/>
  <c r="AB80" i="7"/>
  <c r="AA80" i="7"/>
  <c r="Z80" i="7"/>
  <c r="Y80" i="7"/>
  <c r="X80" i="7"/>
  <c r="W80" i="7"/>
  <c r="V80" i="7"/>
  <c r="U80" i="7"/>
  <c r="T80" i="7"/>
  <c r="S80" i="7"/>
  <c r="R80" i="7"/>
  <c r="Q80" i="7"/>
  <c r="P80" i="7"/>
  <c r="O80" i="7"/>
  <c r="N80" i="7"/>
  <c r="M80" i="7"/>
  <c r="L80" i="7"/>
  <c r="K80" i="7"/>
  <c r="J80" i="7"/>
  <c r="I80" i="7"/>
  <c r="H80" i="7"/>
  <c r="G80" i="7"/>
  <c r="F80" i="7"/>
  <c r="E80" i="7"/>
  <c r="BJ79" i="7"/>
  <c r="BI79" i="7"/>
  <c r="BH79" i="7"/>
  <c r="BG79" i="7"/>
  <c r="BF79" i="7"/>
  <c r="BE79" i="7"/>
  <c r="BD79" i="7"/>
  <c r="BC79" i="7"/>
  <c r="BB79" i="7"/>
  <c r="BA79" i="7"/>
  <c r="AZ79" i="7"/>
  <c r="AY79" i="7"/>
  <c r="AX79" i="7"/>
  <c r="AW79" i="7"/>
  <c r="AV79" i="7"/>
  <c r="AU79" i="7"/>
  <c r="AT79" i="7"/>
  <c r="AS79" i="7"/>
  <c r="AR79" i="7"/>
  <c r="AQ79" i="7"/>
  <c r="AP79" i="7"/>
  <c r="AO79" i="7"/>
  <c r="AN79" i="7"/>
  <c r="AM79" i="7"/>
  <c r="AL79" i="7"/>
  <c r="AK79" i="7"/>
  <c r="AJ79" i="7"/>
  <c r="AI79" i="7"/>
  <c r="AH79" i="7"/>
  <c r="AG79" i="7"/>
  <c r="AF79" i="7"/>
  <c r="AE79" i="7"/>
  <c r="AD79" i="7"/>
  <c r="AC79" i="7"/>
  <c r="AB79" i="7"/>
  <c r="AA79" i="7"/>
  <c r="Z79" i="7"/>
  <c r="Y79" i="7"/>
  <c r="X79" i="7"/>
  <c r="W79" i="7"/>
  <c r="V79" i="7"/>
  <c r="U79" i="7"/>
  <c r="T79" i="7"/>
  <c r="S79" i="7"/>
  <c r="R79" i="7"/>
  <c r="Q79" i="7"/>
  <c r="P79" i="7"/>
  <c r="O79" i="7"/>
  <c r="N79" i="7"/>
  <c r="M79" i="7"/>
  <c r="L79" i="7"/>
  <c r="K79" i="7"/>
  <c r="J79" i="7"/>
  <c r="I79" i="7"/>
  <c r="H79" i="7"/>
  <c r="G79" i="7"/>
  <c r="F79" i="7"/>
  <c r="E79" i="7"/>
  <c r="BJ78" i="7"/>
  <c r="BI78" i="7"/>
  <c r="BH78" i="7"/>
  <c r="BG78" i="7"/>
  <c r="BF78" i="7"/>
  <c r="BE78" i="7"/>
  <c r="BD78" i="7"/>
  <c r="BC78" i="7"/>
  <c r="BB78" i="7"/>
  <c r="BA78" i="7"/>
  <c r="AZ78" i="7"/>
  <c r="AY78" i="7"/>
  <c r="AX78" i="7"/>
  <c r="AW78" i="7"/>
  <c r="AV78" i="7"/>
  <c r="AU78" i="7"/>
  <c r="AT78" i="7"/>
  <c r="AS78" i="7"/>
  <c r="AR78" i="7"/>
  <c r="AQ78" i="7"/>
  <c r="AP78" i="7"/>
  <c r="AO78" i="7"/>
  <c r="AN78" i="7"/>
  <c r="AM78" i="7"/>
  <c r="AL78" i="7"/>
  <c r="AK78" i="7"/>
  <c r="AJ78" i="7"/>
  <c r="AI78" i="7"/>
  <c r="AH78" i="7"/>
  <c r="AG78" i="7"/>
  <c r="AF78" i="7"/>
  <c r="AE78" i="7"/>
  <c r="AD78" i="7"/>
  <c r="AC78" i="7"/>
  <c r="AB78" i="7"/>
  <c r="AA78" i="7"/>
  <c r="Z78" i="7"/>
  <c r="Y78" i="7"/>
  <c r="X78" i="7"/>
  <c r="W78" i="7"/>
  <c r="V78" i="7"/>
  <c r="U78" i="7"/>
  <c r="T78" i="7"/>
  <c r="S78" i="7"/>
  <c r="R78" i="7"/>
  <c r="Q78" i="7"/>
  <c r="P78" i="7"/>
  <c r="O78" i="7"/>
  <c r="N78" i="7"/>
  <c r="M78" i="7"/>
  <c r="L78" i="7"/>
  <c r="K78" i="7"/>
  <c r="J78" i="7"/>
  <c r="I78" i="7"/>
  <c r="H78" i="7"/>
  <c r="G78" i="7"/>
  <c r="F78" i="7"/>
  <c r="E78" i="7"/>
  <c r="BJ77" i="7"/>
  <c r="BI77" i="7"/>
  <c r="BH77" i="7"/>
  <c r="BG77" i="7"/>
  <c r="BF77" i="7"/>
  <c r="BE77" i="7"/>
  <c r="BD77" i="7"/>
  <c r="BC77" i="7"/>
  <c r="BB77" i="7"/>
  <c r="BA77" i="7"/>
  <c r="AZ77" i="7"/>
  <c r="AY77" i="7"/>
  <c r="AX77" i="7"/>
  <c r="AW77" i="7"/>
  <c r="AV77" i="7"/>
  <c r="AU77" i="7"/>
  <c r="AT77" i="7"/>
  <c r="AS77" i="7"/>
  <c r="AR77" i="7"/>
  <c r="AQ77" i="7"/>
  <c r="AP77" i="7"/>
  <c r="AO77" i="7"/>
  <c r="AN77" i="7"/>
  <c r="AM77" i="7"/>
  <c r="AL77" i="7"/>
  <c r="AK77" i="7"/>
  <c r="AJ77" i="7"/>
  <c r="AI77" i="7"/>
  <c r="AH77" i="7"/>
  <c r="AG77" i="7"/>
  <c r="AF77" i="7"/>
  <c r="AE77" i="7"/>
  <c r="AD77" i="7"/>
  <c r="AC77" i="7"/>
  <c r="AB77" i="7"/>
  <c r="AA77" i="7"/>
  <c r="Z77" i="7"/>
  <c r="Y77" i="7"/>
  <c r="X77" i="7"/>
  <c r="W77" i="7"/>
  <c r="V77" i="7"/>
  <c r="U77" i="7"/>
  <c r="T77" i="7"/>
  <c r="S77" i="7"/>
  <c r="R77" i="7"/>
  <c r="Q77" i="7"/>
  <c r="P77" i="7"/>
  <c r="O77" i="7"/>
  <c r="N77" i="7"/>
  <c r="M77" i="7"/>
  <c r="L77" i="7"/>
  <c r="K77" i="7"/>
  <c r="J77" i="7"/>
  <c r="I77" i="7"/>
  <c r="H77" i="7"/>
  <c r="G77" i="7"/>
  <c r="F77" i="7"/>
  <c r="E77" i="7"/>
  <c r="BJ76" i="7"/>
  <c r="BI76" i="7"/>
  <c r="BH76" i="7"/>
  <c r="BG76" i="7"/>
  <c r="BF76" i="7"/>
  <c r="BE76" i="7"/>
  <c r="BD76" i="7"/>
  <c r="BC76" i="7"/>
  <c r="BB76" i="7"/>
  <c r="BA76" i="7"/>
  <c r="AZ76" i="7"/>
  <c r="AY76" i="7"/>
  <c r="AX76" i="7"/>
  <c r="AW76" i="7"/>
  <c r="AV76" i="7"/>
  <c r="AU76" i="7"/>
  <c r="AT76" i="7"/>
  <c r="AS76" i="7"/>
  <c r="AR76" i="7"/>
  <c r="AQ76" i="7"/>
  <c r="AP76" i="7"/>
  <c r="AO76" i="7"/>
  <c r="AN76" i="7"/>
  <c r="AM76" i="7"/>
  <c r="AL76" i="7"/>
  <c r="AK76" i="7"/>
  <c r="AJ76" i="7"/>
  <c r="AI76" i="7"/>
  <c r="AH76" i="7"/>
  <c r="AG76" i="7"/>
  <c r="AF76" i="7"/>
  <c r="AE76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E76" i="7"/>
  <c r="BJ75" i="7"/>
  <c r="BI75" i="7"/>
  <c r="BH75" i="7"/>
  <c r="BG75" i="7"/>
  <c r="BF75" i="7"/>
  <c r="BE75" i="7"/>
  <c r="BD75" i="7"/>
  <c r="BC75" i="7"/>
  <c r="BB75" i="7"/>
  <c r="BA75" i="7"/>
  <c r="AZ75" i="7"/>
  <c r="AY75" i="7"/>
  <c r="AX75" i="7"/>
  <c r="AW75" i="7"/>
  <c r="AV75" i="7"/>
  <c r="AU75" i="7"/>
  <c r="AT75" i="7"/>
  <c r="AS75" i="7"/>
  <c r="AR75" i="7"/>
  <c r="AQ75" i="7"/>
  <c r="AP75" i="7"/>
  <c r="AO75" i="7"/>
  <c r="AN75" i="7"/>
  <c r="AM75" i="7"/>
  <c r="AL75" i="7"/>
  <c r="AK75" i="7"/>
  <c r="AJ75" i="7"/>
  <c r="AI75" i="7"/>
  <c r="AH75" i="7"/>
  <c r="AG75" i="7"/>
  <c r="AF75" i="7"/>
  <c r="AE75" i="7"/>
  <c r="AD75" i="7"/>
  <c r="AC75" i="7"/>
  <c r="AB75" i="7"/>
  <c r="AA75" i="7"/>
  <c r="Z75" i="7"/>
  <c r="Y75" i="7"/>
  <c r="X75" i="7"/>
  <c r="W75" i="7"/>
  <c r="V75" i="7"/>
  <c r="U75" i="7"/>
  <c r="T75" i="7"/>
  <c r="S75" i="7"/>
  <c r="R75" i="7"/>
  <c r="Q75" i="7"/>
  <c r="P75" i="7"/>
  <c r="O75" i="7"/>
  <c r="N75" i="7"/>
  <c r="M75" i="7"/>
  <c r="L75" i="7"/>
  <c r="K75" i="7"/>
  <c r="J75" i="7"/>
  <c r="I75" i="7"/>
  <c r="H75" i="7"/>
  <c r="G75" i="7"/>
  <c r="F75" i="7"/>
  <c r="E75" i="7"/>
  <c r="BJ73" i="7"/>
  <c r="BI73" i="7"/>
  <c r="BH73" i="7"/>
  <c r="BG73" i="7"/>
  <c r="BF73" i="7"/>
  <c r="BE73" i="7"/>
  <c r="BD73" i="7"/>
  <c r="BC73" i="7"/>
  <c r="BB73" i="7"/>
  <c r="BA73" i="7"/>
  <c r="AZ73" i="7"/>
  <c r="AY73" i="7"/>
  <c r="AX73" i="7"/>
  <c r="AW73" i="7"/>
  <c r="AV73" i="7"/>
  <c r="AU73" i="7"/>
  <c r="AT73" i="7"/>
  <c r="AS73" i="7"/>
  <c r="AR73" i="7"/>
  <c r="AQ73" i="7"/>
  <c r="AP73" i="7"/>
  <c r="AO73" i="7"/>
  <c r="AN73" i="7"/>
  <c r="AM73" i="7"/>
  <c r="AL73" i="7"/>
  <c r="AK73" i="7"/>
  <c r="AJ73" i="7"/>
  <c r="AI73" i="7"/>
  <c r="AH73" i="7"/>
  <c r="AG73" i="7"/>
  <c r="AF73" i="7"/>
  <c r="AE73" i="7"/>
  <c r="AD73" i="7"/>
  <c r="AC73" i="7"/>
  <c r="AB73" i="7"/>
  <c r="AA73" i="7"/>
  <c r="Z73" i="7"/>
  <c r="Y73" i="7"/>
  <c r="X73" i="7"/>
  <c r="W73" i="7"/>
  <c r="V73" i="7"/>
  <c r="U73" i="7"/>
  <c r="T73" i="7"/>
  <c r="S73" i="7"/>
  <c r="R73" i="7"/>
  <c r="Q73" i="7"/>
  <c r="P73" i="7"/>
  <c r="O73" i="7"/>
  <c r="N73" i="7"/>
  <c r="M73" i="7"/>
  <c r="L73" i="7"/>
  <c r="K73" i="7"/>
  <c r="J73" i="7"/>
  <c r="I73" i="7"/>
  <c r="H73" i="7"/>
  <c r="G73" i="7"/>
  <c r="F73" i="7"/>
  <c r="E73" i="7"/>
  <c r="BJ72" i="7"/>
  <c r="BI72" i="7"/>
  <c r="BH72" i="7"/>
  <c r="BG72" i="7"/>
  <c r="BF72" i="7"/>
  <c r="BE72" i="7"/>
  <c r="BD72" i="7"/>
  <c r="BC72" i="7"/>
  <c r="BB72" i="7"/>
  <c r="BA72" i="7"/>
  <c r="AZ72" i="7"/>
  <c r="AY72" i="7"/>
  <c r="AX72" i="7"/>
  <c r="AW72" i="7"/>
  <c r="AV72" i="7"/>
  <c r="AU72" i="7"/>
  <c r="AT72" i="7"/>
  <c r="AS72" i="7"/>
  <c r="AR72" i="7"/>
  <c r="AQ72" i="7"/>
  <c r="AP72" i="7"/>
  <c r="AO72" i="7"/>
  <c r="AN72" i="7"/>
  <c r="AM72" i="7"/>
  <c r="AL72" i="7"/>
  <c r="AK72" i="7"/>
  <c r="AJ72" i="7"/>
  <c r="AI72" i="7"/>
  <c r="AH72" i="7"/>
  <c r="AG72" i="7"/>
  <c r="AF72" i="7"/>
  <c r="AE72" i="7"/>
  <c r="AD72" i="7"/>
  <c r="AC72" i="7"/>
  <c r="AB72" i="7"/>
  <c r="AA72" i="7"/>
  <c r="Z72" i="7"/>
  <c r="Y72" i="7"/>
  <c r="X72" i="7"/>
  <c r="W72" i="7"/>
  <c r="V72" i="7"/>
  <c r="U72" i="7"/>
  <c r="T72" i="7"/>
  <c r="S72" i="7"/>
  <c r="R72" i="7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BJ71" i="7"/>
  <c r="BI71" i="7"/>
  <c r="BH71" i="7"/>
  <c r="BG71" i="7"/>
  <c r="BF71" i="7"/>
  <c r="BE71" i="7"/>
  <c r="BD71" i="7"/>
  <c r="BC71" i="7"/>
  <c r="BB71" i="7"/>
  <c r="BA71" i="7"/>
  <c r="AZ71" i="7"/>
  <c r="AY71" i="7"/>
  <c r="AX71" i="7"/>
  <c r="AW71" i="7"/>
  <c r="AV71" i="7"/>
  <c r="AU71" i="7"/>
  <c r="AT71" i="7"/>
  <c r="AS71" i="7"/>
  <c r="AR71" i="7"/>
  <c r="AQ71" i="7"/>
  <c r="AP71" i="7"/>
  <c r="AO71" i="7"/>
  <c r="AN71" i="7"/>
  <c r="AL71" i="7"/>
  <c r="AK71" i="7"/>
  <c r="AJ71" i="7"/>
  <c r="AI71" i="7"/>
  <c r="AH71" i="7"/>
  <c r="AG71" i="7"/>
  <c r="AF71" i="7"/>
  <c r="AE71" i="7"/>
  <c r="AD71" i="7"/>
  <c r="AC71" i="7"/>
  <c r="AB71" i="7"/>
  <c r="AA71" i="7"/>
  <c r="Z71" i="7"/>
  <c r="Y71" i="7"/>
  <c r="X71" i="7"/>
  <c r="W71" i="7"/>
  <c r="V71" i="7"/>
  <c r="U71" i="7"/>
  <c r="T71" i="7"/>
  <c r="S71" i="7"/>
  <c r="R71" i="7"/>
  <c r="Q71" i="7"/>
  <c r="O71" i="7"/>
  <c r="N71" i="7"/>
  <c r="M71" i="7"/>
  <c r="L71" i="7"/>
  <c r="K71" i="7"/>
  <c r="J71" i="7"/>
  <c r="I71" i="7"/>
  <c r="H71" i="7"/>
  <c r="G71" i="7"/>
  <c r="F71" i="7"/>
  <c r="E71" i="7"/>
  <c r="BJ70" i="7"/>
  <c r="BI70" i="7"/>
  <c r="BH70" i="7"/>
  <c r="BG70" i="7"/>
  <c r="BF70" i="7"/>
  <c r="BE70" i="7"/>
  <c r="BD70" i="7"/>
  <c r="BC70" i="7"/>
  <c r="BB70" i="7"/>
  <c r="BA70" i="7"/>
  <c r="AZ70" i="7"/>
  <c r="AY70" i="7"/>
  <c r="AX70" i="7"/>
  <c r="AW70" i="7"/>
  <c r="AV70" i="7"/>
  <c r="AU70" i="7"/>
  <c r="AT70" i="7"/>
  <c r="AS70" i="7"/>
  <c r="AR70" i="7"/>
  <c r="AQ70" i="7"/>
  <c r="AP70" i="7"/>
  <c r="AO70" i="7"/>
  <c r="AN70" i="7"/>
  <c r="AM70" i="7"/>
  <c r="AL70" i="7"/>
  <c r="AK70" i="7"/>
  <c r="AJ70" i="7"/>
  <c r="AI70" i="7"/>
  <c r="AH70" i="7"/>
  <c r="AG70" i="7"/>
  <c r="AF70" i="7"/>
  <c r="AE70" i="7"/>
  <c r="AD70" i="7"/>
  <c r="AC70" i="7"/>
  <c r="AB70" i="7"/>
  <c r="AA70" i="7"/>
  <c r="Z70" i="7"/>
  <c r="Y70" i="7"/>
  <c r="X70" i="7"/>
  <c r="W70" i="7"/>
  <c r="V70" i="7"/>
  <c r="U70" i="7"/>
  <c r="T70" i="7"/>
  <c r="S70" i="7"/>
  <c r="R70" i="7"/>
  <c r="Q70" i="7"/>
  <c r="P70" i="7"/>
  <c r="O70" i="7"/>
  <c r="N70" i="7"/>
  <c r="M70" i="7"/>
  <c r="L70" i="7"/>
  <c r="K70" i="7"/>
  <c r="J70" i="7"/>
  <c r="I70" i="7"/>
  <c r="H70" i="7"/>
  <c r="G70" i="7"/>
  <c r="F70" i="7"/>
  <c r="E70" i="7"/>
  <c r="BJ69" i="7"/>
  <c r="BI69" i="7"/>
  <c r="BH69" i="7"/>
  <c r="BG69" i="7"/>
  <c r="BF69" i="7"/>
  <c r="BE69" i="7"/>
  <c r="BD69" i="7"/>
  <c r="BC69" i="7"/>
  <c r="BB69" i="7"/>
  <c r="BA69" i="7"/>
  <c r="AZ69" i="7"/>
  <c r="AY69" i="7"/>
  <c r="AX69" i="7"/>
  <c r="AW69" i="7"/>
  <c r="AV69" i="7"/>
  <c r="AU69" i="7"/>
  <c r="AT69" i="7"/>
  <c r="AS69" i="7"/>
  <c r="AR69" i="7"/>
  <c r="AQ69" i="7"/>
  <c r="AP69" i="7"/>
  <c r="AO69" i="7"/>
  <c r="AN69" i="7"/>
  <c r="AM69" i="7"/>
  <c r="AL69" i="7"/>
  <c r="AK69" i="7"/>
  <c r="AJ69" i="7"/>
  <c r="AI69" i="7"/>
  <c r="AH69" i="7"/>
  <c r="AG69" i="7"/>
  <c r="AF69" i="7"/>
  <c r="AE69" i="7"/>
  <c r="AD69" i="7"/>
  <c r="AC69" i="7"/>
  <c r="AB69" i="7"/>
  <c r="AA69" i="7"/>
  <c r="Z69" i="7"/>
  <c r="Y69" i="7"/>
  <c r="X69" i="7"/>
  <c r="W69" i="7"/>
  <c r="V69" i="7"/>
  <c r="U69" i="7"/>
  <c r="T69" i="7"/>
  <c r="S69" i="7"/>
  <c r="R69" i="7"/>
  <c r="Q69" i="7"/>
  <c r="P69" i="7"/>
  <c r="O69" i="7"/>
  <c r="N69" i="7"/>
  <c r="M69" i="7"/>
  <c r="L69" i="7"/>
  <c r="K69" i="7"/>
  <c r="J69" i="7"/>
  <c r="I69" i="7"/>
  <c r="H69" i="7"/>
  <c r="G69" i="7"/>
  <c r="F69" i="7"/>
  <c r="E69" i="7"/>
  <c r="BJ68" i="7"/>
  <c r="BI68" i="7"/>
  <c r="BH68" i="7"/>
  <c r="BG68" i="7"/>
  <c r="BF68" i="7"/>
  <c r="BE68" i="7"/>
  <c r="BD68" i="7"/>
  <c r="BC68" i="7"/>
  <c r="BB68" i="7"/>
  <c r="BA68" i="7"/>
  <c r="AZ68" i="7"/>
  <c r="AY68" i="7"/>
  <c r="AX68" i="7"/>
  <c r="AW68" i="7"/>
  <c r="AV68" i="7"/>
  <c r="AU68" i="7"/>
  <c r="AT68" i="7"/>
  <c r="AS68" i="7"/>
  <c r="AR68" i="7"/>
  <c r="AQ68" i="7"/>
  <c r="AP68" i="7"/>
  <c r="AO68" i="7"/>
  <c r="AN68" i="7"/>
  <c r="AK68" i="7"/>
  <c r="AJ68" i="7"/>
  <c r="AI68" i="7"/>
  <c r="AH68" i="7"/>
  <c r="AG68" i="7"/>
  <c r="AF68" i="7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E68" i="7"/>
  <c r="BJ67" i="7"/>
  <c r="BI67" i="7"/>
  <c r="BH67" i="7"/>
  <c r="BG67" i="7"/>
  <c r="BF67" i="7"/>
  <c r="BE67" i="7"/>
  <c r="BD67" i="7"/>
  <c r="BC67" i="7"/>
  <c r="BB67" i="7"/>
  <c r="BA67" i="7"/>
  <c r="AZ67" i="7"/>
  <c r="AY67" i="7"/>
  <c r="AX67" i="7"/>
  <c r="AW67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H67" i="7"/>
  <c r="AG67" i="7"/>
  <c r="AF67" i="7"/>
  <c r="AE67" i="7"/>
  <c r="AD67" i="7"/>
  <c r="AC67" i="7"/>
  <c r="AB67" i="7"/>
  <c r="AA67" i="7"/>
  <c r="Z67" i="7"/>
  <c r="Y67" i="7"/>
  <c r="X67" i="7"/>
  <c r="W67" i="7"/>
  <c r="V67" i="7"/>
  <c r="U67" i="7"/>
  <c r="T67" i="7"/>
  <c r="S67" i="7"/>
  <c r="R67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BJ66" i="7"/>
  <c r="BI66" i="7"/>
  <c r="BH66" i="7"/>
  <c r="BG66" i="7"/>
  <c r="BF66" i="7"/>
  <c r="BE66" i="7"/>
  <c r="BD66" i="7"/>
  <c r="BC66" i="7"/>
  <c r="BB66" i="7"/>
  <c r="BA66" i="7"/>
  <c r="AZ66" i="7"/>
  <c r="AY66" i="7"/>
  <c r="AX66" i="7"/>
  <c r="AW66" i="7"/>
  <c r="AV66" i="7"/>
  <c r="AU66" i="7"/>
  <c r="AT66" i="7"/>
  <c r="AS66" i="7"/>
  <c r="AR66" i="7"/>
  <c r="AQ66" i="7"/>
  <c r="AP66" i="7"/>
  <c r="AO66" i="7"/>
  <c r="AN66" i="7"/>
  <c r="AL66" i="7"/>
  <c r="AK66" i="7"/>
  <c r="AJ66" i="7"/>
  <c r="AI66" i="7"/>
  <c r="AH66" i="7"/>
  <c r="AG66" i="7"/>
  <c r="AF66" i="7"/>
  <c r="AE66" i="7"/>
  <c r="AD66" i="7"/>
  <c r="AC66" i="7"/>
  <c r="AB66" i="7"/>
  <c r="AA66" i="7"/>
  <c r="Z66" i="7"/>
  <c r="Y66" i="7"/>
  <c r="X66" i="7"/>
  <c r="W66" i="7"/>
  <c r="V66" i="7"/>
  <c r="U66" i="7"/>
  <c r="T66" i="7"/>
  <c r="S66" i="7"/>
  <c r="R66" i="7"/>
  <c r="Q66" i="7"/>
  <c r="P66" i="7"/>
  <c r="O66" i="7"/>
  <c r="N66" i="7"/>
  <c r="M66" i="7"/>
  <c r="L66" i="7"/>
  <c r="K66" i="7"/>
  <c r="J66" i="7"/>
  <c r="I66" i="7"/>
  <c r="H66" i="7"/>
  <c r="G66" i="7"/>
  <c r="F66" i="7"/>
  <c r="E66" i="7"/>
  <c r="BJ65" i="7"/>
  <c r="BI65" i="7"/>
  <c r="BH65" i="7"/>
  <c r="BG65" i="7"/>
  <c r="BF65" i="7"/>
  <c r="BE65" i="7"/>
  <c r="BD65" i="7"/>
  <c r="BC65" i="7"/>
  <c r="BB65" i="7"/>
  <c r="BA65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M65" i="7"/>
  <c r="AL65" i="7"/>
  <c r="AK65" i="7"/>
  <c r="AJ65" i="7"/>
  <c r="AI65" i="7"/>
  <c r="AH65" i="7"/>
  <c r="AG65" i="7"/>
  <c r="AF65" i="7"/>
  <c r="AE65" i="7"/>
  <c r="AD65" i="7"/>
  <c r="AC65" i="7"/>
  <c r="AB65" i="7"/>
  <c r="AA65" i="7"/>
  <c r="Z65" i="7"/>
  <c r="Y65" i="7"/>
  <c r="X65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BJ64" i="7"/>
  <c r="BI64" i="7"/>
  <c r="BH64" i="7"/>
  <c r="BG64" i="7"/>
  <c r="BF64" i="7"/>
  <c r="BE64" i="7"/>
  <c r="BD64" i="7"/>
  <c r="BC64" i="7"/>
  <c r="BB64" i="7"/>
  <c r="BA64" i="7"/>
  <c r="AZ64" i="7"/>
  <c r="AY64" i="7"/>
  <c r="AX64" i="7"/>
  <c r="AW64" i="7"/>
  <c r="AV64" i="7"/>
  <c r="AU64" i="7"/>
  <c r="AT64" i="7"/>
  <c r="AS64" i="7"/>
  <c r="AR64" i="7"/>
  <c r="AQ64" i="7"/>
  <c r="AP64" i="7"/>
  <c r="AO64" i="7"/>
  <c r="AN64" i="7"/>
  <c r="AM64" i="7"/>
  <c r="AL64" i="7"/>
  <c r="AK64" i="7"/>
  <c r="AJ64" i="7"/>
  <c r="AI64" i="7"/>
  <c r="AH64" i="7"/>
  <c r="AG64" i="7"/>
  <c r="AF64" i="7"/>
  <c r="AE64" i="7"/>
  <c r="AD64" i="7"/>
  <c r="AC64" i="7"/>
  <c r="AB64" i="7"/>
  <c r="AA64" i="7"/>
  <c r="Z64" i="7"/>
  <c r="Y64" i="7"/>
  <c r="X64" i="7"/>
  <c r="W64" i="7"/>
  <c r="V64" i="7"/>
  <c r="U64" i="7"/>
  <c r="T64" i="7"/>
  <c r="S64" i="7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BJ62" i="7"/>
  <c r="BI62" i="7"/>
  <c r="BH62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M62" i="7"/>
  <c r="AL62" i="7"/>
  <c r="AK62" i="7"/>
  <c r="AJ62" i="7"/>
  <c r="AI62" i="7"/>
  <c r="AH62" i="7"/>
  <c r="AG62" i="7"/>
  <c r="AF62" i="7"/>
  <c r="AE62" i="7"/>
  <c r="AD62" i="7"/>
  <c r="AC62" i="7"/>
  <c r="AB62" i="7"/>
  <c r="AA62" i="7"/>
  <c r="Z62" i="7"/>
  <c r="Y62" i="7"/>
  <c r="X62" i="7"/>
  <c r="W62" i="7"/>
  <c r="V62" i="7"/>
  <c r="U62" i="7"/>
  <c r="T62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BJ61" i="7"/>
  <c r="BI61" i="7"/>
  <c r="BH61" i="7"/>
  <c r="BG61" i="7"/>
  <c r="BF61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M61" i="7"/>
  <c r="AL61" i="7"/>
  <c r="AK61" i="7"/>
  <c r="AJ61" i="7"/>
  <c r="AI61" i="7"/>
  <c r="AH61" i="7"/>
  <c r="AG61" i="7"/>
  <c r="AF61" i="7"/>
  <c r="AE61" i="7"/>
  <c r="AD61" i="7"/>
  <c r="AC61" i="7"/>
  <c r="AB61" i="7"/>
  <c r="AA61" i="7"/>
  <c r="Z61" i="7"/>
  <c r="Y61" i="7"/>
  <c r="X61" i="7"/>
  <c r="W61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BJ60" i="7"/>
  <c r="BI60" i="7"/>
  <c r="BH60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M60" i="7"/>
  <c r="AL60" i="7"/>
  <c r="AK60" i="7"/>
  <c r="AJ60" i="7"/>
  <c r="AI60" i="7"/>
  <c r="AH60" i="7"/>
  <c r="AG60" i="7"/>
  <c r="AF60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BJ59" i="7"/>
  <c r="BI59" i="7"/>
  <c r="BH59" i="7"/>
  <c r="BG59" i="7"/>
  <c r="BF59" i="7"/>
  <c r="BE59" i="7"/>
  <c r="BD59" i="7"/>
  <c r="BC59" i="7"/>
  <c r="BB59" i="7"/>
  <c r="BA59" i="7"/>
  <c r="AZ59" i="7"/>
  <c r="AY59" i="7"/>
  <c r="AX59" i="7"/>
  <c r="AW59" i="7"/>
  <c r="AV59" i="7"/>
  <c r="AU59" i="7"/>
  <c r="AT59" i="7"/>
  <c r="AS59" i="7"/>
  <c r="AR59" i="7"/>
  <c r="AQ59" i="7"/>
  <c r="AP59" i="7"/>
  <c r="AO59" i="7"/>
  <c r="AN59" i="7"/>
  <c r="AM59" i="7"/>
  <c r="AL59" i="7"/>
  <c r="AK59" i="7"/>
  <c r="AJ59" i="7"/>
  <c r="AI59" i="7"/>
  <c r="AH59" i="7"/>
  <c r="AG59" i="7"/>
  <c r="AF59" i="7"/>
  <c r="AE59" i="7"/>
  <c r="AD59" i="7"/>
  <c r="AC59" i="7"/>
  <c r="AB59" i="7"/>
  <c r="AA59" i="7"/>
  <c r="Z59" i="7"/>
  <c r="Y59" i="7"/>
  <c r="X59" i="7"/>
  <c r="W59" i="7"/>
  <c r="V59" i="7"/>
  <c r="U59" i="7"/>
  <c r="T59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BJ58" i="7"/>
  <c r="BI58" i="7"/>
  <c r="BH58" i="7"/>
  <c r="BG58" i="7"/>
  <c r="BF58" i="7"/>
  <c r="BE58" i="7"/>
  <c r="BD58" i="7"/>
  <c r="BC58" i="7"/>
  <c r="BB58" i="7"/>
  <c r="BA58" i="7"/>
  <c r="AZ58" i="7"/>
  <c r="AY58" i="7"/>
  <c r="AX58" i="7"/>
  <c r="AW58" i="7"/>
  <c r="AV58" i="7"/>
  <c r="AU58" i="7"/>
  <c r="AT58" i="7"/>
  <c r="AS58" i="7"/>
  <c r="AR58" i="7"/>
  <c r="AQ58" i="7"/>
  <c r="AP58" i="7"/>
  <c r="AO58" i="7"/>
  <c r="AN58" i="7"/>
  <c r="AM58" i="7"/>
  <c r="AL58" i="7"/>
  <c r="AK58" i="7"/>
  <c r="AJ58" i="7"/>
  <c r="AI58" i="7"/>
  <c r="AH58" i="7"/>
  <c r="AG58" i="7"/>
  <c r="AF58" i="7"/>
  <c r="AE58" i="7"/>
  <c r="AD58" i="7"/>
  <c r="AC58" i="7"/>
  <c r="AB58" i="7"/>
  <c r="AA58" i="7"/>
  <c r="Z58" i="7"/>
  <c r="Y58" i="7"/>
  <c r="X58" i="7"/>
  <c r="W58" i="7"/>
  <c r="V58" i="7"/>
  <c r="U58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BJ57" i="7"/>
  <c r="BI57" i="7"/>
  <c r="BH57" i="7"/>
  <c r="BG57" i="7"/>
  <c r="BF57" i="7"/>
  <c r="BE57" i="7"/>
  <c r="BD57" i="7"/>
  <c r="BC57" i="7"/>
  <c r="BB57" i="7"/>
  <c r="BA57" i="7"/>
  <c r="AZ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M57" i="7"/>
  <c r="AL57" i="7"/>
  <c r="AK57" i="7"/>
  <c r="AJ57" i="7"/>
  <c r="AI57" i="7"/>
  <c r="AH57" i="7"/>
  <c r="AG57" i="7"/>
  <c r="AF57" i="7"/>
  <c r="AE57" i="7"/>
  <c r="AD57" i="7"/>
  <c r="AC57" i="7"/>
  <c r="AB57" i="7"/>
  <c r="AA57" i="7"/>
  <c r="Z57" i="7"/>
  <c r="Y57" i="7"/>
  <c r="X57" i="7"/>
  <c r="W57" i="7"/>
  <c r="V57" i="7"/>
  <c r="U57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BJ56" i="7"/>
  <c r="BI56" i="7"/>
  <c r="BH56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M56" i="7"/>
  <c r="AL56" i="7"/>
  <c r="AK56" i="7"/>
  <c r="AJ56" i="7"/>
  <c r="AI56" i="7"/>
  <c r="AH56" i="7"/>
  <c r="AG56" i="7"/>
  <c r="AF56" i="7"/>
  <c r="AE56" i="7"/>
  <c r="AD56" i="7"/>
  <c r="AC56" i="7"/>
  <c r="AB56" i="7"/>
  <c r="AA56" i="7"/>
  <c r="Z56" i="7"/>
  <c r="Y56" i="7"/>
  <c r="X56" i="7"/>
  <c r="W56" i="7"/>
  <c r="V56" i="7"/>
  <c r="U56" i="7"/>
  <c r="T56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BJ55" i="7"/>
  <c r="BI55" i="7"/>
  <c r="BH55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T55" i="7"/>
  <c r="S55" i="7"/>
  <c r="R55" i="7"/>
  <c r="Q55" i="7"/>
  <c r="O55" i="7"/>
  <c r="N55" i="7"/>
  <c r="M55" i="7"/>
  <c r="L55" i="7"/>
  <c r="K55" i="7"/>
  <c r="J55" i="7"/>
  <c r="I55" i="7"/>
  <c r="H55" i="7"/>
  <c r="G55" i="7"/>
  <c r="F55" i="7"/>
  <c r="E55" i="7"/>
  <c r="BJ54" i="7"/>
  <c r="BI54" i="7"/>
  <c r="BH54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M54" i="7"/>
  <c r="AL54" i="7"/>
  <c r="AK54" i="7"/>
  <c r="AJ54" i="7"/>
  <c r="AI54" i="7"/>
  <c r="AH54" i="7"/>
  <c r="AG54" i="7"/>
  <c r="AF54" i="7"/>
  <c r="AE54" i="7"/>
  <c r="AD54" i="7"/>
  <c r="AC54" i="7"/>
  <c r="AB54" i="7"/>
  <c r="AA54" i="7"/>
  <c r="Z54" i="7"/>
  <c r="Y54" i="7"/>
  <c r="X54" i="7"/>
  <c r="W54" i="7"/>
  <c r="V54" i="7"/>
  <c r="U54" i="7"/>
  <c r="T54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BJ53" i="7"/>
  <c r="BI53" i="7"/>
  <c r="BH53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AI53" i="7"/>
  <c r="AH53" i="7"/>
  <c r="AG53" i="7"/>
  <c r="AF53" i="7"/>
  <c r="AE53" i="7"/>
  <c r="AD53" i="7"/>
  <c r="AC53" i="7"/>
  <c r="AB53" i="7"/>
  <c r="AA53" i="7"/>
  <c r="Z53" i="7"/>
  <c r="Y53" i="7"/>
  <c r="X53" i="7"/>
  <c r="W53" i="7"/>
  <c r="V53" i="7"/>
  <c r="U53" i="7"/>
  <c r="T53" i="7"/>
  <c r="S53" i="7"/>
  <c r="R53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BJ51" i="7"/>
  <c r="BI51" i="7"/>
  <c r="BH51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M51" i="7"/>
  <c r="AL51" i="7"/>
  <c r="AK51" i="7"/>
  <c r="AJ51" i="7"/>
  <c r="AI51" i="7"/>
  <c r="AH51" i="7"/>
  <c r="AG51" i="7"/>
  <c r="AF51" i="7"/>
  <c r="AE51" i="7"/>
  <c r="AD51" i="7"/>
  <c r="AC51" i="7"/>
  <c r="AB51" i="7"/>
  <c r="AA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BJ50" i="7"/>
  <c r="BI50" i="7"/>
  <c r="BH50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M50" i="7"/>
  <c r="AL50" i="7"/>
  <c r="AK50" i="7"/>
  <c r="AJ50" i="7"/>
  <c r="AI50" i="7"/>
  <c r="AH50" i="7"/>
  <c r="AG50" i="7"/>
  <c r="AF50" i="7"/>
  <c r="AE50" i="7"/>
  <c r="AD50" i="7"/>
  <c r="AC50" i="7"/>
  <c r="AB50" i="7"/>
  <c r="AA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BJ49" i="7"/>
  <c r="BI49" i="7"/>
  <c r="BH49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M49" i="7"/>
  <c r="AL49" i="7"/>
  <c r="AK49" i="7"/>
  <c r="AJ49" i="7"/>
  <c r="AI49" i="7"/>
  <c r="AH49" i="7"/>
  <c r="AG49" i="7"/>
  <c r="AF49" i="7"/>
  <c r="AE49" i="7"/>
  <c r="AD49" i="7"/>
  <c r="AC49" i="7"/>
  <c r="AB49" i="7"/>
  <c r="AA49" i="7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BJ48" i="7"/>
  <c r="BI48" i="7"/>
  <c r="BH48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M48" i="7"/>
  <c r="AL48" i="7"/>
  <c r="AK48" i="7"/>
  <c r="AJ48" i="7"/>
  <c r="AI48" i="7"/>
  <c r="AH48" i="7"/>
  <c r="AG48" i="7"/>
  <c r="AF48" i="7"/>
  <c r="AE48" i="7"/>
  <c r="AD48" i="7"/>
  <c r="AC48" i="7"/>
  <c r="AB48" i="7"/>
  <c r="AA48" i="7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BJ47" i="7"/>
  <c r="BI47" i="7"/>
  <c r="BH47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M47" i="7"/>
  <c r="AK47" i="7"/>
  <c r="AJ47" i="7"/>
  <c r="AI47" i="7"/>
  <c r="AH47" i="7"/>
  <c r="AG47" i="7"/>
  <c r="AF47" i="7"/>
  <c r="AE47" i="7"/>
  <c r="AD47" i="7"/>
  <c r="AC47" i="7"/>
  <c r="AB47" i="7"/>
  <c r="AA47" i="7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BJ46" i="7"/>
  <c r="BI46" i="7"/>
  <c r="BH46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M46" i="7"/>
  <c r="AK46" i="7"/>
  <c r="AJ46" i="7"/>
  <c r="AI46" i="7"/>
  <c r="AH46" i="7"/>
  <c r="AG46" i="7"/>
  <c r="AF46" i="7"/>
  <c r="AE46" i="7"/>
  <c r="AD46" i="7"/>
  <c r="AC46" i="7"/>
  <c r="AB46" i="7"/>
  <c r="AA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H46" i="7"/>
  <c r="G46" i="7"/>
  <c r="F46" i="7"/>
  <c r="E46" i="7"/>
  <c r="BJ45" i="7"/>
  <c r="BI45" i="7"/>
  <c r="BH45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M45" i="7"/>
  <c r="AL45" i="7"/>
  <c r="AK45" i="7"/>
  <c r="AJ45" i="7"/>
  <c r="AI45" i="7"/>
  <c r="AH45" i="7"/>
  <c r="AG45" i="7"/>
  <c r="AF45" i="7"/>
  <c r="AE45" i="7"/>
  <c r="AD45" i="7"/>
  <c r="AC45" i="7"/>
  <c r="AB45" i="7"/>
  <c r="AA45" i="7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BJ44" i="7"/>
  <c r="BI44" i="7"/>
  <c r="BH44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M44" i="7"/>
  <c r="AL44" i="7"/>
  <c r="AK44" i="7"/>
  <c r="AJ44" i="7"/>
  <c r="AI44" i="7"/>
  <c r="AH44" i="7"/>
  <c r="AG44" i="7"/>
  <c r="AF44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O44" i="7"/>
  <c r="N44" i="7"/>
  <c r="M44" i="7"/>
  <c r="L44" i="7"/>
  <c r="K44" i="7"/>
  <c r="J44" i="7"/>
  <c r="I44" i="7"/>
  <c r="H44" i="7"/>
  <c r="G44" i="7"/>
  <c r="F44" i="7"/>
  <c r="E44" i="7"/>
  <c r="BJ43" i="7"/>
  <c r="BI43" i="7"/>
  <c r="BH43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O43" i="7"/>
  <c r="AN43" i="7"/>
  <c r="AM43" i="7"/>
  <c r="AJ43" i="7"/>
  <c r="AI43" i="7"/>
  <c r="AH43" i="7"/>
  <c r="AG43" i="7"/>
  <c r="AE43" i="7"/>
  <c r="AD43" i="7"/>
  <c r="AC43" i="7"/>
  <c r="AB43" i="7"/>
  <c r="Z43" i="7"/>
  <c r="Y43" i="7"/>
  <c r="X43" i="7"/>
  <c r="V43" i="7"/>
  <c r="U43" i="7"/>
  <c r="T43" i="7"/>
  <c r="S43" i="7"/>
  <c r="Q43" i="7"/>
  <c r="P43" i="7"/>
  <c r="O43" i="7"/>
  <c r="N43" i="7"/>
  <c r="L43" i="7"/>
  <c r="K43" i="7"/>
  <c r="J43" i="7"/>
  <c r="I43" i="7"/>
  <c r="H43" i="7"/>
  <c r="G43" i="7"/>
  <c r="F43" i="7"/>
  <c r="E43" i="7"/>
  <c r="BJ42" i="7"/>
  <c r="BI42" i="7"/>
  <c r="BH42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M42" i="7"/>
  <c r="AK42" i="7"/>
  <c r="AJ42" i="7"/>
  <c r="AI42" i="7"/>
  <c r="AH42" i="7"/>
  <c r="AG42" i="7"/>
  <c r="AF42" i="7"/>
  <c r="AE42" i="7"/>
  <c r="AD42" i="7"/>
  <c r="AC42" i="7"/>
  <c r="Z42" i="7"/>
  <c r="Y42" i="7"/>
  <c r="X42" i="7"/>
  <c r="W42" i="7"/>
  <c r="V42" i="7"/>
  <c r="U42" i="7"/>
  <c r="S42" i="7"/>
  <c r="R42" i="7"/>
  <c r="Q42" i="7"/>
  <c r="P42" i="7"/>
  <c r="N42" i="7"/>
  <c r="M42" i="7"/>
  <c r="L42" i="7"/>
  <c r="K42" i="7"/>
  <c r="J42" i="7"/>
  <c r="H42" i="7"/>
  <c r="G42" i="7"/>
  <c r="F42" i="7"/>
  <c r="BJ40" i="7"/>
  <c r="BI40" i="7"/>
  <c r="BH40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M40" i="7"/>
  <c r="AK40" i="7"/>
  <c r="AJ40" i="7"/>
  <c r="AI40" i="7"/>
  <c r="AH40" i="7"/>
  <c r="AG40" i="7"/>
  <c r="AF40" i="7"/>
  <c r="AE40" i="7"/>
  <c r="AD40" i="7"/>
  <c r="AC40" i="7"/>
  <c r="AB40" i="7"/>
  <c r="AA40" i="7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BJ39" i="7"/>
  <c r="BI39" i="7"/>
  <c r="BH39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M39" i="7"/>
  <c r="AK39" i="7"/>
  <c r="AJ39" i="7"/>
  <c r="AI39" i="7"/>
  <c r="AH39" i="7"/>
  <c r="AG39" i="7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BJ38" i="7"/>
  <c r="BI38" i="7"/>
  <c r="BH38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M38" i="7"/>
  <c r="AK38" i="7"/>
  <c r="AJ38" i="7"/>
  <c r="AI38" i="7"/>
  <c r="AH38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H38" i="7"/>
  <c r="G38" i="7"/>
  <c r="F38" i="7"/>
  <c r="E38" i="7"/>
  <c r="BJ37" i="7"/>
  <c r="BI37" i="7"/>
  <c r="BH37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M37" i="7"/>
  <c r="AK37" i="7"/>
  <c r="AJ37" i="7"/>
  <c r="AI37" i="7"/>
  <c r="AH37" i="7"/>
  <c r="AG37" i="7"/>
  <c r="AF37" i="7"/>
  <c r="AE37" i="7"/>
  <c r="AD37" i="7"/>
  <c r="AC37" i="7"/>
  <c r="AB37" i="7"/>
  <c r="AA37" i="7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BJ36" i="7"/>
  <c r="BI36" i="7"/>
  <c r="BH36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M36" i="7"/>
  <c r="AK36" i="7"/>
  <c r="AJ36" i="7"/>
  <c r="AI36" i="7"/>
  <c r="AH36" i="7"/>
  <c r="AG36" i="7"/>
  <c r="AF36" i="7"/>
  <c r="AE36" i="7"/>
  <c r="AD36" i="7"/>
  <c r="AC36" i="7"/>
  <c r="AB36" i="7"/>
  <c r="AA36" i="7"/>
  <c r="Z36" i="7"/>
  <c r="Y36" i="7"/>
  <c r="X36" i="7"/>
  <c r="W36" i="7"/>
  <c r="V36" i="7"/>
  <c r="U36" i="7"/>
  <c r="S36" i="7"/>
  <c r="R36" i="7"/>
  <c r="Q36" i="7"/>
  <c r="O36" i="7"/>
  <c r="N36" i="7"/>
  <c r="M36" i="7"/>
  <c r="L36" i="7"/>
  <c r="K36" i="7"/>
  <c r="J36" i="7"/>
  <c r="I36" i="7"/>
  <c r="H36" i="7"/>
  <c r="G36" i="7"/>
  <c r="F36" i="7"/>
  <c r="E36" i="7"/>
  <c r="BJ33" i="7"/>
  <c r="BI33" i="7"/>
  <c r="BH33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M33" i="7"/>
  <c r="AK33" i="7"/>
  <c r="AJ33" i="7"/>
  <c r="AI33" i="7"/>
  <c r="AH33" i="7"/>
  <c r="AG33" i="7"/>
  <c r="AF33" i="7"/>
  <c r="AE33" i="7"/>
  <c r="AD33" i="7"/>
  <c r="AC33" i="7"/>
  <c r="AB33" i="7"/>
  <c r="AA33" i="7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BJ32" i="7"/>
  <c r="BI32" i="7"/>
  <c r="BH32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M32" i="7"/>
  <c r="AK32" i="7"/>
  <c r="AJ32" i="7"/>
  <c r="AI32" i="7"/>
  <c r="AH32" i="7"/>
  <c r="AG32" i="7"/>
  <c r="AF32" i="7"/>
  <c r="AE32" i="7"/>
  <c r="AD32" i="7"/>
  <c r="AC32" i="7"/>
  <c r="AB32" i="7"/>
  <c r="AA32" i="7"/>
  <c r="Z32" i="7"/>
  <c r="Y32" i="7"/>
  <c r="X32" i="7"/>
  <c r="W32" i="7"/>
  <c r="V32" i="7"/>
  <c r="U32" i="7"/>
  <c r="T32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BJ31" i="7"/>
  <c r="BI31" i="7"/>
  <c r="BH31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M31" i="7"/>
  <c r="AK31" i="7"/>
  <c r="AJ31" i="7"/>
  <c r="AI31" i="7"/>
  <c r="AH31" i="7"/>
  <c r="AG31" i="7"/>
  <c r="AF31" i="7"/>
  <c r="AE31" i="7"/>
  <c r="AD31" i="7"/>
  <c r="AC31" i="7"/>
  <c r="AB31" i="7"/>
  <c r="AA31" i="7"/>
  <c r="Z31" i="7"/>
  <c r="Y31" i="7"/>
  <c r="X31" i="7"/>
  <c r="W31" i="7"/>
  <c r="V31" i="7"/>
  <c r="U31" i="7"/>
  <c r="T31" i="7"/>
  <c r="S31" i="7"/>
  <c r="R31" i="7"/>
  <c r="Q31" i="7"/>
  <c r="P31" i="7"/>
  <c r="O31" i="7"/>
  <c r="N31" i="7"/>
  <c r="M31" i="7"/>
  <c r="L31" i="7"/>
  <c r="K31" i="7"/>
  <c r="J31" i="7"/>
  <c r="H31" i="7"/>
  <c r="G31" i="7"/>
  <c r="F31" i="7"/>
  <c r="E31" i="7"/>
  <c r="BJ30" i="7"/>
  <c r="BI30" i="7"/>
  <c r="BH30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M30" i="7"/>
  <c r="AK30" i="7"/>
  <c r="AJ30" i="7"/>
  <c r="AI30" i="7"/>
  <c r="AH30" i="7"/>
  <c r="AG30" i="7"/>
  <c r="AF30" i="7"/>
  <c r="AE30" i="7"/>
  <c r="AD30" i="7"/>
  <c r="AC30" i="7"/>
  <c r="AB30" i="7"/>
  <c r="Z30" i="7"/>
  <c r="Y30" i="7"/>
  <c r="X30" i="7"/>
  <c r="W30" i="7"/>
  <c r="V30" i="7"/>
  <c r="U30" i="7"/>
  <c r="T30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BJ29" i="7"/>
  <c r="BI29" i="7"/>
  <c r="BH29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M29" i="7"/>
  <c r="AK29" i="7"/>
  <c r="AJ29" i="7"/>
  <c r="AI29" i="7"/>
  <c r="AH29" i="7"/>
  <c r="AG29" i="7"/>
  <c r="AF29" i="7"/>
  <c r="AE29" i="7"/>
  <c r="AD29" i="7"/>
  <c r="AC29" i="7"/>
  <c r="AA29" i="7"/>
  <c r="Z29" i="7"/>
  <c r="Y29" i="7"/>
  <c r="X29" i="7"/>
  <c r="W29" i="7"/>
  <c r="V29" i="7"/>
  <c r="U29" i="7"/>
  <c r="S29" i="7"/>
  <c r="R29" i="7"/>
  <c r="Q29" i="7"/>
  <c r="O29" i="7"/>
  <c r="N29" i="7"/>
  <c r="M29" i="7"/>
  <c r="L29" i="7"/>
  <c r="K29" i="7"/>
  <c r="J29" i="7"/>
  <c r="I29" i="7"/>
  <c r="H29" i="7"/>
  <c r="G29" i="7"/>
  <c r="F29" i="7"/>
  <c r="E29" i="7"/>
  <c r="BJ28" i="7"/>
  <c r="BI28" i="7"/>
  <c r="BH28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M28" i="7"/>
  <c r="AL28" i="7"/>
  <c r="AK28" i="7"/>
  <c r="AG28" i="7"/>
  <c r="AF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BI27" i="7"/>
  <c r="BH27" i="7"/>
  <c r="BG27" i="7"/>
  <c r="BF27" i="7"/>
  <c r="BD27" i="7"/>
  <c r="BC27" i="7"/>
  <c r="BB27" i="7"/>
  <c r="BA27" i="7"/>
  <c r="AY27" i="7"/>
  <c r="AX27" i="7"/>
  <c r="AW27" i="7"/>
  <c r="AV27" i="7"/>
  <c r="AT27" i="7"/>
  <c r="AS27" i="7"/>
  <c r="AR27" i="7"/>
  <c r="AQ27" i="7"/>
  <c r="AP27" i="7"/>
  <c r="AO27" i="7"/>
  <c r="AN27" i="7"/>
  <c r="AM27" i="7"/>
  <c r="AL27" i="7"/>
  <c r="AK27" i="7"/>
  <c r="AJ27" i="7"/>
  <c r="AI27" i="7"/>
  <c r="AH27" i="7"/>
  <c r="AG27" i="7"/>
  <c r="AF27" i="7"/>
  <c r="AE27" i="7"/>
  <c r="AD27" i="7"/>
  <c r="AC27" i="7"/>
  <c r="AB27" i="7"/>
  <c r="AA27" i="7"/>
  <c r="Z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BI26" i="7"/>
  <c r="BH26" i="7"/>
  <c r="BG26" i="7"/>
  <c r="BF26" i="7"/>
  <c r="BD26" i="7"/>
  <c r="BC26" i="7"/>
  <c r="BB26" i="7"/>
  <c r="BA26" i="7"/>
  <c r="AY26" i="7"/>
  <c r="AX26" i="7"/>
  <c r="AW26" i="7"/>
  <c r="AV26" i="7"/>
  <c r="AT26" i="7"/>
  <c r="AS26" i="7"/>
  <c r="AR26" i="7"/>
  <c r="AQ26" i="7"/>
  <c r="AP26" i="7"/>
  <c r="AO26" i="7"/>
  <c r="AN26" i="7"/>
  <c r="AM26" i="7"/>
  <c r="AL26" i="7"/>
  <c r="AK26" i="7"/>
  <c r="AJ26" i="7"/>
  <c r="AI26" i="7"/>
  <c r="AH26" i="7"/>
  <c r="AG26" i="7"/>
  <c r="AF26" i="7"/>
  <c r="AE26" i="7"/>
  <c r="AD26" i="7"/>
  <c r="AC26" i="7"/>
  <c r="AB26" i="7"/>
  <c r="AA26" i="7"/>
  <c r="Z26" i="7"/>
  <c r="Y26" i="7"/>
  <c r="X26" i="7"/>
  <c r="W26" i="7"/>
  <c r="V26" i="7"/>
  <c r="U26" i="7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BI25" i="7"/>
  <c r="BH25" i="7"/>
  <c r="BG25" i="7"/>
  <c r="BF25" i="7"/>
  <c r="BD25" i="7"/>
  <c r="BC25" i="7"/>
  <c r="BB25" i="7"/>
  <c r="BA25" i="7"/>
  <c r="AY25" i="7"/>
  <c r="AX25" i="7"/>
  <c r="AW25" i="7"/>
  <c r="AV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W25" i="7"/>
  <c r="V25" i="7"/>
  <c r="U25" i="7"/>
  <c r="T25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BI24" i="7"/>
  <c r="BH24" i="7"/>
  <c r="BG24" i="7"/>
  <c r="BF24" i="7"/>
  <c r="BD24" i="7"/>
  <c r="BC24" i="7"/>
  <c r="BB24" i="7"/>
  <c r="BA24" i="7"/>
  <c r="AY24" i="7"/>
  <c r="AX24" i="7"/>
  <c r="AW24" i="7"/>
  <c r="AV24" i="7"/>
  <c r="AT24" i="7"/>
  <c r="AS24" i="7"/>
  <c r="AR24" i="7"/>
  <c r="AQ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BI23" i="7"/>
  <c r="BH23" i="7"/>
  <c r="BG23" i="7"/>
  <c r="BF23" i="7"/>
  <c r="BD23" i="7"/>
  <c r="BC23" i="7"/>
  <c r="BB23" i="7"/>
  <c r="BA23" i="7"/>
  <c r="AY23" i="7"/>
  <c r="AX23" i="7"/>
  <c r="AW23" i="7"/>
  <c r="AV23" i="7"/>
  <c r="AT23" i="7"/>
  <c r="AS23" i="7"/>
  <c r="AR23" i="7"/>
  <c r="AQ23" i="7"/>
  <c r="AP23" i="7"/>
  <c r="AO23" i="7"/>
  <c r="AN23" i="7"/>
  <c r="AM23" i="7"/>
  <c r="AL23" i="7"/>
  <c r="AK23" i="7"/>
  <c r="AJ23" i="7"/>
  <c r="AI23" i="7"/>
  <c r="AH23" i="7"/>
  <c r="AG23" i="7"/>
  <c r="AF23" i="7"/>
  <c r="AE23" i="7"/>
  <c r="AD23" i="7"/>
  <c r="AC23" i="7"/>
  <c r="AB23" i="7"/>
  <c r="AA23" i="7"/>
  <c r="Z23" i="7"/>
  <c r="Y23" i="7"/>
  <c r="X23" i="7"/>
  <c r="W23" i="7"/>
  <c r="V23" i="7"/>
  <c r="U23" i="7"/>
  <c r="T23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BJ20" i="7"/>
  <c r="BI20" i="7"/>
  <c r="BH20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M20" i="7"/>
  <c r="AL20" i="7"/>
  <c r="AK20" i="7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BJ17" i="7"/>
  <c r="BI17" i="7"/>
  <c r="BH17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M17" i="7"/>
  <c r="AL17" i="7"/>
  <c r="AK17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BJ15" i="7"/>
  <c r="BI15" i="7"/>
  <c r="BH15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M15" i="7"/>
  <c r="AL15" i="7"/>
  <c r="AK15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BJ14" i="7"/>
  <c r="BI14" i="7"/>
  <c r="BH14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M14" i="7"/>
  <c r="AL14" i="7"/>
  <c r="AK14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BJ13" i="7"/>
  <c r="BI13" i="7"/>
  <c r="BH13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BJ12" i="7"/>
  <c r="BI12" i="7"/>
  <c r="BH12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M12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BJ10" i="7"/>
  <c r="BI10" i="7"/>
  <c r="BH10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M10" i="7"/>
  <c r="AL10" i="7"/>
  <c r="AJ10" i="7"/>
  <c r="AI10" i="7"/>
  <c r="AH10" i="7"/>
  <c r="AG10" i="7"/>
  <c r="AE10" i="7"/>
  <c r="AD10" i="7"/>
  <c r="AC10" i="7"/>
  <c r="AB10" i="7"/>
  <c r="Z10" i="7"/>
  <c r="Y10" i="7"/>
  <c r="X10" i="7"/>
  <c r="V10" i="7"/>
  <c r="U10" i="7"/>
  <c r="T10" i="7"/>
  <c r="S10" i="7"/>
  <c r="Q10" i="7"/>
  <c r="P10" i="7"/>
  <c r="O10" i="7"/>
  <c r="N10" i="7"/>
  <c r="L10" i="7"/>
  <c r="K10" i="7"/>
  <c r="J10" i="7"/>
  <c r="I10" i="7"/>
  <c r="G10" i="7"/>
  <c r="F10" i="7"/>
  <c r="E10" i="7"/>
  <c r="BI9" i="7"/>
  <c r="BH9" i="7"/>
  <c r="BG9" i="7"/>
  <c r="BF9" i="7"/>
  <c r="BD9" i="7"/>
  <c r="BC9" i="7"/>
  <c r="BB9" i="7"/>
  <c r="BA9" i="7"/>
  <c r="AY9" i="7"/>
  <c r="AX9" i="7"/>
  <c r="AV9" i="7"/>
  <c r="AT9" i="7"/>
  <c r="AS9" i="7"/>
  <c r="AR9" i="7"/>
  <c r="AQ9" i="7"/>
  <c r="AO9" i="7"/>
  <c r="AN9" i="7"/>
  <c r="AM9" i="7"/>
  <c r="AL9" i="7"/>
  <c r="AJ9" i="7"/>
  <c r="AI9" i="7"/>
  <c r="AH9" i="7"/>
  <c r="AG9" i="7"/>
  <c r="AE9" i="7"/>
  <c r="AD9" i="7"/>
  <c r="AC9" i="7"/>
  <c r="AB9" i="7"/>
  <c r="Z9" i="7"/>
  <c r="Y9" i="7"/>
  <c r="X9" i="7"/>
  <c r="V9" i="7"/>
  <c r="U9" i="7"/>
  <c r="T9" i="7"/>
  <c r="S9" i="7"/>
  <c r="Q9" i="7"/>
  <c r="P9" i="7"/>
  <c r="O9" i="7"/>
  <c r="N9" i="7"/>
  <c r="L9" i="7"/>
  <c r="K9" i="7"/>
  <c r="J9" i="7"/>
  <c r="I9" i="7"/>
  <c r="G9" i="7"/>
  <c r="F9" i="7"/>
  <c r="E9" i="7"/>
  <c r="BI8" i="7"/>
  <c r="BH8" i="7"/>
  <c r="BG8" i="7"/>
  <c r="BF8" i="7"/>
  <c r="BD8" i="7"/>
  <c r="BC8" i="7"/>
  <c r="BB8" i="7"/>
  <c r="BA8" i="7"/>
  <c r="AY8" i="7"/>
  <c r="AX8" i="7"/>
  <c r="AV8" i="7"/>
  <c r="AT8" i="7"/>
  <c r="AS8" i="7"/>
  <c r="AR8" i="7"/>
  <c r="AQ8" i="7"/>
  <c r="AO8" i="7"/>
  <c r="AN8" i="7"/>
  <c r="AM8" i="7"/>
  <c r="AL8" i="7"/>
  <c r="AJ8" i="7"/>
  <c r="AI8" i="7"/>
  <c r="AH8" i="7"/>
  <c r="AG8" i="7"/>
  <c r="AE8" i="7"/>
  <c r="AD8" i="7"/>
  <c r="AC8" i="7"/>
  <c r="AB8" i="7"/>
  <c r="Z8" i="7"/>
  <c r="Y8" i="7"/>
  <c r="X8" i="7"/>
  <c r="V8" i="7"/>
  <c r="U8" i="7"/>
  <c r="T8" i="7"/>
  <c r="S8" i="7"/>
  <c r="Q8" i="7"/>
  <c r="P8" i="7"/>
  <c r="O8" i="7"/>
  <c r="N8" i="7"/>
  <c r="L8" i="7"/>
  <c r="K8" i="7"/>
  <c r="J8" i="7"/>
  <c r="I8" i="7"/>
  <c r="G8" i="7"/>
  <c r="F8" i="7"/>
  <c r="E8" i="7"/>
  <c r="BI7" i="7"/>
  <c r="BH7" i="7"/>
  <c r="BG7" i="7"/>
  <c r="BF7" i="7"/>
  <c r="BD7" i="7"/>
  <c r="BC7" i="7"/>
  <c r="BB7" i="7"/>
  <c r="BA7" i="7"/>
  <c r="AY7" i="7"/>
  <c r="AX7" i="7"/>
  <c r="AV7" i="7"/>
  <c r="AT7" i="7"/>
  <c r="AS7" i="7"/>
  <c r="AR7" i="7"/>
  <c r="AQ7" i="7"/>
  <c r="AO7" i="7"/>
  <c r="AN7" i="7"/>
  <c r="AM7" i="7"/>
  <c r="AL7" i="7"/>
  <c r="AJ7" i="7"/>
  <c r="AI7" i="7"/>
  <c r="AH7" i="7"/>
  <c r="AG7" i="7"/>
  <c r="AE7" i="7"/>
  <c r="AD7" i="7"/>
  <c r="AC7" i="7"/>
  <c r="AB7" i="7"/>
  <c r="Z7" i="7"/>
  <c r="Y7" i="7"/>
  <c r="X7" i="7"/>
  <c r="V7" i="7"/>
  <c r="U7" i="7"/>
  <c r="T7" i="7"/>
  <c r="S7" i="7"/>
  <c r="Q7" i="7"/>
  <c r="P7" i="7"/>
  <c r="O7" i="7"/>
  <c r="N7" i="7"/>
  <c r="L7" i="7"/>
  <c r="K7" i="7"/>
  <c r="J7" i="7"/>
  <c r="I7" i="7"/>
  <c r="G7" i="7"/>
  <c r="F7" i="7"/>
  <c r="E7" i="7"/>
  <c r="BI6" i="7"/>
  <c r="BH6" i="7"/>
  <c r="BG6" i="7"/>
  <c r="BF6" i="7"/>
  <c r="BD6" i="7"/>
  <c r="BC6" i="7"/>
  <c r="BB6" i="7"/>
  <c r="BA6" i="7"/>
  <c r="AY6" i="7"/>
  <c r="AX6" i="7"/>
  <c r="AV6" i="7"/>
  <c r="AT6" i="7"/>
  <c r="AS6" i="7"/>
  <c r="AR6" i="7"/>
  <c r="AQ6" i="7"/>
  <c r="AO6" i="7"/>
  <c r="AN6" i="7"/>
  <c r="AM6" i="7"/>
  <c r="AL6" i="7"/>
  <c r="AJ6" i="7"/>
  <c r="AI6" i="7"/>
  <c r="AH6" i="7"/>
  <c r="AG6" i="7"/>
  <c r="AE6" i="7"/>
  <c r="AD6" i="7"/>
  <c r="AC6" i="7"/>
  <c r="AB6" i="7"/>
  <c r="Z6" i="7"/>
  <c r="Y6" i="7"/>
  <c r="X6" i="7"/>
  <c r="V6" i="7"/>
  <c r="U6" i="7"/>
  <c r="T6" i="7"/>
  <c r="S6" i="7"/>
  <c r="Q6" i="7"/>
  <c r="P6" i="7"/>
  <c r="O6" i="7"/>
  <c r="N6" i="7"/>
  <c r="L6" i="7"/>
  <c r="K6" i="7"/>
  <c r="J6" i="7"/>
  <c r="I6" i="7"/>
  <c r="G6" i="7"/>
  <c r="F6" i="7"/>
  <c r="E6" i="7"/>
  <c r="BI5" i="7"/>
  <c r="BH5" i="7"/>
  <c r="BG5" i="7"/>
  <c r="BF5" i="7"/>
  <c r="BD5" i="7"/>
  <c r="BC5" i="7"/>
  <c r="BB5" i="7"/>
  <c r="BA5" i="7"/>
  <c r="AY5" i="7"/>
  <c r="AX5" i="7"/>
  <c r="AV5" i="7"/>
  <c r="AT5" i="7"/>
  <c r="AS5" i="7"/>
  <c r="AR5" i="7"/>
  <c r="AQ5" i="7"/>
  <c r="AO5" i="7"/>
  <c r="AN5" i="7"/>
  <c r="AM5" i="7"/>
  <c r="AL5" i="7"/>
  <c r="AJ5" i="7"/>
  <c r="AI5" i="7"/>
  <c r="AH5" i="7"/>
  <c r="AG5" i="7"/>
  <c r="AE5" i="7"/>
  <c r="AD5" i="7"/>
  <c r="AC5" i="7"/>
  <c r="AB5" i="7"/>
  <c r="Z5" i="7"/>
  <c r="Y5" i="7"/>
  <c r="X5" i="7"/>
  <c r="V5" i="7"/>
  <c r="U5" i="7"/>
  <c r="T5" i="7"/>
  <c r="S5" i="7"/>
  <c r="Q5" i="7"/>
  <c r="P5" i="7"/>
  <c r="O5" i="7"/>
  <c r="N5" i="7"/>
  <c r="L5" i="7"/>
  <c r="K5" i="7"/>
  <c r="J5" i="7"/>
  <c r="I5" i="7"/>
  <c r="G5" i="7"/>
  <c r="F5" i="7"/>
  <c r="E5" i="7"/>
  <c r="D216" i="7"/>
  <c r="BK216" i="7" s="1"/>
  <c r="D215" i="7"/>
  <c r="D214" i="7"/>
  <c r="D213" i="7"/>
  <c r="D212" i="7"/>
  <c r="D210" i="7"/>
  <c r="D209" i="7"/>
  <c r="D208" i="7"/>
  <c r="D207" i="7"/>
  <c r="BK207" i="7" s="1"/>
  <c r="D206" i="7"/>
  <c r="D205" i="7"/>
  <c r="D204" i="7"/>
  <c r="D203" i="7"/>
  <c r="BK203" i="7" s="1"/>
  <c r="D202" i="7"/>
  <c r="D201" i="7"/>
  <c r="D200" i="7"/>
  <c r="D199" i="7"/>
  <c r="BK199" i="7" s="1"/>
  <c r="D198" i="7"/>
  <c r="D197" i="7"/>
  <c r="D196" i="7"/>
  <c r="D194" i="7"/>
  <c r="D193" i="7"/>
  <c r="D192" i="7"/>
  <c r="D191" i="7"/>
  <c r="D190" i="7"/>
  <c r="D188" i="7"/>
  <c r="D187" i="7"/>
  <c r="D186" i="7"/>
  <c r="D185" i="7"/>
  <c r="BK185" i="7" s="1"/>
  <c r="D184" i="7"/>
  <c r="D183" i="7"/>
  <c r="D182" i="7"/>
  <c r="D181" i="7"/>
  <c r="D180" i="7"/>
  <c r="D179" i="7"/>
  <c r="D178" i="7"/>
  <c r="D175" i="7"/>
  <c r="D174" i="7"/>
  <c r="D173" i="7"/>
  <c r="D172" i="7"/>
  <c r="D171" i="7"/>
  <c r="D169" i="7"/>
  <c r="D168" i="7"/>
  <c r="D167" i="7"/>
  <c r="D166" i="7"/>
  <c r="D165" i="7"/>
  <c r="D163" i="7"/>
  <c r="D162" i="7"/>
  <c r="D161" i="7"/>
  <c r="BK161" i="7" s="1"/>
  <c r="D160" i="7"/>
  <c r="D159" i="7"/>
  <c r="D157" i="7"/>
  <c r="D156" i="7"/>
  <c r="BK156" i="7" s="1"/>
  <c r="D155" i="7"/>
  <c r="D154" i="7"/>
  <c r="D153" i="7"/>
  <c r="D152" i="7"/>
  <c r="D151" i="7"/>
  <c r="D150" i="7"/>
  <c r="D149" i="7"/>
  <c r="D148" i="7"/>
  <c r="D147" i="7"/>
  <c r="D145" i="7"/>
  <c r="D144" i="7"/>
  <c r="D143" i="7"/>
  <c r="D142" i="7"/>
  <c r="D141" i="7"/>
  <c r="D138" i="7"/>
  <c r="D137" i="7"/>
  <c r="D136" i="7"/>
  <c r="D135" i="7"/>
  <c r="D134" i="7"/>
  <c r="D132" i="7"/>
  <c r="D131" i="7"/>
  <c r="D130" i="7"/>
  <c r="D129" i="7"/>
  <c r="D128" i="7"/>
  <c r="D126" i="7"/>
  <c r="D125" i="7"/>
  <c r="D124" i="7"/>
  <c r="D123" i="7"/>
  <c r="D122" i="7"/>
  <c r="D120" i="7"/>
  <c r="D119" i="7"/>
  <c r="D118" i="7"/>
  <c r="D117" i="7"/>
  <c r="D116" i="7"/>
  <c r="D114" i="7"/>
  <c r="D113" i="7"/>
  <c r="D112" i="7"/>
  <c r="D111" i="7"/>
  <c r="D110" i="7"/>
  <c r="D108" i="7"/>
  <c r="D107" i="7"/>
  <c r="D106" i="7"/>
  <c r="D105" i="7"/>
  <c r="D104" i="7"/>
  <c r="D102" i="7"/>
  <c r="D101" i="7"/>
  <c r="D100" i="7"/>
  <c r="D99" i="7"/>
  <c r="D98" i="7"/>
  <c r="D96" i="7"/>
  <c r="D95" i="7"/>
  <c r="D94" i="7"/>
  <c r="D93" i="7"/>
  <c r="D92" i="7"/>
  <c r="D90" i="7"/>
  <c r="D89" i="7"/>
  <c r="D88" i="7"/>
  <c r="D87" i="7"/>
  <c r="D86" i="7"/>
  <c r="D84" i="7"/>
  <c r="D83" i="7"/>
  <c r="D82" i="7"/>
  <c r="D81" i="7"/>
  <c r="D80" i="7"/>
  <c r="D79" i="7"/>
  <c r="D78" i="7"/>
  <c r="D77" i="7"/>
  <c r="D76" i="7"/>
  <c r="D75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8" i="7"/>
  <c r="D57" i="7"/>
  <c r="D56" i="7"/>
  <c r="D55" i="7"/>
  <c r="D54" i="7"/>
  <c r="D53" i="7"/>
  <c r="D51" i="7"/>
  <c r="D50" i="7"/>
  <c r="D49" i="7"/>
  <c r="D48" i="7"/>
  <c r="D47" i="7"/>
  <c r="D46" i="7"/>
  <c r="D45" i="7"/>
  <c r="D44" i="7"/>
  <c r="D43" i="7"/>
  <c r="D42" i="7"/>
  <c r="D40" i="7"/>
  <c r="D39" i="7"/>
  <c r="D38" i="7"/>
  <c r="D37" i="7"/>
  <c r="D36" i="7"/>
  <c r="D33" i="7"/>
  <c r="D32" i="7"/>
  <c r="D31" i="7"/>
  <c r="D30" i="7"/>
  <c r="D29" i="7"/>
  <c r="D28" i="7"/>
  <c r="D27" i="7"/>
  <c r="D26" i="7"/>
  <c r="D25" i="7"/>
  <c r="D24" i="7"/>
  <c r="D23" i="7"/>
  <c r="D21" i="7"/>
  <c r="D20" i="7"/>
  <c r="D19" i="7"/>
  <c r="D18" i="7"/>
  <c r="D17" i="7"/>
  <c r="D15" i="7"/>
  <c r="D14" i="7"/>
  <c r="D13" i="7"/>
  <c r="D12" i="7"/>
  <c r="D11" i="7"/>
  <c r="D10" i="7"/>
  <c r="D9" i="7"/>
  <c r="D8" i="7"/>
  <c r="D7" i="7"/>
  <c r="D6" i="7"/>
  <c r="BK128" i="7" l="1"/>
  <c r="BK132" i="7"/>
  <c r="BK184" i="7"/>
  <c r="BK201" i="7"/>
  <c r="BK209" i="7"/>
  <c r="BK76" i="7"/>
  <c r="BK80" i="7"/>
  <c r="BK84" i="7"/>
  <c r="BK104" i="7"/>
  <c r="BK108" i="7"/>
  <c r="BK56" i="7"/>
  <c r="BK64" i="7"/>
  <c r="BK72" i="7"/>
  <c r="BK144" i="7"/>
  <c r="BK200" i="7"/>
  <c r="BK208" i="7"/>
  <c r="BK160" i="7"/>
  <c r="BK169" i="7"/>
  <c r="BK188" i="7"/>
  <c r="BK120" i="7"/>
  <c r="BK205" i="7"/>
  <c r="BK214" i="7"/>
  <c r="BK88" i="7"/>
  <c r="BK204" i="7"/>
  <c r="BK60" i="7"/>
  <c r="BK112" i="7"/>
  <c r="BK116" i="7"/>
  <c r="BK157" i="7"/>
  <c r="BK187" i="7"/>
  <c r="BK12" i="7"/>
  <c r="BK48" i="7"/>
  <c r="BK202" i="7"/>
  <c r="BK206" i="7"/>
  <c r="BK210" i="7"/>
  <c r="BK215" i="7"/>
  <c r="BK77" i="7"/>
  <c r="BK78" i="7"/>
  <c r="BK79" i="7"/>
  <c r="BK81" i="7"/>
  <c r="BK82" i="7"/>
  <c r="BK83" i="7"/>
  <c r="BK11" i="7"/>
  <c r="BK13" i="7"/>
  <c r="BK14" i="7"/>
  <c r="BK15" i="7"/>
  <c r="BK75" i="7"/>
  <c r="BK45" i="7"/>
  <c r="BK49" i="7"/>
  <c r="BK50" i="7"/>
  <c r="BK51" i="7"/>
  <c r="BK53" i="7"/>
  <c r="BK54" i="7"/>
  <c r="BK57" i="7"/>
  <c r="BK58" i="7"/>
  <c r="BK59" i="7"/>
  <c r="BK61" i="7"/>
  <c r="BK62" i="7"/>
  <c r="BK65" i="7"/>
  <c r="BK67" i="7"/>
  <c r="BK69" i="7"/>
  <c r="BK70" i="7"/>
  <c r="BK73" i="7"/>
  <c r="BK86" i="7"/>
  <c r="BK87" i="7"/>
  <c r="BK89" i="7"/>
  <c r="BK90" i="7"/>
  <c r="BK166" i="7"/>
  <c r="BK105" i="7"/>
  <c r="BK106" i="7"/>
  <c r="BK107" i="7"/>
  <c r="BK110" i="7"/>
  <c r="BK111" i="7"/>
  <c r="BK113" i="7"/>
  <c r="BK114" i="7"/>
  <c r="BK117" i="7"/>
  <c r="BK118" i="7"/>
  <c r="BK119" i="7"/>
  <c r="BK129" i="7"/>
  <c r="BK130" i="7"/>
  <c r="BK131" i="7"/>
  <c r="BK186" i="7"/>
  <c r="BK141" i="7"/>
  <c r="BK142" i="7"/>
  <c r="BK143" i="7"/>
  <c r="BK145" i="7"/>
  <c r="BK153" i="7"/>
  <c r="BK154" i="7"/>
  <c r="BK155" i="7"/>
  <c r="BK159" i="7"/>
  <c r="BK162" i="7"/>
  <c r="BK163" i="7"/>
  <c r="D5" i="7" l="1"/>
  <c r="Y4" i="7"/>
  <c r="AK97" i="2"/>
  <c r="AK97" i="7" s="1"/>
  <c r="AK183" i="2"/>
  <c r="AK183" i="7" s="1"/>
  <c r="AK10" i="2"/>
  <c r="AK10" i="7" s="1"/>
  <c r="AK194" i="2"/>
  <c r="AK194" i="7" s="1"/>
  <c r="AK193" i="2"/>
  <c r="AK193" i="7" s="1"/>
  <c r="AK192" i="2"/>
  <c r="AK192" i="7" s="1"/>
  <c r="AK191" i="2"/>
  <c r="AK191" i="7" s="1"/>
  <c r="AK190" i="2"/>
  <c r="AK190" i="7" s="1"/>
  <c r="D34" i="2"/>
  <c r="R16" i="2"/>
  <c r="R16" i="7" s="1"/>
  <c r="M16" i="2"/>
  <c r="M16" i="7" s="1"/>
  <c r="H16" i="2"/>
  <c r="H16" i="7" s="1"/>
  <c r="AA190" i="2"/>
  <c r="AA190" i="7" s="1"/>
  <c r="AF194" i="2"/>
  <c r="AF194" i="7" s="1"/>
  <c r="AF193" i="2"/>
  <c r="AF193" i="7" s="1"/>
  <c r="AF192" i="2"/>
  <c r="AF192" i="7" s="1"/>
  <c r="AF191" i="2"/>
  <c r="AF191" i="7" s="1"/>
  <c r="AF190" i="2"/>
  <c r="AF190" i="7" s="1"/>
  <c r="W190" i="2"/>
  <c r="W190" i="7" s="1"/>
  <c r="D34" i="7" l="1"/>
  <c r="AA42" i="2"/>
  <c r="AA42" i="7" s="1"/>
  <c r="P29" i="2"/>
  <c r="P29" i="7" s="1"/>
  <c r="AA197" i="2"/>
  <c r="AA197" i="7" s="1"/>
  <c r="BK197" i="7" s="1"/>
  <c r="M137" i="2"/>
  <c r="M137" i="7" s="1"/>
  <c r="AB42" i="2"/>
  <c r="AB42" i="7" s="1"/>
  <c r="AF138" i="2" l="1"/>
  <c r="AF138" i="7" s="1"/>
  <c r="AF137" i="2"/>
  <c r="AF137" i="7" s="1"/>
  <c r="AF136" i="2"/>
  <c r="AF136" i="7" s="1"/>
  <c r="AF135" i="2"/>
  <c r="AF135" i="7" s="1"/>
  <c r="AF134" i="2"/>
  <c r="AF134" i="7" s="1"/>
  <c r="AF196" i="2"/>
  <c r="AF196" i="7" s="1"/>
  <c r="AB165" i="2"/>
  <c r="AB165" i="7" s="1"/>
  <c r="P125" i="2" l="1"/>
  <c r="P125" i="7" s="1"/>
  <c r="O42" i="2"/>
  <c r="O42" i="7" s="1"/>
  <c r="I171" i="2"/>
  <c r="I171" i="7" s="1"/>
  <c r="E42" i="2"/>
  <c r="E42" i="7" s="1"/>
  <c r="AF183" i="2" l="1"/>
  <c r="AA164" i="2"/>
  <c r="AA164" i="7" s="1"/>
  <c r="W164" i="2"/>
  <c r="W164" i="7" s="1"/>
  <c r="M164" i="2"/>
  <c r="M164" i="7" s="1"/>
  <c r="H164" i="2"/>
  <c r="H164" i="7" s="1"/>
  <c r="AA10" i="2"/>
  <c r="R10" i="2"/>
  <c r="M10" i="2"/>
  <c r="H10" i="2"/>
  <c r="AF164" i="2"/>
  <c r="AF164" i="7" s="1"/>
  <c r="AF16" i="2"/>
  <c r="AF16" i="7" s="1"/>
  <c r="AF10" i="2"/>
  <c r="R164" i="2"/>
  <c r="R164" i="7" s="1"/>
  <c r="H10" i="7" l="1"/>
  <c r="H7" i="2"/>
  <c r="H7" i="7" s="1"/>
  <c r="H9" i="2"/>
  <c r="H9" i="7" s="1"/>
  <c r="H6" i="2"/>
  <c r="H6" i="7" s="1"/>
  <c r="H5" i="2"/>
  <c r="H5" i="7" s="1"/>
  <c r="H8" i="2"/>
  <c r="H8" i="7" s="1"/>
  <c r="AF183" i="7"/>
  <c r="AF179" i="2"/>
  <c r="AF179" i="7" s="1"/>
  <c r="AF178" i="2"/>
  <c r="AF178" i="7" s="1"/>
  <c r="AF182" i="2"/>
  <c r="AF182" i="7" s="1"/>
  <c r="AF181" i="2"/>
  <c r="AF181" i="7" s="1"/>
  <c r="AF180" i="2"/>
  <c r="AF180" i="7" s="1"/>
  <c r="AF10" i="7"/>
  <c r="AF9" i="2"/>
  <c r="AF9" i="7" s="1"/>
  <c r="AF6" i="2"/>
  <c r="AF6" i="7" s="1"/>
  <c r="AF5" i="2"/>
  <c r="AF5" i="7" s="1"/>
  <c r="AF8" i="2"/>
  <c r="AF8" i="7" s="1"/>
  <c r="AF7" i="2"/>
  <c r="AF7" i="7" s="1"/>
  <c r="M10" i="7"/>
  <c r="M6" i="2"/>
  <c r="M6" i="7" s="1"/>
  <c r="M5" i="2"/>
  <c r="M5" i="7" s="1"/>
  <c r="M8" i="2"/>
  <c r="M8" i="7" s="1"/>
  <c r="M9" i="2"/>
  <c r="M9" i="7" s="1"/>
  <c r="M7" i="2"/>
  <c r="M7" i="7" s="1"/>
  <c r="R10" i="7"/>
  <c r="R8" i="2"/>
  <c r="R8" i="7" s="1"/>
  <c r="R5" i="2"/>
  <c r="R5" i="7" s="1"/>
  <c r="R9" i="2"/>
  <c r="R9" i="7" s="1"/>
  <c r="R7" i="2"/>
  <c r="R7" i="7" s="1"/>
  <c r="R6" i="2"/>
  <c r="R6" i="7" s="1"/>
  <c r="AA10" i="7"/>
  <c r="AA6" i="2"/>
  <c r="AA6" i="7" s="1"/>
  <c r="AA7" i="2"/>
  <c r="AA7" i="7" s="1"/>
  <c r="AA5" i="2"/>
  <c r="AA5" i="7" s="1"/>
  <c r="AA9" i="2"/>
  <c r="AA9" i="7" s="1"/>
  <c r="AA8" i="2"/>
  <c r="AA8" i="7" s="1"/>
  <c r="T97" i="2"/>
  <c r="T97" i="7" s="1"/>
  <c r="U97" i="2"/>
  <c r="U97" i="7" s="1"/>
  <c r="V97" i="2"/>
  <c r="V97" i="7" s="1"/>
  <c r="W97" i="2"/>
  <c r="W97" i="7" s="1"/>
  <c r="X97" i="2"/>
  <c r="X97" i="7" s="1"/>
  <c r="Y97" i="2"/>
  <c r="Y97" i="7" s="1"/>
  <c r="Z97" i="2"/>
  <c r="Z97" i="7" s="1"/>
  <c r="AA97" i="2"/>
  <c r="AA97" i="7" s="1"/>
  <c r="AB97" i="2"/>
  <c r="AB97" i="7" s="1"/>
  <c r="AC97" i="2"/>
  <c r="AC97" i="7" s="1"/>
  <c r="AD97" i="2"/>
  <c r="AD97" i="7" s="1"/>
  <c r="AE97" i="2"/>
  <c r="AE97" i="7" s="1"/>
  <c r="AF97" i="2"/>
  <c r="AF97" i="7" s="1"/>
  <c r="F97" i="2"/>
  <c r="F97" i="7" s="1"/>
  <c r="G97" i="2"/>
  <c r="G97" i="7" s="1"/>
  <c r="H97" i="2"/>
  <c r="H97" i="7" s="1"/>
  <c r="I97" i="2"/>
  <c r="I97" i="7" s="1"/>
  <c r="J97" i="2"/>
  <c r="J97" i="7" s="1"/>
  <c r="K97" i="2"/>
  <c r="K97" i="7" s="1"/>
  <c r="L97" i="2"/>
  <c r="L97" i="7" s="1"/>
  <c r="M97" i="2"/>
  <c r="M97" i="7" s="1"/>
  <c r="N97" i="2"/>
  <c r="N97" i="7" s="1"/>
  <c r="O97" i="2"/>
  <c r="O97" i="7" s="1"/>
  <c r="P97" i="2"/>
  <c r="P97" i="7" s="1"/>
  <c r="AF102" i="2" l="1"/>
  <c r="AF102" i="7" s="1"/>
  <c r="AF101" i="2"/>
  <c r="AF101" i="7" s="1"/>
  <c r="AF100" i="2"/>
  <c r="AF100" i="7" s="1"/>
  <c r="AF99" i="2"/>
  <c r="AF99" i="7" s="1"/>
  <c r="AF98" i="2"/>
  <c r="AF98" i="7" s="1"/>
  <c r="R171" i="2"/>
  <c r="R171" i="7" s="1"/>
  <c r="W137" i="2"/>
  <c r="W137" i="7" s="1"/>
  <c r="R137" i="2"/>
  <c r="R137" i="7" s="1"/>
  <c r="BK137" i="7" s="1"/>
  <c r="M134" i="2"/>
  <c r="M134" i="7" s="1"/>
  <c r="I42" i="2" l="1"/>
  <c r="I42" i="7" s="1"/>
  <c r="D217" i="2"/>
  <c r="D217" i="7" s="1"/>
  <c r="D16" i="2"/>
  <c r="D16" i="7" l="1"/>
  <c r="AL43" i="2"/>
  <c r="AL43" i="7" s="1"/>
  <c r="AF43" i="2"/>
  <c r="AF43" i="7" s="1"/>
  <c r="AA213" i="2"/>
  <c r="AA213" i="7" s="1"/>
  <c r="BK213" i="7" s="1"/>
  <c r="AA30" i="2"/>
  <c r="AA30" i="7" s="1"/>
  <c r="AA198" i="2"/>
  <c r="AA198" i="7" s="1"/>
  <c r="BK198" i="7" s="1"/>
  <c r="AF168" i="2"/>
  <c r="AF168" i="7" s="1"/>
  <c r="P126" i="2"/>
  <c r="P126" i="7" s="1"/>
  <c r="AA175" i="2"/>
  <c r="AA175" i="7" s="1"/>
  <c r="AB29" i="2" l="1"/>
  <c r="AB29" i="7" s="1"/>
  <c r="T36" i="2"/>
  <c r="T36" i="7" s="1"/>
  <c r="Z195" i="2" l="1"/>
  <c r="Z195" i="7" s="1"/>
  <c r="Y195" i="2"/>
  <c r="Y195" i="7" s="1"/>
  <c r="X195" i="2"/>
  <c r="X195" i="7" s="1"/>
  <c r="V195" i="2"/>
  <c r="V195" i="7" s="1"/>
  <c r="U195" i="2"/>
  <c r="U195" i="7" s="1"/>
  <c r="T195" i="2"/>
  <c r="T195" i="7" s="1"/>
  <c r="S195" i="2"/>
  <c r="S195" i="7" s="1"/>
  <c r="Q195" i="2"/>
  <c r="Q195" i="7" s="1"/>
  <c r="P195" i="2"/>
  <c r="P195" i="7" s="1"/>
  <c r="O195" i="2"/>
  <c r="O195" i="7" s="1"/>
  <c r="N195" i="2"/>
  <c r="N195" i="7" s="1"/>
  <c r="L195" i="2"/>
  <c r="L195" i="7" s="1"/>
  <c r="K195" i="2"/>
  <c r="K195" i="7" s="1"/>
  <c r="J195" i="2"/>
  <c r="J195" i="7" s="1"/>
  <c r="I195" i="2"/>
  <c r="I195" i="7" s="1"/>
  <c r="G195" i="2"/>
  <c r="G195" i="7" s="1"/>
  <c r="F195" i="2"/>
  <c r="F195" i="7" s="1"/>
  <c r="E195" i="2"/>
  <c r="E195" i="7" s="1"/>
  <c r="D195" i="2"/>
  <c r="D195" i="7" s="1"/>
  <c r="AA194" i="2"/>
  <c r="AA194" i="7" s="1"/>
  <c r="W194" i="2"/>
  <c r="W194" i="7" s="1"/>
  <c r="R194" i="2"/>
  <c r="R194" i="7" s="1"/>
  <c r="M194" i="2"/>
  <c r="M194" i="7" s="1"/>
  <c r="H194" i="2"/>
  <c r="H194" i="7" s="1"/>
  <c r="AA193" i="2"/>
  <c r="AA193" i="7" s="1"/>
  <c r="W193" i="2"/>
  <c r="W193" i="7" s="1"/>
  <c r="R193" i="2"/>
  <c r="R193" i="7" s="1"/>
  <c r="M193" i="2"/>
  <c r="M193" i="7" s="1"/>
  <c r="H193" i="2"/>
  <c r="H193" i="7" s="1"/>
  <c r="AA192" i="2"/>
  <c r="AA192" i="7" s="1"/>
  <c r="W192" i="2"/>
  <c r="W192" i="7" s="1"/>
  <c r="R192" i="2"/>
  <c r="R192" i="7" s="1"/>
  <c r="M192" i="2"/>
  <c r="M192" i="7" s="1"/>
  <c r="H192" i="2"/>
  <c r="H192" i="7" s="1"/>
  <c r="AA191" i="2"/>
  <c r="AA191" i="7" s="1"/>
  <c r="W191" i="2"/>
  <c r="R191" i="2"/>
  <c r="R191" i="7" s="1"/>
  <c r="M191" i="2"/>
  <c r="M191" i="7" s="1"/>
  <c r="H191" i="2"/>
  <c r="H191" i="7" s="1"/>
  <c r="R190" i="2"/>
  <c r="R190" i="7" s="1"/>
  <c r="M190" i="2"/>
  <c r="M190" i="7" s="1"/>
  <c r="H190" i="2"/>
  <c r="H190" i="7" s="1"/>
  <c r="Z164" i="2"/>
  <c r="Z164" i="7" s="1"/>
  <c r="Y164" i="2"/>
  <c r="Y164" i="7" s="1"/>
  <c r="X164" i="2"/>
  <c r="X164" i="7" s="1"/>
  <c r="V164" i="2"/>
  <c r="V164" i="7" s="1"/>
  <c r="U164" i="2"/>
  <c r="U164" i="7" s="1"/>
  <c r="T164" i="2"/>
  <c r="T164" i="7" s="1"/>
  <c r="S164" i="2"/>
  <c r="S164" i="7" s="1"/>
  <c r="Q164" i="2"/>
  <c r="Q164" i="7" s="1"/>
  <c r="P164" i="2"/>
  <c r="P164" i="7" s="1"/>
  <c r="O164" i="2"/>
  <c r="O164" i="7" s="1"/>
  <c r="N164" i="2"/>
  <c r="N164" i="7" s="1"/>
  <c r="L164" i="2"/>
  <c r="L164" i="7" s="1"/>
  <c r="K164" i="2"/>
  <c r="K164" i="7" s="1"/>
  <c r="J164" i="2"/>
  <c r="J164" i="7" s="1"/>
  <c r="I164" i="2"/>
  <c r="I164" i="7" s="1"/>
  <c r="G164" i="2"/>
  <c r="G164" i="7" s="1"/>
  <c r="F164" i="2"/>
  <c r="F164" i="7" s="1"/>
  <c r="E164" i="2"/>
  <c r="E164" i="7" s="1"/>
  <c r="D164" i="2"/>
  <c r="D164" i="7" s="1"/>
  <c r="V152" i="2"/>
  <c r="V152" i="7" s="1"/>
  <c r="U152" i="2"/>
  <c r="U152" i="7" s="1"/>
  <c r="T152" i="2"/>
  <c r="T152" i="7" s="1"/>
  <c r="S152" i="2"/>
  <c r="S152" i="7" s="1"/>
  <c r="W151" i="2"/>
  <c r="R148" i="2"/>
  <c r="R148" i="7" s="1"/>
  <c r="R147" i="2"/>
  <c r="Z103" i="2"/>
  <c r="Z103" i="7" s="1"/>
  <c r="Y103" i="2"/>
  <c r="Y103" i="7" s="1"/>
  <c r="X103" i="2"/>
  <c r="X103" i="7" s="1"/>
  <c r="V103" i="2"/>
  <c r="V103" i="7" s="1"/>
  <c r="U103" i="2"/>
  <c r="U103" i="7" s="1"/>
  <c r="T103" i="2"/>
  <c r="T103" i="7" s="1"/>
  <c r="S103" i="2"/>
  <c r="S103" i="7" s="1"/>
  <c r="Q103" i="2"/>
  <c r="Q103" i="7" s="1"/>
  <c r="P103" i="2"/>
  <c r="P103" i="7" s="1"/>
  <c r="O103" i="2"/>
  <c r="O103" i="7" s="1"/>
  <c r="N103" i="2"/>
  <c r="N103" i="7" s="1"/>
  <c r="L103" i="2"/>
  <c r="L103" i="7" s="1"/>
  <c r="K103" i="2"/>
  <c r="K103" i="7" s="1"/>
  <c r="J103" i="2"/>
  <c r="J103" i="7" s="1"/>
  <c r="I103" i="2"/>
  <c r="I103" i="7" s="1"/>
  <c r="G103" i="2"/>
  <c r="G103" i="7" s="1"/>
  <c r="F103" i="2"/>
  <c r="E103" i="2"/>
  <c r="E103" i="7" s="1"/>
  <c r="D103" i="2"/>
  <c r="D103" i="7" s="1"/>
  <c r="AA102" i="2"/>
  <c r="AA102" i="7" s="1"/>
  <c r="W102" i="2"/>
  <c r="W102" i="7" s="1"/>
  <c r="R102" i="2"/>
  <c r="R102" i="7" s="1"/>
  <c r="M102" i="2"/>
  <c r="M102" i="7" s="1"/>
  <c r="H102" i="2"/>
  <c r="H102" i="7" s="1"/>
  <c r="AA101" i="2"/>
  <c r="AA101" i="7" s="1"/>
  <c r="W101" i="2"/>
  <c r="W101" i="7" s="1"/>
  <c r="R101" i="2"/>
  <c r="R101" i="7" s="1"/>
  <c r="M101" i="2"/>
  <c r="M101" i="7" s="1"/>
  <c r="H101" i="2"/>
  <c r="H101" i="7" s="1"/>
  <c r="AA100" i="2"/>
  <c r="AA100" i="7" s="1"/>
  <c r="W100" i="2"/>
  <c r="W100" i="7" s="1"/>
  <c r="R100" i="2"/>
  <c r="R100" i="7" s="1"/>
  <c r="M100" i="2"/>
  <c r="M100" i="7" s="1"/>
  <c r="H100" i="2"/>
  <c r="H100" i="7" s="1"/>
  <c r="BK100" i="7" s="1"/>
  <c r="AA99" i="2"/>
  <c r="W99" i="2"/>
  <c r="W99" i="7" s="1"/>
  <c r="R99" i="2"/>
  <c r="R99" i="7" s="1"/>
  <c r="M99" i="2"/>
  <c r="M99" i="7" s="1"/>
  <c r="H99" i="2"/>
  <c r="AA98" i="2"/>
  <c r="AA98" i="7" s="1"/>
  <c r="W98" i="2"/>
  <c r="W98" i="7" s="1"/>
  <c r="R98" i="2"/>
  <c r="R98" i="7" s="1"/>
  <c r="M98" i="2"/>
  <c r="H98" i="2"/>
  <c r="H98" i="7" s="1"/>
  <c r="R97" i="2"/>
  <c r="R22" i="2"/>
  <c r="H103" i="2" l="1"/>
  <c r="H103" i="7" s="1"/>
  <c r="H99" i="7"/>
  <c r="BK99" i="7" s="1"/>
  <c r="R97" i="7"/>
  <c r="R95" i="2"/>
  <c r="R95" i="7" s="1"/>
  <c r="R94" i="2"/>
  <c r="R94" i="7" s="1"/>
  <c r="R93" i="2"/>
  <c r="R93" i="7" s="1"/>
  <c r="R96" i="2"/>
  <c r="R96" i="7" s="1"/>
  <c r="R92" i="2"/>
  <c r="R92" i="7" s="1"/>
  <c r="M103" i="2"/>
  <c r="M103" i="7" s="1"/>
  <c r="M98" i="7"/>
  <c r="BK98" i="7" s="1"/>
  <c r="AA103" i="2"/>
  <c r="AA103" i="7" s="1"/>
  <c r="AA99" i="7"/>
  <c r="BK102" i="7"/>
  <c r="R147" i="7"/>
  <c r="R152" i="2"/>
  <c r="R152" i="7" s="1"/>
  <c r="W195" i="2"/>
  <c r="W195" i="7" s="1"/>
  <c r="W191" i="7"/>
  <c r="R22" i="7"/>
  <c r="R17" i="2"/>
  <c r="R17" i="7" s="1"/>
  <c r="BK17" i="7" s="1"/>
  <c r="R21" i="2"/>
  <c r="R21" i="7" s="1"/>
  <c r="BK21" i="7" s="1"/>
  <c r="R20" i="2"/>
  <c r="R20" i="7" s="1"/>
  <c r="BK20" i="7" s="1"/>
  <c r="R19" i="2"/>
  <c r="R19" i="7" s="1"/>
  <c r="BK19" i="7" s="1"/>
  <c r="R18" i="2"/>
  <c r="R18" i="7" s="1"/>
  <c r="BK18" i="7" s="1"/>
  <c r="W152" i="2"/>
  <c r="W152" i="7" s="1"/>
  <c r="W151" i="7"/>
  <c r="BK101" i="7"/>
  <c r="F103" i="7"/>
  <c r="R103" i="2"/>
  <c r="R103" i="7" s="1"/>
  <c r="H195" i="2"/>
  <c r="H195" i="7" s="1"/>
  <c r="AA195" i="2"/>
  <c r="AA195" i="7" s="1"/>
  <c r="W103" i="2"/>
  <c r="W103" i="7" s="1"/>
  <c r="R195" i="2"/>
  <c r="R195" i="7" s="1"/>
  <c r="M195" i="2"/>
  <c r="M195" i="7" s="1"/>
  <c r="AE28" i="2"/>
  <c r="AE28" i="7" s="1"/>
  <c r="AH28" i="2"/>
  <c r="AH28" i="7" s="1"/>
  <c r="AI28" i="2"/>
  <c r="AI28" i="7" s="1"/>
  <c r="AJ28" i="2"/>
  <c r="AJ28" i="7" s="1"/>
  <c r="AN28" i="2"/>
  <c r="AN28" i="7" s="1"/>
  <c r="AO28" i="2"/>
  <c r="AO28" i="7" s="1"/>
  <c r="W16" i="2"/>
  <c r="W16" i="7" s="1"/>
  <c r="V16" i="2"/>
  <c r="V16" i="7" s="1"/>
  <c r="U16" i="2"/>
  <c r="U16" i="7" s="1"/>
  <c r="T16" i="2"/>
  <c r="T16" i="7" s="1"/>
  <c r="S16" i="2"/>
  <c r="S16" i="7" s="1"/>
  <c r="Q16" i="2"/>
  <c r="Q16" i="7" s="1"/>
  <c r="P16" i="2"/>
  <c r="P16" i="7" s="1"/>
  <c r="O16" i="2"/>
  <c r="O16" i="7" s="1"/>
  <c r="N16" i="2"/>
  <c r="N16" i="7" s="1"/>
  <c r="L16" i="2"/>
  <c r="L16" i="7" s="1"/>
  <c r="K16" i="2"/>
  <c r="K16" i="7" s="1"/>
  <c r="J16" i="2"/>
  <c r="J16" i="7" s="1"/>
  <c r="I16" i="2"/>
  <c r="I16" i="7" s="1"/>
  <c r="G16" i="2"/>
  <c r="G16" i="7" s="1"/>
  <c r="F16" i="2"/>
  <c r="F16" i="7" s="1"/>
  <c r="E16" i="2"/>
  <c r="W10" i="2"/>
  <c r="BK28" i="7" l="1"/>
  <c r="W10" i="7"/>
  <c r="BK10" i="7" s="1"/>
  <c r="W8" i="2"/>
  <c r="W8" i="7" s="1"/>
  <c r="W7" i="2"/>
  <c r="W7" i="7" s="1"/>
  <c r="W6" i="2"/>
  <c r="W6" i="7" s="1"/>
  <c r="W5" i="2"/>
  <c r="W5" i="7" s="1"/>
  <c r="W9" i="2"/>
  <c r="W9" i="7" s="1"/>
  <c r="E16" i="7"/>
  <c r="W138" i="2"/>
  <c r="W138" i="7" s="1"/>
  <c r="W136" i="2"/>
  <c r="W136" i="7" s="1"/>
  <c r="W135" i="2"/>
  <c r="W135" i="7" s="1"/>
  <c r="W134" i="2"/>
  <c r="W134" i="7" s="1"/>
  <c r="R138" i="2"/>
  <c r="R138" i="7" s="1"/>
  <c r="R136" i="2"/>
  <c r="R136" i="7" s="1"/>
  <c r="R135" i="2"/>
  <c r="R135" i="7" s="1"/>
  <c r="R134" i="2"/>
  <c r="R134" i="7" s="1"/>
  <c r="P124" i="2"/>
  <c r="P124" i="7" s="1"/>
  <c r="P55" i="2"/>
  <c r="P55" i="7" s="1"/>
  <c r="BK55" i="7" s="1"/>
  <c r="P167" i="2"/>
  <c r="P167" i="7" s="1"/>
  <c r="P44" i="2"/>
  <c r="P44" i="7" s="1"/>
  <c r="BK44" i="7" s="1"/>
  <c r="I31" i="2"/>
  <c r="I31" i="7" s="1"/>
  <c r="I38" i="2"/>
  <c r="I38" i="7" s="1"/>
  <c r="I46" i="2" l="1"/>
  <c r="I46" i="7" s="1"/>
  <c r="W174" i="2"/>
  <c r="W174" i="7" s="1"/>
  <c r="T168" i="2"/>
  <c r="T168" i="7" s="1"/>
  <c r="P123" i="2" l="1"/>
  <c r="P123" i="7" s="1"/>
  <c r="W171" i="2" l="1"/>
  <c r="W171" i="7" s="1"/>
  <c r="M43" i="2" l="1"/>
  <c r="M43" i="7" s="1"/>
  <c r="T134" i="2" l="1"/>
  <c r="T134" i="7" s="1"/>
  <c r="T42" i="2"/>
  <c r="T42" i="7" s="1"/>
  <c r="M138" i="2"/>
  <c r="M138" i="7" s="1"/>
  <c r="BK138" i="7" s="1"/>
  <c r="M136" i="2"/>
  <c r="M136" i="7" s="1"/>
  <c r="BK136" i="7" s="1"/>
  <c r="M135" i="2"/>
  <c r="M135" i="7" s="1"/>
  <c r="BK135" i="7" s="1"/>
  <c r="I175" i="2"/>
  <c r="I175" i="7" s="1"/>
  <c r="BK175" i="7" s="1"/>
  <c r="I174" i="2"/>
  <c r="I174" i="7" s="1"/>
  <c r="I173" i="2"/>
  <c r="I173" i="7" s="1"/>
  <c r="I172" i="2"/>
  <c r="I172" i="7" s="1"/>
  <c r="BK172" i="7" s="1"/>
  <c r="T175" i="2"/>
  <c r="T175" i="7" s="1"/>
  <c r="T174" i="2"/>
  <c r="T174" i="7" s="1"/>
  <c r="T173" i="2"/>
  <c r="T173" i="7" s="1"/>
  <c r="T172" i="2"/>
  <c r="T172" i="7" s="1"/>
  <c r="T171" i="2"/>
  <c r="T171" i="7" s="1"/>
  <c r="T29" i="2"/>
  <c r="T29" i="7" s="1"/>
  <c r="BK173" i="7" l="1"/>
  <c r="BK174" i="7"/>
  <c r="T176" i="2"/>
  <c r="T176" i="7" s="1"/>
  <c r="I176" i="2"/>
  <c r="I176" i="7" s="1"/>
  <c r="P36" i="2"/>
  <c r="P36" i="7" s="1"/>
  <c r="P41" i="2" l="1"/>
  <c r="P122" i="2"/>
  <c r="P122" i="7" s="1"/>
  <c r="R196" i="2"/>
  <c r="R196" i="7" s="1"/>
  <c r="I134" i="2"/>
  <c r="I134" i="7" s="1"/>
  <c r="BK134" i="7" s="1"/>
  <c r="H176" i="2"/>
  <c r="H176" i="7" s="1"/>
  <c r="M171" i="2"/>
  <c r="M171" i="7" s="1"/>
  <c r="BK171" i="7" s="1"/>
  <c r="M196" i="2"/>
  <c r="M196" i="7" s="1"/>
  <c r="BK196" i="7" s="1"/>
  <c r="M212" i="2"/>
  <c r="M165" i="2"/>
  <c r="M165" i="7" s="1"/>
  <c r="BK165" i="7" s="1"/>
  <c r="BQ151" i="7"/>
  <c r="BR151" i="7"/>
  <c r="BS151" i="7"/>
  <c r="BT151" i="7"/>
  <c r="BP151" i="7"/>
  <c r="H183" i="2"/>
  <c r="AM123" i="2"/>
  <c r="AM123" i="7" s="1"/>
  <c r="BK123" i="7" s="1"/>
  <c r="AL39" i="2"/>
  <c r="AL39" i="7" s="1"/>
  <c r="BK39" i="7" s="1"/>
  <c r="AL32" i="2"/>
  <c r="AL32" i="7" s="1"/>
  <c r="BK32" i="7" s="1"/>
  <c r="AL46" i="2"/>
  <c r="AL46" i="7" s="1"/>
  <c r="BK46" i="7" s="1"/>
  <c r="AM68" i="2"/>
  <c r="AM68" i="7" s="1"/>
  <c r="AL68" i="2"/>
  <c r="AL68" i="7" s="1"/>
  <c r="BK68" i="7" s="1"/>
  <c r="AM167" i="2"/>
  <c r="AM167" i="7" s="1"/>
  <c r="BK167" i="7" s="1"/>
  <c r="BC127" i="7"/>
  <c r="AM126" i="2"/>
  <c r="AM126" i="7" s="1"/>
  <c r="AL126" i="2"/>
  <c r="AL126" i="7" s="1"/>
  <c r="AG126" i="2"/>
  <c r="AG126" i="7" s="1"/>
  <c r="BK126" i="7" s="1"/>
  <c r="AL33" i="2"/>
  <c r="AL33" i="7" s="1"/>
  <c r="BK33" i="7" s="1"/>
  <c r="AL40" i="2"/>
  <c r="AL40" i="7" s="1"/>
  <c r="BK40" i="7" s="1"/>
  <c r="AM71" i="2"/>
  <c r="AM71" i="7" s="1"/>
  <c r="AM66" i="2"/>
  <c r="P71" i="2"/>
  <c r="P71" i="7" s="1"/>
  <c r="BK71" i="7" s="1"/>
  <c r="AM124" i="2"/>
  <c r="AM124" i="7" s="1"/>
  <c r="BK124" i="7" s="1"/>
  <c r="AL31" i="2"/>
  <c r="AL31" i="7" s="1"/>
  <c r="BK31" i="7" s="1"/>
  <c r="AL38" i="2"/>
  <c r="AL38" i="7" s="1"/>
  <c r="BK38" i="7" s="1"/>
  <c r="AL168" i="2"/>
  <c r="AL168" i="7" s="1"/>
  <c r="BK168" i="7" s="1"/>
  <c r="AM125" i="2"/>
  <c r="AL29" i="2"/>
  <c r="AL29" i="7" s="1"/>
  <c r="BK29" i="7" s="1"/>
  <c r="BJ164" i="7"/>
  <c r="BI164" i="7"/>
  <c r="BH164" i="7"/>
  <c r="BG164" i="7"/>
  <c r="BF164" i="7"/>
  <c r="BE164" i="7"/>
  <c r="BD164" i="7"/>
  <c r="BC164" i="7"/>
  <c r="BB164" i="7"/>
  <c r="BA164" i="7"/>
  <c r="AZ164" i="7"/>
  <c r="AY164" i="7"/>
  <c r="AX164" i="7"/>
  <c r="AW164" i="7"/>
  <c r="AV164" i="7"/>
  <c r="AU164" i="7"/>
  <c r="AT164" i="7"/>
  <c r="AS164" i="7"/>
  <c r="AR164" i="7"/>
  <c r="AQ164" i="7"/>
  <c r="AO164" i="2"/>
  <c r="AO164" i="7" s="1"/>
  <c r="AN164" i="2"/>
  <c r="AN164" i="7" s="1"/>
  <c r="AM164" i="2"/>
  <c r="AM164" i="7" s="1"/>
  <c r="AL164" i="2"/>
  <c r="AL164" i="7" s="1"/>
  <c r="AK164" i="2"/>
  <c r="AK164" i="7" s="1"/>
  <c r="AJ164" i="2"/>
  <c r="AJ164" i="7" s="1"/>
  <c r="AI164" i="2"/>
  <c r="AI164" i="7" s="1"/>
  <c r="AH164" i="2"/>
  <c r="AH164" i="7" s="1"/>
  <c r="AG164" i="2"/>
  <c r="AG164" i="7" s="1"/>
  <c r="AE164" i="2"/>
  <c r="AE164" i="7" s="1"/>
  <c r="AD164" i="2"/>
  <c r="AD164" i="7" s="1"/>
  <c r="AC164" i="2"/>
  <c r="AC164" i="7" s="1"/>
  <c r="AB164" i="2"/>
  <c r="AB164" i="7" s="1"/>
  <c r="BJ158" i="7"/>
  <c r="BI158" i="7"/>
  <c r="BH158" i="7"/>
  <c r="BG158" i="7"/>
  <c r="BF158" i="7"/>
  <c r="BE158" i="7"/>
  <c r="BD158" i="7"/>
  <c r="BC158" i="7"/>
  <c r="BB158" i="7"/>
  <c r="BA158" i="7"/>
  <c r="AZ158" i="7"/>
  <c r="AY158" i="7"/>
  <c r="AX158" i="7"/>
  <c r="AW158" i="7"/>
  <c r="AV158" i="7"/>
  <c r="AU158" i="7"/>
  <c r="AT158" i="7"/>
  <c r="AS158" i="7"/>
  <c r="AR158" i="7"/>
  <c r="AQ158" i="7"/>
  <c r="AP158" i="2"/>
  <c r="AP158" i="7" s="1"/>
  <c r="AO158" i="2"/>
  <c r="AO158" i="7" s="1"/>
  <c r="AN158" i="2"/>
  <c r="AN158" i="7" s="1"/>
  <c r="AM158" i="2"/>
  <c r="AM158" i="7" s="1"/>
  <c r="AL158" i="2"/>
  <c r="AL158" i="7" s="1"/>
  <c r="AK158" i="2"/>
  <c r="AK158" i="7" s="1"/>
  <c r="AJ158" i="2"/>
  <c r="AJ158" i="7" s="1"/>
  <c r="AI158" i="2"/>
  <c r="AI158" i="7" s="1"/>
  <c r="AH158" i="2"/>
  <c r="AH158" i="7" s="1"/>
  <c r="AG158" i="2"/>
  <c r="AG158" i="7" s="1"/>
  <c r="AF158" i="2"/>
  <c r="AF158" i="7" s="1"/>
  <c r="AE158" i="2"/>
  <c r="AE158" i="7" s="1"/>
  <c r="AD158" i="2"/>
  <c r="AD158" i="7" s="1"/>
  <c r="AC158" i="2"/>
  <c r="AC158" i="7" s="1"/>
  <c r="AB158" i="2"/>
  <c r="AB158" i="7" s="1"/>
  <c r="AA158" i="2"/>
  <c r="AA158" i="7" s="1"/>
  <c r="Z158" i="2"/>
  <c r="Z158" i="7" s="1"/>
  <c r="Y158" i="2"/>
  <c r="Y158" i="7" s="1"/>
  <c r="X158" i="2"/>
  <c r="X158" i="7" s="1"/>
  <c r="W158" i="2"/>
  <c r="W158" i="7" s="1"/>
  <c r="V158" i="2"/>
  <c r="V158" i="7" s="1"/>
  <c r="U158" i="2"/>
  <c r="U158" i="7" s="1"/>
  <c r="T158" i="2"/>
  <c r="T158" i="7" s="1"/>
  <c r="S158" i="2"/>
  <c r="S158" i="7" s="1"/>
  <c r="R158" i="2"/>
  <c r="R158" i="7" s="1"/>
  <c r="Q158" i="2"/>
  <c r="Q158" i="7" s="1"/>
  <c r="P158" i="2"/>
  <c r="P158" i="7" s="1"/>
  <c r="O158" i="2"/>
  <c r="O158" i="7" s="1"/>
  <c r="N158" i="2"/>
  <c r="N158" i="7" s="1"/>
  <c r="M158" i="2"/>
  <c r="M158" i="7" s="1"/>
  <c r="L158" i="2"/>
  <c r="L158" i="7" s="1"/>
  <c r="K158" i="2"/>
  <c r="K158" i="7" s="1"/>
  <c r="J158" i="2"/>
  <c r="J158" i="7" s="1"/>
  <c r="I158" i="2"/>
  <c r="I158" i="7" s="1"/>
  <c r="H158" i="2"/>
  <c r="H158" i="7" s="1"/>
  <c r="G158" i="2"/>
  <c r="G158" i="7" s="1"/>
  <c r="F158" i="2"/>
  <c r="F158" i="7" s="1"/>
  <c r="E158" i="2"/>
  <c r="E158" i="7" s="1"/>
  <c r="D158" i="2"/>
  <c r="D158" i="7" s="1"/>
  <c r="T274" i="2"/>
  <c r="D22" i="2"/>
  <c r="E22" i="2"/>
  <c r="E22" i="7" s="1"/>
  <c r="F22" i="2"/>
  <c r="F22" i="7" s="1"/>
  <c r="G22" i="2"/>
  <c r="G22" i="7" s="1"/>
  <c r="H22" i="2"/>
  <c r="H22" i="7" s="1"/>
  <c r="I22" i="2"/>
  <c r="I22" i="7" s="1"/>
  <c r="J22" i="2"/>
  <c r="J22" i="7" s="1"/>
  <c r="K22" i="2"/>
  <c r="K22" i="7" s="1"/>
  <c r="L22" i="2"/>
  <c r="L22" i="7" s="1"/>
  <c r="M22" i="2"/>
  <c r="M22" i="7" s="1"/>
  <c r="N22" i="2"/>
  <c r="N22" i="7" s="1"/>
  <c r="O22" i="2"/>
  <c r="O22" i="7" s="1"/>
  <c r="P22" i="2"/>
  <c r="P22" i="7" s="1"/>
  <c r="Q22" i="2"/>
  <c r="Q22" i="7" s="1"/>
  <c r="S22" i="2"/>
  <c r="S22" i="7" s="1"/>
  <c r="T22" i="2"/>
  <c r="T22" i="7" s="1"/>
  <c r="U22" i="2"/>
  <c r="U22" i="7" s="1"/>
  <c r="V22" i="2"/>
  <c r="V22" i="7" s="1"/>
  <c r="W22" i="2"/>
  <c r="W22" i="7" s="1"/>
  <c r="X22" i="2"/>
  <c r="X22" i="7" s="1"/>
  <c r="Y22" i="2"/>
  <c r="Y22" i="7" s="1"/>
  <c r="Z22" i="2"/>
  <c r="Z22" i="7" s="1"/>
  <c r="AA22" i="2"/>
  <c r="AA22" i="7" s="1"/>
  <c r="AB22" i="2"/>
  <c r="AB22" i="7" s="1"/>
  <c r="AC22" i="2"/>
  <c r="AC22" i="7" s="1"/>
  <c r="AD22" i="2"/>
  <c r="AD22" i="7" s="1"/>
  <c r="AE22" i="2"/>
  <c r="AE22" i="7" s="1"/>
  <c r="AF22" i="2"/>
  <c r="AF22" i="7" s="1"/>
  <c r="AG22" i="2"/>
  <c r="AG22" i="7" s="1"/>
  <c r="AH22" i="2"/>
  <c r="AH22" i="7" s="1"/>
  <c r="AI22" i="2"/>
  <c r="AI22" i="7" s="1"/>
  <c r="AJ22" i="2"/>
  <c r="AJ22" i="7" s="1"/>
  <c r="AK22" i="2"/>
  <c r="AK22" i="7" s="1"/>
  <c r="AL22" i="2"/>
  <c r="AL22" i="7" s="1"/>
  <c r="AM22" i="2"/>
  <c r="AM22" i="7" s="1"/>
  <c r="AN22" i="2"/>
  <c r="AN22" i="7" s="1"/>
  <c r="AO22" i="2"/>
  <c r="AO22" i="7" s="1"/>
  <c r="AP22" i="2"/>
  <c r="AP22" i="7" s="1"/>
  <c r="AQ22" i="7"/>
  <c r="AR22" i="7"/>
  <c r="AS22" i="7"/>
  <c r="AT22" i="7"/>
  <c r="AU22" i="7"/>
  <c r="AV22" i="7"/>
  <c r="AW22" i="7"/>
  <c r="AX22" i="7"/>
  <c r="AY22" i="7"/>
  <c r="AZ22" i="7"/>
  <c r="BA22" i="7"/>
  <c r="BB22" i="7"/>
  <c r="BC22" i="7"/>
  <c r="BD22" i="7"/>
  <c r="BE22" i="7"/>
  <c r="BF22" i="7"/>
  <c r="BG22" i="7"/>
  <c r="BH22" i="7"/>
  <c r="BI22" i="7"/>
  <c r="BJ22" i="7"/>
  <c r="E217" i="2"/>
  <c r="F217" i="2"/>
  <c r="G217" i="2"/>
  <c r="H217" i="2"/>
  <c r="I217" i="2"/>
  <c r="J217" i="2"/>
  <c r="K217" i="2"/>
  <c r="L217" i="2"/>
  <c r="N217" i="2"/>
  <c r="O217" i="2"/>
  <c r="P217" i="2"/>
  <c r="Q217" i="2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D289" i="2"/>
  <c r="E211" i="2"/>
  <c r="F211" i="2"/>
  <c r="G211" i="2"/>
  <c r="H211" i="2"/>
  <c r="I211" i="2"/>
  <c r="J211" i="2"/>
  <c r="K211" i="2"/>
  <c r="L211" i="2"/>
  <c r="M211" i="2"/>
  <c r="N211" i="2"/>
  <c r="O211" i="2"/>
  <c r="P211" i="2"/>
  <c r="Q211" i="2"/>
  <c r="R211" i="2"/>
  <c r="S211" i="2"/>
  <c r="T211" i="2"/>
  <c r="U211" i="2"/>
  <c r="V211" i="2"/>
  <c r="W211" i="2"/>
  <c r="X211" i="2"/>
  <c r="Y211" i="2"/>
  <c r="Z211" i="2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D211" i="2"/>
  <c r="E189" i="2"/>
  <c r="E189" i="7" s="1"/>
  <c r="F189" i="2"/>
  <c r="F189" i="7" s="1"/>
  <c r="G189" i="2"/>
  <c r="G189" i="7" s="1"/>
  <c r="H189" i="2"/>
  <c r="H189" i="7" s="1"/>
  <c r="I189" i="2"/>
  <c r="I189" i="7" s="1"/>
  <c r="J189" i="2"/>
  <c r="J189" i="7" s="1"/>
  <c r="K189" i="2"/>
  <c r="K189" i="7" s="1"/>
  <c r="L189" i="2"/>
  <c r="L189" i="7" s="1"/>
  <c r="M189" i="2"/>
  <c r="M189" i="7" s="1"/>
  <c r="N189" i="2"/>
  <c r="N189" i="7" s="1"/>
  <c r="O189" i="2"/>
  <c r="O189" i="7" s="1"/>
  <c r="P189" i="2"/>
  <c r="P189" i="7" s="1"/>
  <c r="Q189" i="2"/>
  <c r="Q189" i="7" s="1"/>
  <c r="R189" i="2"/>
  <c r="R189" i="7" s="1"/>
  <c r="S189" i="2"/>
  <c r="S189" i="7" s="1"/>
  <c r="T189" i="2"/>
  <c r="T189" i="7" s="1"/>
  <c r="U189" i="2"/>
  <c r="U189" i="7" s="1"/>
  <c r="V189" i="2"/>
  <c r="V189" i="7" s="1"/>
  <c r="W189" i="2"/>
  <c r="W189" i="7" s="1"/>
  <c r="X189" i="2"/>
  <c r="X189" i="7" s="1"/>
  <c r="Y189" i="2"/>
  <c r="Y189" i="7" s="1"/>
  <c r="Z189" i="2"/>
  <c r="Z189" i="7" s="1"/>
  <c r="AA189" i="2"/>
  <c r="AA189" i="7" s="1"/>
  <c r="AB189" i="2"/>
  <c r="AB189" i="7" s="1"/>
  <c r="AC189" i="2"/>
  <c r="AC189" i="7" s="1"/>
  <c r="AD189" i="2"/>
  <c r="AD189" i="7" s="1"/>
  <c r="AE189" i="2"/>
  <c r="AE189" i="7" s="1"/>
  <c r="AF189" i="2"/>
  <c r="AF189" i="7" s="1"/>
  <c r="AG189" i="2"/>
  <c r="AG189" i="7" s="1"/>
  <c r="AH189" i="2"/>
  <c r="AH189" i="7" s="1"/>
  <c r="AI189" i="2"/>
  <c r="AI189" i="7" s="1"/>
  <c r="AJ189" i="2"/>
  <c r="AJ189" i="7" s="1"/>
  <c r="AK189" i="2"/>
  <c r="AK189" i="7" s="1"/>
  <c r="AL189" i="2"/>
  <c r="AL189" i="7" s="1"/>
  <c r="AM189" i="2"/>
  <c r="AM189" i="7" s="1"/>
  <c r="AN189" i="2"/>
  <c r="AN189" i="7" s="1"/>
  <c r="AO189" i="2"/>
  <c r="AO189" i="7" s="1"/>
  <c r="AP189" i="2"/>
  <c r="AP189" i="7" s="1"/>
  <c r="AQ189" i="7"/>
  <c r="AR189" i="7"/>
  <c r="AS189" i="7"/>
  <c r="AT189" i="7"/>
  <c r="AU189" i="7"/>
  <c r="AV189" i="7"/>
  <c r="AW189" i="7"/>
  <c r="AX189" i="7"/>
  <c r="AY189" i="7"/>
  <c r="AZ189" i="7"/>
  <c r="BA189" i="7"/>
  <c r="BB189" i="7"/>
  <c r="BC189" i="7"/>
  <c r="BD189" i="7"/>
  <c r="BE189" i="7"/>
  <c r="BF189" i="7"/>
  <c r="BG189" i="7"/>
  <c r="BH189" i="7"/>
  <c r="BI189" i="7"/>
  <c r="BJ189" i="7"/>
  <c r="D189" i="2"/>
  <c r="D189" i="7" s="1"/>
  <c r="E176" i="2"/>
  <c r="E176" i="7" s="1"/>
  <c r="F176" i="2"/>
  <c r="F176" i="7" s="1"/>
  <c r="G176" i="2"/>
  <c r="G176" i="7" s="1"/>
  <c r="J176" i="2"/>
  <c r="J176" i="7" s="1"/>
  <c r="K176" i="2"/>
  <c r="K176" i="7" s="1"/>
  <c r="L176" i="2"/>
  <c r="L176" i="7" s="1"/>
  <c r="M176" i="2"/>
  <c r="M176" i="7" s="1"/>
  <c r="N176" i="2"/>
  <c r="N176" i="7" s="1"/>
  <c r="O176" i="2"/>
  <c r="O176" i="7" s="1"/>
  <c r="P176" i="2"/>
  <c r="P176" i="7" s="1"/>
  <c r="Q176" i="2"/>
  <c r="Q176" i="7" s="1"/>
  <c r="R176" i="2"/>
  <c r="R176" i="7" s="1"/>
  <c r="S176" i="2"/>
  <c r="S176" i="7" s="1"/>
  <c r="U176" i="2"/>
  <c r="U176" i="7" s="1"/>
  <c r="V176" i="2"/>
  <c r="V176" i="7" s="1"/>
  <c r="W176" i="2"/>
  <c r="W176" i="7" s="1"/>
  <c r="X176" i="2"/>
  <c r="X176" i="7" s="1"/>
  <c r="Y176" i="2"/>
  <c r="Y176" i="7" s="1"/>
  <c r="Z176" i="2"/>
  <c r="Z176" i="7" s="1"/>
  <c r="AA176" i="2"/>
  <c r="AA176" i="7" s="1"/>
  <c r="AB176" i="2"/>
  <c r="AB176" i="7" s="1"/>
  <c r="AC176" i="2"/>
  <c r="AC176" i="7" s="1"/>
  <c r="AD176" i="2"/>
  <c r="AD176" i="7" s="1"/>
  <c r="AE176" i="2"/>
  <c r="AE176" i="7" s="1"/>
  <c r="AF176" i="2"/>
  <c r="AF176" i="7" s="1"/>
  <c r="AG176" i="2"/>
  <c r="AG176" i="7" s="1"/>
  <c r="AH176" i="2"/>
  <c r="AH176" i="7" s="1"/>
  <c r="AI176" i="2"/>
  <c r="AI176" i="7" s="1"/>
  <c r="AJ176" i="2"/>
  <c r="AJ176" i="7" s="1"/>
  <c r="AK176" i="2"/>
  <c r="AK176" i="7" s="1"/>
  <c r="AM176" i="2"/>
  <c r="AM176" i="7" s="1"/>
  <c r="AN176" i="2"/>
  <c r="AN176" i="7" s="1"/>
  <c r="AO176" i="2"/>
  <c r="AO176" i="7" s="1"/>
  <c r="AP176" i="2"/>
  <c r="AP176" i="7" s="1"/>
  <c r="AQ176" i="7"/>
  <c r="AR176" i="7"/>
  <c r="AS176" i="7"/>
  <c r="AT176" i="7"/>
  <c r="AU176" i="7"/>
  <c r="AV176" i="7"/>
  <c r="AW176" i="7"/>
  <c r="AX176" i="7"/>
  <c r="AY176" i="7"/>
  <c r="AZ176" i="7"/>
  <c r="BA176" i="7"/>
  <c r="BB176" i="7"/>
  <c r="BC176" i="7"/>
  <c r="BD176" i="7"/>
  <c r="BE176" i="7"/>
  <c r="BG176" i="7"/>
  <c r="BH176" i="7"/>
  <c r="BI176" i="7"/>
  <c r="BJ176" i="7"/>
  <c r="D176" i="2"/>
  <c r="D176" i="7" s="1"/>
  <c r="E170" i="2"/>
  <c r="E170" i="7" s="1"/>
  <c r="G170" i="2"/>
  <c r="G170" i="7" s="1"/>
  <c r="H170" i="2"/>
  <c r="H170" i="7" s="1"/>
  <c r="I170" i="2"/>
  <c r="I170" i="7" s="1"/>
  <c r="J170" i="2"/>
  <c r="J170" i="7" s="1"/>
  <c r="K170" i="2"/>
  <c r="K170" i="7" s="1"/>
  <c r="L170" i="2"/>
  <c r="L170" i="7" s="1"/>
  <c r="M170" i="2"/>
  <c r="M170" i="7" s="1"/>
  <c r="N170" i="2"/>
  <c r="N170" i="7" s="1"/>
  <c r="O170" i="2"/>
  <c r="O170" i="7" s="1"/>
  <c r="Q170" i="2"/>
  <c r="Q170" i="7" s="1"/>
  <c r="R170" i="2"/>
  <c r="R170" i="7" s="1"/>
  <c r="S170" i="2"/>
  <c r="S170" i="7" s="1"/>
  <c r="U170" i="2"/>
  <c r="U170" i="7" s="1"/>
  <c r="V170" i="2"/>
  <c r="V170" i="7" s="1"/>
  <c r="W170" i="2"/>
  <c r="W170" i="7" s="1"/>
  <c r="X170" i="2"/>
  <c r="X170" i="7" s="1"/>
  <c r="Y170" i="2"/>
  <c r="Y170" i="7" s="1"/>
  <c r="Z170" i="2"/>
  <c r="Z170" i="7" s="1"/>
  <c r="AA170" i="2"/>
  <c r="AA170" i="7" s="1"/>
  <c r="AC170" i="2"/>
  <c r="AC170" i="7" s="1"/>
  <c r="AD170" i="2"/>
  <c r="AD170" i="7" s="1"/>
  <c r="AE170" i="2"/>
  <c r="AE170" i="7" s="1"/>
  <c r="AF170" i="2"/>
  <c r="AF170" i="7" s="1"/>
  <c r="AG170" i="2"/>
  <c r="AG170" i="7" s="1"/>
  <c r="AH170" i="2"/>
  <c r="AH170" i="7" s="1"/>
  <c r="AI170" i="2"/>
  <c r="AI170" i="7" s="1"/>
  <c r="AJ170" i="2"/>
  <c r="AJ170" i="7" s="1"/>
  <c r="AK170" i="2"/>
  <c r="AK170" i="7" s="1"/>
  <c r="AN170" i="2"/>
  <c r="AN170" i="7" s="1"/>
  <c r="AO170" i="2"/>
  <c r="AO170" i="7" s="1"/>
  <c r="AP170" i="2"/>
  <c r="AP170" i="7" s="1"/>
  <c r="AQ170" i="7"/>
  <c r="AR170" i="7"/>
  <c r="AS170" i="7"/>
  <c r="AT170" i="7"/>
  <c r="AU170" i="7"/>
  <c r="AV170" i="7"/>
  <c r="AY170" i="7"/>
  <c r="AZ170" i="7"/>
  <c r="BA170" i="7"/>
  <c r="BB170" i="7"/>
  <c r="BC170" i="7"/>
  <c r="BD170" i="7"/>
  <c r="BE170" i="7"/>
  <c r="BG170" i="7"/>
  <c r="BH170" i="7"/>
  <c r="BI170" i="7"/>
  <c r="BJ170" i="7"/>
  <c r="D170" i="2"/>
  <c r="D170" i="7" s="1"/>
  <c r="AD152" i="2"/>
  <c r="AD152" i="7" s="1"/>
  <c r="BK152" i="7" s="1"/>
  <c r="AE152" i="2"/>
  <c r="AE152" i="7" s="1"/>
  <c r="F146" i="2"/>
  <c r="F146" i="7" s="1"/>
  <c r="G146" i="2"/>
  <c r="G146" i="7" s="1"/>
  <c r="H146" i="2"/>
  <c r="H146" i="7" s="1"/>
  <c r="I146" i="2"/>
  <c r="I146" i="7" s="1"/>
  <c r="J146" i="2"/>
  <c r="J146" i="7" s="1"/>
  <c r="K146" i="2"/>
  <c r="K146" i="7" s="1"/>
  <c r="L146" i="2"/>
  <c r="L146" i="7" s="1"/>
  <c r="M146" i="2"/>
  <c r="M146" i="7" s="1"/>
  <c r="N146" i="2"/>
  <c r="N146" i="7" s="1"/>
  <c r="O146" i="2"/>
  <c r="O146" i="7" s="1"/>
  <c r="P146" i="2"/>
  <c r="P146" i="7" s="1"/>
  <c r="Q146" i="2"/>
  <c r="Q146" i="7" s="1"/>
  <c r="R146" i="2"/>
  <c r="R146" i="7" s="1"/>
  <c r="S146" i="2"/>
  <c r="S146" i="7" s="1"/>
  <c r="T146" i="2"/>
  <c r="T146" i="7" s="1"/>
  <c r="U146" i="2"/>
  <c r="U146" i="7" s="1"/>
  <c r="V146" i="2"/>
  <c r="V146" i="7" s="1"/>
  <c r="W146" i="2"/>
  <c r="W146" i="7" s="1"/>
  <c r="X146" i="2"/>
  <c r="X146" i="7" s="1"/>
  <c r="Y146" i="2"/>
  <c r="Y146" i="7" s="1"/>
  <c r="Z146" i="2"/>
  <c r="Z146" i="7" s="1"/>
  <c r="AA146" i="2"/>
  <c r="AA146" i="7" s="1"/>
  <c r="AB146" i="2"/>
  <c r="AB146" i="7" s="1"/>
  <c r="AC146" i="2"/>
  <c r="AC146" i="7" s="1"/>
  <c r="AD146" i="2"/>
  <c r="AD146" i="7" s="1"/>
  <c r="AE146" i="2"/>
  <c r="AE146" i="7" s="1"/>
  <c r="AF146" i="2"/>
  <c r="AF146" i="7" s="1"/>
  <c r="AG146" i="2"/>
  <c r="AG146" i="7" s="1"/>
  <c r="AH146" i="2"/>
  <c r="AH146" i="7" s="1"/>
  <c r="AI146" i="2"/>
  <c r="AI146" i="7" s="1"/>
  <c r="AJ146" i="2"/>
  <c r="AJ146" i="7" s="1"/>
  <c r="AK146" i="2"/>
  <c r="AK146" i="7" s="1"/>
  <c r="AL146" i="2"/>
  <c r="AL146" i="7" s="1"/>
  <c r="AM146" i="2"/>
  <c r="AM146" i="7" s="1"/>
  <c r="AN146" i="2"/>
  <c r="AN146" i="7" s="1"/>
  <c r="AO146" i="2"/>
  <c r="AO146" i="7" s="1"/>
  <c r="AP146" i="2"/>
  <c r="AP146" i="7" s="1"/>
  <c r="AQ146" i="7"/>
  <c r="AR146" i="7"/>
  <c r="AS146" i="7"/>
  <c r="AT146" i="7"/>
  <c r="AU146" i="7"/>
  <c r="AV146" i="7"/>
  <c r="AW146" i="7"/>
  <c r="AX146" i="7"/>
  <c r="AY146" i="7"/>
  <c r="AZ146" i="7"/>
  <c r="BA146" i="7"/>
  <c r="BB146" i="7"/>
  <c r="BC146" i="7"/>
  <c r="BD146" i="7"/>
  <c r="BE146" i="7"/>
  <c r="BF146" i="7"/>
  <c r="BG146" i="7"/>
  <c r="BH146" i="7"/>
  <c r="BI146" i="7"/>
  <c r="BJ146" i="7"/>
  <c r="E146" i="2"/>
  <c r="E146" i="7" s="1"/>
  <c r="E139" i="2"/>
  <c r="E139" i="7" s="1"/>
  <c r="E133" i="2"/>
  <c r="E133" i="7" s="1"/>
  <c r="F133" i="2"/>
  <c r="F133" i="7" s="1"/>
  <c r="G133" i="2"/>
  <c r="G133" i="7" s="1"/>
  <c r="H133" i="2"/>
  <c r="H133" i="7" s="1"/>
  <c r="I133" i="2"/>
  <c r="I133" i="7" s="1"/>
  <c r="J133" i="2"/>
  <c r="J133" i="7" s="1"/>
  <c r="K133" i="2"/>
  <c r="K133" i="7" s="1"/>
  <c r="L133" i="2"/>
  <c r="L133" i="7" s="1"/>
  <c r="M133" i="2"/>
  <c r="M133" i="7" s="1"/>
  <c r="N133" i="2"/>
  <c r="N133" i="7" s="1"/>
  <c r="O133" i="2"/>
  <c r="O133" i="7" s="1"/>
  <c r="P133" i="2"/>
  <c r="P133" i="7" s="1"/>
  <c r="Q133" i="2"/>
  <c r="Q133" i="7" s="1"/>
  <c r="R133" i="2"/>
  <c r="R133" i="7" s="1"/>
  <c r="S133" i="2"/>
  <c r="S133" i="7" s="1"/>
  <c r="T133" i="2"/>
  <c r="T133" i="7" s="1"/>
  <c r="U133" i="2"/>
  <c r="U133" i="7" s="1"/>
  <c r="V133" i="2"/>
  <c r="V133" i="7" s="1"/>
  <c r="W133" i="2"/>
  <c r="W133" i="7" s="1"/>
  <c r="X133" i="2"/>
  <c r="X133" i="7" s="1"/>
  <c r="Y133" i="2"/>
  <c r="Y133" i="7" s="1"/>
  <c r="Z133" i="2"/>
  <c r="Z133" i="7" s="1"/>
  <c r="AA133" i="2"/>
  <c r="AA133" i="7" s="1"/>
  <c r="AB133" i="2"/>
  <c r="AB133" i="7" s="1"/>
  <c r="AC133" i="2"/>
  <c r="AC133" i="7" s="1"/>
  <c r="AD133" i="2"/>
  <c r="AD133" i="7" s="1"/>
  <c r="AE133" i="2"/>
  <c r="AE133" i="7" s="1"/>
  <c r="AF133" i="2"/>
  <c r="AF133" i="7" s="1"/>
  <c r="AG133" i="2"/>
  <c r="AG133" i="7" s="1"/>
  <c r="AH133" i="2"/>
  <c r="AH133" i="7" s="1"/>
  <c r="AI133" i="2"/>
  <c r="AI133" i="7" s="1"/>
  <c r="AJ133" i="2"/>
  <c r="AJ133" i="7" s="1"/>
  <c r="AK133" i="2"/>
  <c r="AK133" i="7" s="1"/>
  <c r="AL133" i="2"/>
  <c r="AL133" i="7" s="1"/>
  <c r="AM133" i="2"/>
  <c r="AM133" i="7" s="1"/>
  <c r="AN133" i="2"/>
  <c r="AN133" i="7" s="1"/>
  <c r="AO133" i="2"/>
  <c r="AO133" i="7" s="1"/>
  <c r="AP133" i="2"/>
  <c r="AP133" i="7" s="1"/>
  <c r="AQ133" i="7"/>
  <c r="AR133" i="7"/>
  <c r="AS133" i="7"/>
  <c r="AT133" i="7"/>
  <c r="AU133" i="7"/>
  <c r="AV133" i="7"/>
  <c r="AW133" i="7"/>
  <c r="AX133" i="7"/>
  <c r="AY133" i="7"/>
  <c r="AZ133" i="7"/>
  <c r="BA133" i="7"/>
  <c r="BB133" i="7"/>
  <c r="BC133" i="7"/>
  <c r="BD133" i="7"/>
  <c r="BE133" i="7"/>
  <c r="BF133" i="7"/>
  <c r="BG133" i="7"/>
  <c r="BH133" i="7"/>
  <c r="BI133" i="7"/>
  <c r="BJ133" i="7"/>
  <c r="D133" i="2"/>
  <c r="D133" i="7" s="1"/>
  <c r="D127" i="2"/>
  <c r="D127" i="7" s="1"/>
  <c r="E121" i="2"/>
  <c r="E121" i="7" s="1"/>
  <c r="F121" i="2"/>
  <c r="F121" i="7" s="1"/>
  <c r="G121" i="2"/>
  <c r="G121" i="7" s="1"/>
  <c r="H121" i="2"/>
  <c r="H121" i="7" s="1"/>
  <c r="I121" i="2"/>
  <c r="I121" i="7" s="1"/>
  <c r="J121" i="2"/>
  <c r="J121" i="7" s="1"/>
  <c r="K121" i="2"/>
  <c r="K121" i="7" s="1"/>
  <c r="L121" i="2"/>
  <c r="L121" i="7" s="1"/>
  <c r="M121" i="2"/>
  <c r="M121" i="7" s="1"/>
  <c r="N121" i="2"/>
  <c r="N121" i="7" s="1"/>
  <c r="O121" i="2"/>
  <c r="O121" i="7" s="1"/>
  <c r="P121" i="2"/>
  <c r="P121" i="7" s="1"/>
  <c r="Q121" i="2"/>
  <c r="Q121" i="7" s="1"/>
  <c r="R121" i="2"/>
  <c r="R121" i="7" s="1"/>
  <c r="S121" i="2"/>
  <c r="S121" i="7" s="1"/>
  <c r="T121" i="2"/>
  <c r="T121" i="7" s="1"/>
  <c r="U121" i="2"/>
  <c r="U121" i="7" s="1"/>
  <c r="V121" i="2"/>
  <c r="V121" i="7" s="1"/>
  <c r="W121" i="2"/>
  <c r="W121" i="7" s="1"/>
  <c r="X121" i="2"/>
  <c r="X121" i="7" s="1"/>
  <c r="Y121" i="2"/>
  <c r="Y121" i="7" s="1"/>
  <c r="Z121" i="2"/>
  <c r="Z121" i="7" s="1"/>
  <c r="AA121" i="2"/>
  <c r="AA121" i="7" s="1"/>
  <c r="AB121" i="2"/>
  <c r="AB121" i="7" s="1"/>
  <c r="AC121" i="2"/>
  <c r="AC121" i="7" s="1"/>
  <c r="AD121" i="2"/>
  <c r="AD121" i="7" s="1"/>
  <c r="AE121" i="2"/>
  <c r="AE121" i="7" s="1"/>
  <c r="AF121" i="2"/>
  <c r="AF121" i="7" s="1"/>
  <c r="AG121" i="2"/>
  <c r="AG121" i="7" s="1"/>
  <c r="AH121" i="2"/>
  <c r="AH121" i="7" s="1"/>
  <c r="AI121" i="2"/>
  <c r="AI121" i="7" s="1"/>
  <c r="AJ121" i="2"/>
  <c r="AJ121" i="7" s="1"/>
  <c r="AK121" i="2"/>
  <c r="AK121" i="7" s="1"/>
  <c r="AL121" i="2"/>
  <c r="AL121" i="7" s="1"/>
  <c r="AM121" i="2"/>
  <c r="AM121" i="7" s="1"/>
  <c r="AN121" i="2"/>
  <c r="AN121" i="7" s="1"/>
  <c r="AO121" i="2"/>
  <c r="AO121" i="7" s="1"/>
  <c r="AP121" i="2"/>
  <c r="AP121" i="7" s="1"/>
  <c r="AQ121" i="7"/>
  <c r="AR121" i="7"/>
  <c r="AS121" i="7"/>
  <c r="AT121" i="7"/>
  <c r="AU121" i="7"/>
  <c r="AV121" i="7"/>
  <c r="AW121" i="7"/>
  <c r="AX121" i="7"/>
  <c r="AY121" i="7"/>
  <c r="AZ121" i="7"/>
  <c r="BA121" i="7"/>
  <c r="BB121" i="7"/>
  <c r="BC121" i="7"/>
  <c r="BD121" i="7"/>
  <c r="BE121" i="7"/>
  <c r="BF121" i="7"/>
  <c r="BG121" i="7"/>
  <c r="BH121" i="7"/>
  <c r="BI121" i="7"/>
  <c r="BJ121" i="7"/>
  <c r="D121" i="2"/>
  <c r="D121" i="7" s="1"/>
  <c r="E115" i="2"/>
  <c r="E115" i="7" s="1"/>
  <c r="F115" i="2"/>
  <c r="F115" i="7" s="1"/>
  <c r="G115" i="2"/>
  <c r="G115" i="7" s="1"/>
  <c r="H115" i="2"/>
  <c r="H115" i="7" s="1"/>
  <c r="I115" i="2"/>
  <c r="I115" i="7" s="1"/>
  <c r="J115" i="2"/>
  <c r="J115" i="7" s="1"/>
  <c r="K115" i="2"/>
  <c r="K115" i="7" s="1"/>
  <c r="L115" i="2"/>
  <c r="L115" i="7" s="1"/>
  <c r="M115" i="2"/>
  <c r="M115" i="7" s="1"/>
  <c r="N115" i="2"/>
  <c r="N115" i="7" s="1"/>
  <c r="O115" i="2"/>
  <c r="O115" i="7" s="1"/>
  <c r="P115" i="2"/>
  <c r="P115" i="7" s="1"/>
  <c r="Q115" i="2"/>
  <c r="Q115" i="7" s="1"/>
  <c r="R115" i="2"/>
  <c r="R115" i="7" s="1"/>
  <c r="S115" i="2"/>
  <c r="S115" i="7" s="1"/>
  <c r="T115" i="2"/>
  <c r="T115" i="7" s="1"/>
  <c r="U115" i="2"/>
  <c r="U115" i="7" s="1"/>
  <c r="V115" i="2"/>
  <c r="V115" i="7" s="1"/>
  <c r="W115" i="2"/>
  <c r="W115" i="7" s="1"/>
  <c r="X115" i="2"/>
  <c r="X115" i="7" s="1"/>
  <c r="Y115" i="2"/>
  <c r="Y115" i="7" s="1"/>
  <c r="Z115" i="2"/>
  <c r="Z115" i="7" s="1"/>
  <c r="AA115" i="2"/>
  <c r="AA115" i="7" s="1"/>
  <c r="AB115" i="2"/>
  <c r="AB115" i="7" s="1"/>
  <c r="AC115" i="2"/>
  <c r="AC115" i="7" s="1"/>
  <c r="AD115" i="2"/>
  <c r="AD115" i="7" s="1"/>
  <c r="AE115" i="2"/>
  <c r="AE115" i="7" s="1"/>
  <c r="AF115" i="2"/>
  <c r="AF115" i="7" s="1"/>
  <c r="AG115" i="2"/>
  <c r="AG115" i="7" s="1"/>
  <c r="AH115" i="2"/>
  <c r="AH115" i="7" s="1"/>
  <c r="AI115" i="2"/>
  <c r="AI115" i="7" s="1"/>
  <c r="AJ115" i="2"/>
  <c r="AJ115" i="7" s="1"/>
  <c r="AK115" i="2"/>
  <c r="AK115" i="7" s="1"/>
  <c r="AL115" i="2"/>
  <c r="AL115" i="7" s="1"/>
  <c r="AM115" i="2"/>
  <c r="AM115" i="7" s="1"/>
  <c r="AN115" i="2"/>
  <c r="AN115" i="7" s="1"/>
  <c r="AO115" i="2"/>
  <c r="AO115" i="7" s="1"/>
  <c r="AP115" i="2"/>
  <c r="AP115" i="7" s="1"/>
  <c r="AQ115" i="7"/>
  <c r="AR115" i="7"/>
  <c r="AS115" i="7"/>
  <c r="AT115" i="7"/>
  <c r="AU115" i="7"/>
  <c r="AV115" i="7"/>
  <c r="AW115" i="7"/>
  <c r="AX115" i="7"/>
  <c r="AY115" i="7"/>
  <c r="AZ115" i="7"/>
  <c r="BA115" i="7"/>
  <c r="BB115" i="7"/>
  <c r="BC115" i="7"/>
  <c r="BD115" i="7"/>
  <c r="BE115" i="7"/>
  <c r="BF115" i="7"/>
  <c r="BG115" i="7"/>
  <c r="BH115" i="7"/>
  <c r="BI115" i="7"/>
  <c r="BJ115" i="7"/>
  <c r="D115" i="2"/>
  <c r="D115" i="7" s="1"/>
  <c r="E109" i="2"/>
  <c r="E109" i="7" s="1"/>
  <c r="F109" i="2"/>
  <c r="G109" i="2"/>
  <c r="G109" i="7" s="1"/>
  <c r="H109" i="2"/>
  <c r="I109" i="2"/>
  <c r="I109" i="7" s="1"/>
  <c r="J109" i="2"/>
  <c r="J109" i="7" s="1"/>
  <c r="K109" i="2"/>
  <c r="K109" i="7" s="1"/>
  <c r="L109" i="2"/>
  <c r="L109" i="7" s="1"/>
  <c r="M109" i="2"/>
  <c r="M109" i="7" s="1"/>
  <c r="N109" i="2"/>
  <c r="N109" i="7" s="1"/>
  <c r="O109" i="2"/>
  <c r="O109" i="7" s="1"/>
  <c r="P109" i="2"/>
  <c r="P109" i="7" s="1"/>
  <c r="Q109" i="2"/>
  <c r="Q109" i="7" s="1"/>
  <c r="R109" i="2"/>
  <c r="R109" i="7" s="1"/>
  <c r="S109" i="2"/>
  <c r="S109" i="7" s="1"/>
  <c r="T109" i="2"/>
  <c r="T109" i="7" s="1"/>
  <c r="U109" i="2"/>
  <c r="U109" i="7" s="1"/>
  <c r="V109" i="2"/>
  <c r="V109" i="7" s="1"/>
  <c r="W109" i="2"/>
  <c r="W109" i="7" s="1"/>
  <c r="X109" i="2"/>
  <c r="X109" i="7" s="1"/>
  <c r="Y109" i="2"/>
  <c r="Y109" i="7" s="1"/>
  <c r="Z109" i="2"/>
  <c r="Z109" i="7" s="1"/>
  <c r="AA109" i="2"/>
  <c r="AA109" i="7" s="1"/>
  <c r="AB109" i="2"/>
  <c r="AB109" i="7" s="1"/>
  <c r="AC109" i="2"/>
  <c r="AC109" i="7" s="1"/>
  <c r="AD109" i="2"/>
  <c r="AD109" i="7" s="1"/>
  <c r="AE109" i="2"/>
  <c r="AE109" i="7" s="1"/>
  <c r="AF109" i="2"/>
  <c r="AF109" i="7" s="1"/>
  <c r="AG109" i="2"/>
  <c r="AG109" i="7" s="1"/>
  <c r="AH109" i="2"/>
  <c r="AH109" i="7" s="1"/>
  <c r="AI109" i="2"/>
  <c r="AI109" i="7" s="1"/>
  <c r="AJ109" i="2"/>
  <c r="AJ109" i="7" s="1"/>
  <c r="AK109" i="2"/>
  <c r="AK109" i="7" s="1"/>
  <c r="AL109" i="2"/>
  <c r="AL109" i="7" s="1"/>
  <c r="AM109" i="2"/>
  <c r="AM109" i="7" s="1"/>
  <c r="AN109" i="2"/>
  <c r="AN109" i="7" s="1"/>
  <c r="AO109" i="2"/>
  <c r="AO109" i="7" s="1"/>
  <c r="AP109" i="2"/>
  <c r="AP109" i="7" s="1"/>
  <c r="AQ109" i="7"/>
  <c r="AR109" i="7"/>
  <c r="AS109" i="7"/>
  <c r="AT109" i="7"/>
  <c r="AU109" i="7"/>
  <c r="AV109" i="7"/>
  <c r="AW109" i="7"/>
  <c r="AX109" i="7"/>
  <c r="AY109" i="7"/>
  <c r="AZ109" i="7"/>
  <c r="BA109" i="7"/>
  <c r="BB109" i="7"/>
  <c r="BC109" i="7"/>
  <c r="BD109" i="7"/>
  <c r="BE109" i="7"/>
  <c r="BF109" i="7"/>
  <c r="BG109" i="7"/>
  <c r="BH109" i="7"/>
  <c r="BI109" i="7"/>
  <c r="BJ109" i="7"/>
  <c r="D109" i="2"/>
  <c r="D109" i="7" s="1"/>
  <c r="D97" i="2"/>
  <c r="D97" i="7" s="1"/>
  <c r="E91" i="2"/>
  <c r="E91" i="7" s="1"/>
  <c r="F91" i="2"/>
  <c r="F91" i="7" s="1"/>
  <c r="G91" i="2"/>
  <c r="G91" i="7" s="1"/>
  <c r="H91" i="2"/>
  <c r="H91" i="7" s="1"/>
  <c r="I91" i="2"/>
  <c r="I91" i="7" s="1"/>
  <c r="J91" i="2"/>
  <c r="J91" i="7" s="1"/>
  <c r="K91" i="2"/>
  <c r="K91" i="7" s="1"/>
  <c r="L91" i="2"/>
  <c r="L91" i="7" s="1"/>
  <c r="M91" i="2"/>
  <c r="M91" i="7" s="1"/>
  <c r="N91" i="2"/>
  <c r="N91" i="7" s="1"/>
  <c r="O91" i="2"/>
  <c r="O91" i="7" s="1"/>
  <c r="P91" i="2"/>
  <c r="P91" i="7" s="1"/>
  <c r="Q91" i="2"/>
  <c r="Q91" i="7" s="1"/>
  <c r="R91" i="2"/>
  <c r="R91" i="7" s="1"/>
  <c r="S91" i="2"/>
  <c r="S91" i="7" s="1"/>
  <c r="T91" i="2"/>
  <c r="T91" i="7" s="1"/>
  <c r="U91" i="2"/>
  <c r="U91" i="7" s="1"/>
  <c r="V91" i="2"/>
  <c r="V91" i="7" s="1"/>
  <c r="W91" i="2"/>
  <c r="W91" i="7" s="1"/>
  <c r="X91" i="2"/>
  <c r="X91" i="7" s="1"/>
  <c r="Y91" i="2"/>
  <c r="Y91" i="7" s="1"/>
  <c r="Z91" i="2"/>
  <c r="Z91" i="7" s="1"/>
  <c r="AA91" i="2"/>
  <c r="AA91" i="7" s="1"/>
  <c r="AB91" i="2"/>
  <c r="AB91" i="7" s="1"/>
  <c r="AC91" i="2"/>
  <c r="AC91" i="7" s="1"/>
  <c r="AD91" i="2"/>
  <c r="AD91" i="7" s="1"/>
  <c r="AE91" i="2"/>
  <c r="AE91" i="7" s="1"/>
  <c r="AF91" i="2"/>
  <c r="AF91" i="7" s="1"/>
  <c r="AG91" i="2"/>
  <c r="AG91" i="7" s="1"/>
  <c r="AH91" i="2"/>
  <c r="AH91" i="7" s="1"/>
  <c r="AI91" i="2"/>
  <c r="AI91" i="7" s="1"/>
  <c r="AJ91" i="2"/>
  <c r="AJ91" i="7" s="1"/>
  <c r="AK91" i="2"/>
  <c r="AK91" i="7" s="1"/>
  <c r="AL91" i="2"/>
  <c r="AL91" i="7" s="1"/>
  <c r="AM91" i="2"/>
  <c r="AM91" i="7" s="1"/>
  <c r="AN91" i="2"/>
  <c r="AN91" i="7" s="1"/>
  <c r="AO91" i="2"/>
  <c r="AO91" i="7" s="1"/>
  <c r="AP91" i="2"/>
  <c r="AP91" i="7" s="1"/>
  <c r="AQ91" i="7"/>
  <c r="AR91" i="7"/>
  <c r="AS91" i="7"/>
  <c r="AT91" i="7"/>
  <c r="AU91" i="7"/>
  <c r="AV91" i="7"/>
  <c r="AW91" i="7"/>
  <c r="AX91" i="7"/>
  <c r="AY91" i="7"/>
  <c r="AZ91" i="7"/>
  <c r="BA91" i="7"/>
  <c r="BB91" i="7"/>
  <c r="BC91" i="7"/>
  <c r="BD91" i="7"/>
  <c r="BE91" i="7"/>
  <c r="BF91" i="7"/>
  <c r="BG91" i="7"/>
  <c r="BH91" i="7"/>
  <c r="BI91" i="7"/>
  <c r="BJ91" i="7"/>
  <c r="D91" i="2"/>
  <c r="D91" i="7" s="1"/>
  <c r="D85" i="2"/>
  <c r="D74" i="2"/>
  <c r="D63" i="2"/>
  <c r="D52" i="2"/>
  <c r="D41" i="2"/>
  <c r="F274" i="2"/>
  <c r="G274" i="2"/>
  <c r="K274" i="2"/>
  <c r="M274" i="2"/>
  <c r="N274" i="2"/>
  <c r="P274" i="2"/>
  <c r="Q274" i="2"/>
  <c r="X16" i="2"/>
  <c r="Y16" i="2"/>
  <c r="Z16" i="2"/>
  <c r="Z16" i="7" s="1"/>
  <c r="AA16" i="2"/>
  <c r="AA16" i="7" s="1"/>
  <c r="AB16" i="2"/>
  <c r="AB16" i="7" s="1"/>
  <c r="AC16" i="2"/>
  <c r="AD16" i="2"/>
  <c r="AE16" i="2"/>
  <c r="AE16" i="7" s="1"/>
  <c r="AG16" i="2"/>
  <c r="AH16" i="2"/>
  <c r="AI16" i="2"/>
  <c r="AJ16" i="2"/>
  <c r="AJ16" i="7" s="1"/>
  <c r="AK16" i="2"/>
  <c r="AL16" i="2"/>
  <c r="AM16" i="2"/>
  <c r="AM16" i="7" s="1"/>
  <c r="AN16" i="2"/>
  <c r="AN16" i="7" s="1"/>
  <c r="AO16" i="2"/>
  <c r="AO16" i="7" s="1"/>
  <c r="AP16" i="2"/>
  <c r="AP16" i="7" s="1"/>
  <c r="AR16" i="7"/>
  <c r="AV16" i="7"/>
  <c r="AX16" i="7"/>
  <c r="AZ16" i="7"/>
  <c r="BA16" i="7"/>
  <c r="BB16" i="7"/>
  <c r="BD16" i="7"/>
  <c r="BH16" i="7"/>
  <c r="BI16" i="7"/>
  <c r="D274" i="2"/>
  <c r="AL125" i="2"/>
  <c r="AG125" i="2"/>
  <c r="E287" i="2"/>
  <c r="F287" i="2"/>
  <c r="G287" i="2"/>
  <c r="I287" i="2"/>
  <c r="J287" i="2"/>
  <c r="K287" i="2"/>
  <c r="L287" i="2"/>
  <c r="N287" i="2"/>
  <c r="O287" i="2"/>
  <c r="P287" i="2"/>
  <c r="Q287" i="2"/>
  <c r="S287" i="2"/>
  <c r="T287" i="2"/>
  <c r="U287" i="2"/>
  <c r="V287" i="2"/>
  <c r="X287" i="2"/>
  <c r="Y287" i="2"/>
  <c r="Z287" i="2"/>
  <c r="AC195" i="2"/>
  <c r="AD195" i="2"/>
  <c r="AE195" i="2"/>
  <c r="AG195" i="2"/>
  <c r="AH195" i="2"/>
  <c r="AI195" i="2"/>
  <c r="AJ195" i="2"/>
  <c r="AL195" i="2"/>
  <c r="AM195" i="2"/>
  <c r="AN195" i="2"/>
  <c r="AO195" i="2"/>
  <c r="D287" i="2"/>
  <c r="AP190" i="2"/>
  <c r="AL30" i="2"/>
  <c r="AL30" i="7" s="1"/>
  <c r="BK30" i="7" s="1"/>
  <c r="AL37" i="2"/>
  <c r="AL37" i="7" s="1"/>
  <c r="BK37" i="7" s="1"/>
  <c r="AK43" i="2"/>
  <c r="AK43" i="7" s="1"/>
  <c r="AP43" i="2"/>
  <c r="AA43" i="2"/>
  <c r="AA43" i="7" s="1"/>
  <c r="W43" i="2"/>
  <c r="W43" i="7" s="1"/>
  <c r="R43" i="2"/>
  <c r="R43" i="7" s="1"/>
  <c r="AL42" i="2"/>
  <c r="AL42" i="7" s="1"/>
  <c r="BK42" i="7" s="1"/>
  <c r="AL47" i="2"/>
  <c r="AL47" i="7" s="1"/>
  <c r="BK47" i="7" s="1"/>
  <c r="AM122" i="2"/>
  <c r="AM122" i="7" s="1"/>
  <c r="F170" i="2"/>
  <c r="F170" i="7" s="1"/>
  <c r="AM170" i="2"/>
  <c r="AM170" i="7" s="1"/>
  <c r="P170" i="2"/>
  <c r="P170" i="7" s="1"/>
  <c r="T170" i="2"/>
  <c r="T170" i="7" s="1"/>
  <c r="AB170" i="2"/>
  <c r="AB170" i="7" s="1"/>
  <c r="AW170" i="7"/>
  <c r="AL170" i="2"/>
  <c r="AL170" i="7" s="1"/>
  <c r="BF170" i="7"/>
  <c r="BF139" i="7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N74" i="2"/>
  <c r="AO74" i="2"/>
  <c r="AP74" i="2"/>
  <c r="BL72" i="7"/>
  <c r="BL71" i="7"/>
  <c r="BL70" i="7"/>
  <c r="BL69" i="7"/>
  <c r="BF34" i="7"/>
  <c r="AL36" i="2"/>
  <c r="AL36" i="7" s="1"/>
  <c r="BK36" i="7" s="1"/>
  <c r="E85" i="2"/>
  <c r="F85" i="2"/>
  <c r="G85" i="2"/>
  <c r="H85" i="2"/>
  <c r="I85" i="2"/>
  <c r="J85" i="2"/>
  <c r="K85" i="2"/>
  <c r="L85" i="2"/>
  <c r="M85" i="2"/>
  <c r="N85" i="2"/>
  <c r="O85" i="2"/>
  <c r="P85" i="2"/>
  <c r="Q85" i="2"/>
  <c r="S85" i="2"/>
  <c r="T85" i="2"/>
  <c r="U85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AI85" i="2"/>
  <c r="AJ85" i="2"/>
  <c r="AK85" i="2"/>
  <c r="AL85" i="2"/>
  <c r="AM85" i="2"/>
  <c r="AN85" i="2"/>
  <c r="AO85" i="2"/>
  <c r="AP85" i="2"/>
  <c r="BL84" i="7"/>
  <c r="BL83" i="7"/>
  <c r="BL82" i="7"/>
  <c r="BL81" i="7"/>
  <c r="BL80" i="7"/>
  <c r="I34" i="2"/>
  <c r="I34" i="7" s="1"/>
  <c r="AR34" i="7"/>
  <c r="Y34" i="2"/>
  <c r="Y34" i="7" s="1"/>
  <c r="E41" i="2"/>
  <c r="F41" i="2"/>
  <c r="G41" i="2"/>
  <c r="H41" i="2"/>
  <c r="I41" i="2"/>
  <c r="J41" i="2"/>
  <c r="K41" i="2"/>
  <c r="L41" i="2"/>
  <c r="L41" i="7" s="1"/>
  <c r="M41" i="2"/>
  <c r="M41" i="7" s="1"/>
  <c r="N41" i="2"/>
  <c r="O41" i="2"/>
  <c r="Q41" i="2"/>
  <c r="R41" i="2"/>
  <c r="S41" i="2"/>
  <c r="U41" i="2"/>
  <c r="V41" i="2"/>
  <c r="W41" i="2"/>
  <c r="X41" i="2"/>
  <c r="Y41" i="2"/>
  <c r="Y41" i="7" s="1"/>
  <c r="Z41" i="2"/>
  <c r="AA41" i="2"/>
  <c r="AB41" i="2"/>
  <c r="AC41" i="2"/>
  <c r="AD41" i="2"/>
  <c r="AE41" i="2"/>
  <c r="AF41" i="2"/>
  <c r="AG41" i="2"/>
  <c r="AH41" i="2"/>
  <c r="AI41" i="2"/>
  <c r="AJ41" i="2"/>
  <c r="AK41" i="2"/>
  <c r="AM41" i="2"/>
  <c r="AN41" i="2"/>
  <c r="AO41" i="2"/>
  <c r="AP41" i="2"/>
  <c r="AR41" i="7"/>
  <c r="AS41" i="7"/>
  <c r="AT41" i="7"/>
  <c r="E34" i="2"/>
  <c r="E34" i="7" s="1"/>
  <c r="F34" i="2"/>
  <c r="F34" i="7" s="1"/>
  <c r="G34" i="2"/>
  <c r="G34" i="7" s="1"/>
  <c r="H34" i="2"/>
  <c r="H34" i="7" s="1"/>
  <c r="J34" i="2"/>
  <c r="J34" i="7" s="1"/>
  <c r="K34" i="2"/>
  <c r="K34" i="7" s="1"/>
  <c r="L34" i="2"/>
  <c r="L34" i="7" s="1"/>
  <c r="M34" i="2"/>
  <c r="M34" i="7" s="1"/>
  <c r="N34" i="2"/>
  <c r="N34" i="7" s="1"/>
  <c r="O34" i="2"/>
  <c r="O34" i="7" s="1"/>
  <c r="P34" i="2"/>
  <c r="P34" i="7" s="1"/>
  <c r="Q34" i="2"/>
  <c r="Q34" i="7" s="1"/>
  <c r="R34" i="2"/>
  <c r="R34" i="7" s="1"/>
  <c r="S34" i="2"/>
  <c r="S34" i="7" s="1"/>
  <c r="U34" i="2"/>
  <c r="U34" i="7" s="1"/>
  <c r="V34" i="2"/>
  <c r="V34" i="7" s="1"/>
  <c r="W34" i="2"/>
  <c r="W34" i="7" s="1"/>
  <c r="X34" i="2"/>
  <c r="X34" i="7" s="1"/>
  <c r="Z34" i="2"/>
  <c r="Z34" i="7" s="1"/>
  <c r="AA34" i="2"/>
  <c r="AA34" i="7" s="1"/>
  <c r="AC34" i="2"/>
  <c r="AC34" i="7" s="1"/>
  <c r="AD34" i="2"/>
  <c r="AD34" i="7" s="1"/>
  <c r="AE34" i="2"/>
  <c r="AE34" i="7" s="1"/>
  <c r="AF34" i="2"/>
  <c r="AF34" i="7" s="1"/>
  <c r="AG34" i="2"/>
  <c r="AG34" i="7" s="1"/>
  <c r="AH34" i="2"/>
  <c r="AH34" i="7" s="1"/>
  <c r="AI34" i="2"/>
  <c r="AI34" i="7" s="1"/>
  <c r="AJ34" i="2"/>
  <c r="AJ34" i="7" s="1"/>
  <c r="AK34" i="2"/>
  <c r="AK34" i="7" s="1"/>
  <c r="AM34" i="2"/>
  <c r="AM34" i="7" s="1"/>
  <c r="AN34" i="2"/>
  <c r="AN34" i="7" s="1"/>
  <c r="AO34" i="2"/>
  <c r="AO34" i="7" s="1"/>
  <c r="AP34" i="2"/>
  <c r="AP34" i="7" s="1"/>
  <c r="AQ34" i="7"/>
  <c r="AS34" i="7"/>
  <c r="AT34" i="7"/>
  <c r="AU34" i="7"/>
  <c r="AV34" i="7"/>
  <c r="AX34" i="7"/>
  <c r="AY34" i="7"/>
  <c r="AZ34" i="7"/>
  <c r="BA34" i="7"/>
  <c r="BB34" i="7"/>
  <c r="BC34" i="7"/>
  <c r="BD34" i="7"/>
  <c r="BE34" i="7"/>
  <c r="BG34" i="7"/>
  <c r="BH34" i="7"/>
  <c r="BI34" i="7"/>
  <c r="BJ34" i="7"/>
  <c r="H139" i="2"/>
  <c r="H139" i="7" s="1"/>
  <c r="M139" i="2"/>
  <c r="M139" i="7" s="1"/>
  <c r="F139" i="2"/>
  <c r="F139" i="7" s="1"/>
  <c r="G139" i="2"/>
  <c r="G139" i="7" s="1"/>
  <c r="I139" i="2"/>
  <c r="I139" i="7" s="1"/>
  <c r="J139" i="2"/>
  <c r="J139" i="7" s="1"/>
  <c r="K139" i="2"/>
  <c r="K139" i="7" s="1"/>
  <c r="L139" i="2"/>
  <c r="L139" i="7" s="1"/>
  <c r="N139" i="2"/>
  <c r="N139" i="7" s="1"/>
  <c r="O139" i="2"/>
  <c r="O139" i="7" s="1"/>
  <c r="P139" i="2"/>
  <c r="P139" i="7" s="1"/>
  <c r="Q139" i="2"/>
  <c r="Q139" i="7" s="1"/>
  <c r="R139" i="2"/>
  <c r="R139" i="7" s="1"/>
  <c r="S139" i="2"/>
  <c r="S139" i="7" s="1"/>
  <c r="T139" i="2"/>
  <c r="T139" i="7" s="1"/>
  <c r="U139" i="2"/>
  <c r="U139" i="7" s="1"/>
  <c r="V139" i="2"/>
  <c r="V139" i="7" s="1"/>
  <c r="W139" i="2"/>
  <c r="W139" i="7" s="1"/>
  <c r="X139" i="2"/>
  <c r="X139" i="7" s="1"/>
  <c r="Y139" i="2"/>
  <c r="Y139" i="7" s="1"/>
  <c r="Z139" i="2"/>
  <c r="Z139" i="7" s="1"/>
  <c r="AA139" i="2"/>
  <c r="AA139" i="7" s="1"/>
  <c r="AB139" i="2"/>
  <c r="AB139" i="7" s="1"/>
  <c r="AC139" i="2"/>
  <c r="AC139" i="7" s="1"/>
  <c r="AD139" i="2"/>
  <c r="AD139" i="7" s="1"/>
  <c r="AE139" i="2"/>
  <c r="AE139" i="7" s="1"/>
  <c r="AF139" i="2"/>
  <c r="AF139" i="7" s="1"/>
  <c r="AG139" i="2"/>
  <c r="AG139" i="7" s="1"/>
  <c r="AH139" i="2"/>
  <c r="AH139" i="7" s="1"/>
  <c r="AI139" i="2"/>
  <c r="AI139" i="7" s="1"/>
  <c r="AJ139" i="2"/>
  <c r="AJ139" i="7" s="1"/>
  <c r="AK139" i="2"/>
  <c r="AK139" i="7" s="1"/>
  <c r="AL139" i="2"/>
  <c r="AL139" i="7" s="1"/>
  <c r="AM139" i="2"/>
  <c r="AM139" i="7" s="1"/>
  <c r="AN139" i="2"/>
  <c r="AN139" i="7" s="1"/>
  <c r="AO139" i="2"/>
  <c r="AO139" i="7" s="1"/>
  <c r="AP139" i="2"/>
  <c r="AP139" i="7" s="1"/>
  <c r="AQ139" i="7"/>
  <c r="AR139" i="7"/>
  <c r="AS139" i="7"/>
  <c r="AT139" i="7"/>
  <c r="AU139" i="7"/>
  <c r="AV139" i="7"/>
  <c r="AW139" i="7"/>
  <c r="AX139" i="7"/>
  <c r="AY139" i="7"/>
  <c r="AZ139" i="7"/>
  <c r="BA139" i="7"/>
  <c r="BB139" i="7"/>
  <c r="BC139" i="7"/>
  <c r="BD139" i="7"/>
  <c r="BE139" i="7"/>
  <c r="BG139" i="7"/>
  <c r="BH139" i="7"/>
  <c r="BI139" i="7"/>
  <c r="BJ139" i="7"/>
  <c r="D139" i="2"/>
  <c r="D139" i="7" s="1"/>
  <c r="E127" i="2"/>
  <c r="E127" i="7" s="1"/>
  <c r="F127" i="2"/>
  <c r="F127" i="7" s="1"/>
  <c r="G127" i="2"/>
  <c r="G127" i="7" s="1"/>
  <c r="H127" i="2"/>
  <c r="H127" i="7" s="1"/>
  <c r="I127" i="2"/>
  <c r="I127" i="7" s="1"/>
  <c r="J127" i="2"/>
  <c r="J127" i="7" s="1"/>
  <c r="K127" i="2"/>
  <c r="K127" i="7" s="1"/>
  <c r="L127" i="2"/>
  <c r="L127" i="7" s="1"/>
  <c r="M127" i="2"/>
  <c r="M127" i="7" s="1"/>
  <c r="N127" i="2"/>
  <c r="N127" i="7" s="1"/>
  <c r="Q127" i="2"/>
  <c r="Q127" i="7" s="1"/>
  <c r="R127" i="2"/>
  <c r="R127" i="7" s="1"/>
  <c r="S127" i="2"/>
  <c r="S127" i="7" s="1"/>
  <c r="T127" i="2"/>
  <c r="T127" i="7" s="1"/>
  <c r="U127" i="2"/>
  <c r="U127" i="7" s="1"/>
  <c r="V127" i="2"/>
  <c r="V127" i="7" s="1"/>
  <c r="W127" i="2"/>
  <c r="W127" i="7" s="1"/>
  <c r="X127" i="2"/>
  <c r="X127" i="7" s="1"/>
  <c r="Z127" i="2"/>
  <c r="Z127" i="7" s="1"/>
  <c r="AA127" i="2"/>
  <c r="AA127" i="7" s="1"/>
  <c r="AB127" i="2"/>
  <c r="AB127" i="7" s="1"/>
  <c r="AC127" i="2"/>
  <c r="AC127" i="7" s="1"/>
  <c r="AD127" i="2"/>
  <c r="AD127" i="7" s="1"/>
  <c r="AE127" i="2"/>
  <c r="AE127" i="7" s="1"/>
  <c r="AF127" i="2"/>
  <c r="AF127" i="7" s="1"/>
  <c r="AH127" i="2"/>
  <c r="AH127" i="7" s="1"/>
  <c r="AI127" i="2"/>
  <c r="AI127" i="7" s="1"/>
  <c r="AJ127" i="2"/>
  <c r="AJ127" i="7" s="1"/>
  <c r="AK127" i="2"/>
  <c r="AK127" i="7" s="1"/>
  <c r="AN127" i="2"/>
  <c r="AN127" i="7" s="1"/>
  <c r="AO127" i="2"/>
  <c r="AO127" i="7" s="1"/>
  <c r="AP127" i="2"/>
  <c r="AP127" i="7" s="1"/>
  <c r="AQ127" i="7"/>
  <c r="AR127" i="7"/>
  <c r="AS127" i="7"/>
  <c r="AT127" i="7"/>
  <c r="AU127" i="7"/>
  <c r="AV127" i="7"/>
  <c r="AW127" i="7"/>
  <c r="AX127" i="7"/>
  <c r="AY127" i="7"/>
  <c r="AZ127" i="7"/>
  <c r="BA127" i="7"/>
  <c r="BB127" i="7"/>
  <c r="BD127" i="7"/>
  <c r="BE127" i="7"/>
  <c r="BG127" i="7"/>
  <c r="BH127" i="7"/>
  <c r="BI127" i="7"/>
  <c r="BJ127" i="7"/>
  <c r="AB103" i="2"/>
  <c r="AB103" i="7" s="1"/>
  <c r="AC103" i="2"/>
  <c r="AC103" i="7" s="1"/>
  <c r="AD103" i="2"/>
  <c r="AD103" i="7" s="1"/>
  <c r="AE103" i="2"/>
  <c r="AE103" i="7" s="1"/>
  <c r="AF103" i="2"/>
  <c r="AF103" i="7" s="1"/>
  <c r="AG103" i="2"/>
  <c r="AG103" i="7" s="1"/>
  <c r="AH103" i="2"/>
  <c r="AH103" i="7" s="1"/>
  <c r="AI103" i="2"/>
  <c r="AI103" i="7" s="1"/>
  <c r="AJ103" i="2"/>
  <c r="AJ103" i="7" s="1"/>
  <c r="AK103" i="2"/>
  <c r="AK103" i="7" s="1"/>
  <c r="AL103" i="2"/>
  <c r="AL103" i="7" s="1"/>
  <c r="AM103" i="2"/>
  <c r="AM103" i="7" s="1"/>
  <c r="AN103" i="2"/>
  <c r="AN103" i="7" s="1"/>
  <c r="AO103" i="2"/>
  <c r="AO103" i="7" s="1"/>
  <c r="AP103" i="2"/>
  <c r="AP103" i="7" s="1"/>
  <c r="AQ103" i="7"/>
  <c r="AR103" i="7"/>
  <c r="AS103" i="7"/>
  <c r="AT103" i="7"/>
  <c r="AU103" i="7"/>
  <c r="AV103" i="7"/>
  <c r="AW103" i="7"/>
  <c r="AX103" i="7"/>
  <c r="AY103" i="7"/>
  <c r="AZ103" i="7"/>
  <c r="BA103" i="7"/>
  <c r="BB103" i="7"/>
  <c r="BC103" i="7"/>
  <c r="BD103" i="7"/>
  <c r="BE103" i="7"/>
  <c r="BF103" i="7"/>
  <c r="BG103" i="7"/>
  <c r="BH103" i="7"/>
  <c r="BI103" i="7"/>
  <c r="BJ103" i="7"/>
  <c r="AL176" i="2"/>
  <c r="AL176" i="7" s="1"/>
  <c r="BF176" i="7"/>
  <c r="AP194" i="2"/>
  <c r="AP194" i="7" s="1"/>
  <c r="AP193" i="2"/>
  <c r="AP193" i="7" s="1"/>
  <c r="AP192" i="2"/>
  <c r="AP192" i="7" s="1"/>
  <c r="AP191" i="2"/>
  <c r="AP191" i="7" s="1"/>
  <c r="W287" i="2"/>
  <c r="D273" i="2"/>
  <c r="BT167" i="7"/>
  <c r="BT166" i="7"/>
  <c r="BT165" i="7"/>
  <c r="BT164" i="7"/>
  <c r="BT163" i="7"/>
  <c r="BT162" i="7"/>
  <c r="BT161" i="7"/>
  <c r="BT160" i="7"/>
  <c r="BT159" i="7"/>
  <c r="BT158" i="7"/>
  <c r="BU167" i="7"/>
  <c r="BU166" i="7"/>
  <c r="BU165" i="7"/>
  <c r="BU164" i="7"/>
  <c r="BU163" i="7"/>
  <c r="BU162" i="7"/>
  <c r="BU161" i="7"/>
  <c r="BU160" i="7"/>
  <c r="BU159" i="7"/>
  <c r="BU158" i="7"/>
  <c r="BT150" i="7"/>
  <c r="BT149" i="7"/>
  <c r="BT148" i="7"/>
  <c r="BT147" i="7"/>
  <c r="BT146" i="7"/>
  <c r="BT145" i="7"/>
  <c r="BT144" i="7"/>
  <c r="BT143" i="7"/>
  <c r="BT142" i="7"/>
  <c r="BU150" i="7"/>
  <c r="BU149" i="7"/>
  <c r="BU148" i="7"/>
  <c r="BU147" i="7"/>
  <c r="BU146" i="7"/>
  <c r="BU145" i="7"/>
  <c r="BU144" i="7"/>
  <c r="BU143" i="7"/>
  <c r="BU142" i="7"/>
  <c r="BK221" i="7"/>
  <c r="BJ242" i="7"/>
  <c r="BJ243" i="7" s="1"/>
  <c r="BK243" i="7" s="1"/>
  <c r="BE242" i="7"/>
  <c r="BE243" i="7" s="1"/>
  <c r="AZ242" i="7"/>
  <c r="AZ243" i="7" s="1"/>
  <c r="AU242" i="7"/>
  <c r="AU243" i="7" s="1"/>
  <c r="AP242" i="7"/>
  <c r="AP243" i="7" s="1"/>
  <c r="AK242" i="7"/>
  <c r="AK243" i="7" s="1"/>
  <c r="AF242" i="7"/>
  <c r="AF243" i="7" s="1"/>
  <c r="AA242" i="7"/>
  <c r="AA243" i="7" s="1"/>
  <c r="V242" i="7"/>
  <c r="V243" i="7" s="1"/>
  <c r="Q242" i="7"/>
  <c r="Q243" i="7" s="1"/>
  <c r="L242" i="7"/>
  <c r="L243" i="7" s="1"/>
  <c r="H242" i="7"/>
  <c r="H243" i="7" s="1"/>
  <c r="BK241" i="7"/>
  <c r="BK242" i="7" s="1"/>
  <c r="BF236" i="7"/>
  <c r="AQ236" i="7"/>
  <c r="AL236" i="7"/>
  <c r="W236" i="7"/>
  <c r="R236" i="7"/>
  <c r="D236" i="7"/>
  <c r="BA236" i="7"/>
  <c r="AV236" i="7"/>
  <c r="AG236" i="7"/>
  <c r="AB236" i="7"/>
  <c r="M236" i="7"/>
  <c r="I236" i="7"/>
  <c r="T219" i="7"/>
  <c r="E219" i="7"/>
  <c r="AZ245" i="7"/>
  <c r="AZ246" i="7" s="1"/>
  <c r="D4" i="7"/>
  <c r="E4" i="7"/>
  <c r="F4" i="7"/>
  <c r="G4" i="7"/>
  <c r="H4" i="7"/>
  <c r="J4" i="7"/>
  <c r="K4" i="7"/>
  <c r="L4" i="7"/>
  <c r="M4" i="7"/>
  <c r="N4" i="7"/>
  <c r="O4" i="7"/>
  <c r="P4" i="7"/>
  <c r="Q4" i="7"/>
  <c r="R4" i="7"/>
  <c r="S4" i="7"/>
  <c r="T4" i="7"/>
  <c r="U4" i="7"/>
  <c r="V4" i="7"/>
  <c r="W4" i="7"/>
  <c r="X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AQ4" i="7"/>
  <c r="AR4" i="7"/>
  <c r="AS4" i="7"/>
  <c r="AT4" i="7"/>
  <c r="AU4" i="7"/>
  <c r="AV4" i="7"/>
  <c r="AW4" i="7"/>
  <c r="AX4" i="7"/>
  <c r="AY4" i="7"/>
  <c r="AZ4" i="7"/>
  <c r="BA4" i="7"/>
  <c r="BB4" i="7"/>
  <c r="BC4" i="7"/>
  <c r="BD4" i="7"/>
  <c r="BE4" i="7"/>
  <c r="BF4" i="7"/>
  <c r="BG4" i="7"/>
  <c r="BH4" i="7"/>
  <c r="BI4" i="7"/>
  <c r="BJ4" i="7"/>
  <c r="O281" i="2"/>
  <c r="BI97" i="7"/>
  <c r="BH97" i="7"/>
  <c r="BG97" i="7"/>
  <c r="BF97" i="7"/>
  <c r="BD97" i="7"/>
  <c r="BC97" i="7"/>
  <c r="BB97" i="7"/>
  <c r="BA97" i="7"/>
  <c r="AY97" i="7"/>
  <c r="AX97" i="7"/>
  <c r="AW97" i="7"/>
  <c r="AV97" i="7"/>
  <c r="AT97" i="7"/>
  <c r="AS97" i="7"/>
  <c r="AR97" i="7"/>
  <c r="AQ97" i="7"/>
  <c r="AO97" i="2"/>
  <c r="AO97" i="7" s="1"/>
  <c r="AN97" i="2"/>
  <c r="AN97" i="7" s="1"/>
  <c r="AM97" i="2"/>
  <c r="AM97" i="7" s="1"/>
  <c r="AL97" i="2"/>
  <c r="AL97" i="7" s="1"/>
  <c r="AJ97" i="2"/>
  <c r="AJ97" i="7" s="1"/>
  <c r="AI97" i="2"/>
  <c r="AI97" i="7" s="1"/>
  <c r="AH97" i="2"/>
  <c r="AH97" i="7" s="1"/>
  <c r="AG97" i="2"/>
  <c r="AG97" i="7" s="1"/>
  <c r="S97" i="2"/>
  <c r="S97" i="7" s="1"/>
  <c r="Q97" i="2"/>
  <c r="Q97" i="7" s="1"/>
  <c r="E97" i="2"/>
  <c r="E97" i="7" s="1"/>
  <c r="AI282" i="2"/>
  <c r="AE282" i="2"/>
  <c r="AE52" i="2"/>
  <c r="AE285" i="2"/>
  <c r="AE281" i="2"/>
  <c r="AE286" i="2"/>
  <c r="AE273" i="2"/>
  <c r="BS166" i="7"/>
  <c r="BR165" i="7"/>
  <c r="BQ164" i="7"/>
  <c r="BS163" i="7"/>
  <c r="BR162" i="7"/>
  <c r="BQ161" i="7"/>
  <c r="BS159" i="7"/>
  <c r="BR158" i="7"/>
  <c r="BP161" i="7"/>
  <c r="BS150" i="7"/>
  <c r="BR150" i="7"/>
  <c r="BQ150" i="7"/>
  <c r="BS149" i="7"/>
  <c r="BR149" i="7"/>
  <c r="BQ149" i="7"/>
  <c r="BS148" i="7"/>
  <c r="BR148" i="7"/>
  <c r="BQ148" i="7"/>
  <c r="BS147" i="7"/>
  <c r="BR147" i="7"/>
  <c r="BQ147" i="7"/>
  <c r="BS146" i="7"/>
  <c r="BR146" i="7"/>
  <c r="BQ146" i="7"/>
  <c r="BS145" i="7"/>
  <c r="BR145" i="7"/>
  <c r="BQ145" i="7"/>
  <c r="BS144" i="7"/>
  <c r="BR144" i="7"/>
  <c r="BQ144" i="7"/>
  <c r="BS143" i="7"/>
  <c r="BR143" i="7"/>
  <c r="BQ143" i="7"/>
  <c r="BS142" i="7"/>
  <c r="BR142" i="7"/>
  <c r="BQ142" i="7"/>
  <c r="BP150" i="7"/>
  <c r="BP149" i="7"/>
  <c r="BP148" i="7"/>
  <c r="BP147" i="7"/>
  <c r="BP146" i="7"/>
  <c r="BP145" i="7"/>
  <c r="BP144" i="7"/>
  <c r="BP143" i="7"/>
  <c r="BP142" i="7"/>
  <c r="BS167" i="7"/>
  <c r="BR167" i="7"/>
  <c r="BQ167" i="7"/>
  <c r="BR166" i="7"/>
  <c r="BQ166" i="7"/>
  <c r="BS165" i="7"/>
  <c r="BQ165" i="7"/>
  <c r="BS164" i="7"/>
  <c r="BR164" i="7"/>
  <c r="BR163" i="7"/>
  <c r="BQ163" i="7"/>
  <c r="BS162" i="7"/>
  <c r="BQ162" i="7"/>
  <c r="BS161" i="7"/>
  <c r="BR161" i="7"/>
  <c r="BS160" i="7"/>
  <c r="BR160" i="7"/>
  <c r="BQ160" i="7"/>
  <c r="BR159" i="7"/>
  <c r="BQ159" i="7"/>
  <c r="BS158" i="7"/>
  <c r="BQ158" i="7"/>
  <c r="BP167" i="7"/>
  <c r="BP166" i="7"/>
  <c r="BP165" i="7"/>
  <c r="BP164" i="7"/>
  <c r="BP163" i="7"/>
  <c r="BP162" i="7"/>
  <c r="BP160" i="7"/>
  <c r="BP159" i="7"/>
  <c r="BP158" i="7"/>
  <c r="R286" i="2"/>
  <c r="M276" i="2"/>
  <c r="E52" i="2"/>
  <c r="F52" i="2"/>
  <c r="G52" i="2"/>
  <c r="J52" i="2"/>
  <c r="K52" i="2"/>
  <c r="L52" i="2"/>
  <c r="N52" i="2"/>
  <c r="O52" i="2"/>
  <c r="P52" i="2"/>
  <c r="Q52" i="2"/>
  <c r="S52" i="2"/>
  <c r="T52" i="2"/>
  <c r="U52" i="2"/>
  <c r="V52" i="2"/>
  <c r="Y52" i="2"/>
  <c r="Z52" i="2"/>
  <c r="AB52" i="2"/>
  <c r="AC52" i="2"/>
  <c r="AD52" i="2"/>
  <c r="X52" i="2"/>
  <c r="AA52" i="2"/>
  <c r="AF52" i="2"/>
  <c r="W52" i="2"/>
  <c r="W52" i="7" s="1"/>
  <c r="D146" i="2"/>
  <c r="D146" i="7" s="1"/>
  <c r="AD286" i="2"/>
  <c r="AD285" i="2"/>
  <c r="AD282" i="2"/>
  <c r="AD281" i="2"/>
  <c r="O286" i="2"/>
  <c r="O285" i="2"/>
  <c r="O282" i="2"/>
  <c r="J286" i="2"/>
  <c r="J285" i="2"/>
  <c r="J282" i="2"/>
  <c r="J281" i="2"/>
  <c r="BL78" i="7"/>
  <c r="AO52" i="2"/>
  <c r="AN52" i="2"/>
  <c r="AM52" i="2"/>
  <c r="AJ52" i="2"/>
  <c r="AI52" i="2"/>
  <c r="AH52" i="2"/>
  <c r="AG52" i="2"/>
  <c r="AP281" i="2"/>
  <c r="AO281" i="2"/>
  <c r="AN281" i="2"/>
  <c r="AM281" i="2"/>
  <c r="AL281" i="2"/>
  <c r="AK281" i="2"/>
  <c r="AJ281" i="2"/>
  <c r="AI281" i="2"/>
  <c r="AH281" i="2"/>
  <c r="AG281" i="2"/>
  <c r="AF281" i="2"/>
  <c r="AC281" i="2"/>
  <c r="AB281" i="2"/>
  <c r="AA281" i="2"/>
  <c r="Z281" i="2"/>
  <c r="Y281" i="2"/>
  <c r="X281" i="2"/>
  <c r="W281" i="2"/>
  <c r="V281" i="2"/>
  <c r="U281" i="2"/>
  <c r="T281" i="2"/>
  <c r="S281" i="2"/>
  <c r="R281" i="2"/>
  <c r="Q281" i="2"/>
  <c r="P281" i="2"/>
  <c r="N281" i="2"/>
  <c r="M281" i="2"/>
  <c r="L281" i="2"/>
  <c r="K281" i="2"/>
  <c r="I281" i="2"/>
  <c r="H281" i="2"/>
  <c r="G281" i="2"/>
  <c r="F281" i="2"/>
  <c r="E281" i="2"/>
  <c r="D281" i="2"/>
  <c r="AP285" i="2"/>
  <c r="AO285" i="2"/>
  <c r="AN285" i="2"/>
  <c r="AM285" i="2"/>
  <c r="AL285" i="2"/>
  <c r="AK285" i="2"/>
  <c r="AJ285" i="2"/>
  <c r="AI285" i="2"/>
  <c r="AH285" i="2"/>
  <c r="AG285" i="2"/>
  <c r="AF285" i="2"/>
  <c r="AC285" i="2"/>
  <c r="AB285" i="2"/>
  <c r="AA285" i="2"/>
  <c r="Z285" i="2"/>
  <c r="Y285" i="2"/>
  <c r="X285" i="2"/>
  <c r="W285" i="2"/>
  <c r="V285" i="2"/>
  <c r="U285" i="2"/>
  <c r="T285" i="2"/>
  <c r="S285" i="2"/>
  <c r="R285" i="2"/>
  <c r="Q285" i="2"/>
  <c r="P285" i="2"/>
  <c r="N285" i="2"/>
  <c r="M285" i="2"/>
  <c r="L285" i="2"/>
  <c r="K285" i="2"/>
  <c r="I285" i="2"/>
  <c r="H285" i="2"/>
  <c r="G285" i="2"/>
  <c r="F285" i="2"/>
  <c r="E285" i="2"/>
  <c r="D285" i="2"/>
  <c r="D286" i="2"/>
  <c r="E286" i="2"/>
  <c r="F286" i="2"/>
  <c r="G286" i="2"/>
  <c r="I286" i="2"/>
  <c r="K286" i="2"/>
  <c r="L286" i="2"/>
  <c r="N286" i="2"/>
  <c r="P286" i="2"/>
  <c r="Q286" i="2"/>
  <c r="S286" i="2"/>
  <c r="T286" i="2"/>
  <c r="U286" i="2"/>
  <c r="V286" i="2"/>
  <c r="W286" i="2"/>
  <c r="X286" i="2"/>
  <c r="Y286" i="2"/>
  <c r="Z286" i="2"/>
  <c r="AA286" i="2"/>
  <c r="AC286" i="2"/>
  <c r="AF286" i="2"/>
  <c r="AG286" i="2"/>
  <c r="AH286" i="2"/>
  <c r="AI286" i="2"/>
  <c r="AJ286" i="2"/>
  <c r="AK286" i="2"/>
  <c r="AL286" i="2"/>
  <c r="AM286" i="2"/>
  <c r="AN286" i="2"/>
  <c r="AO286" i="2"/>
  <c r="AP286" i="2"/>
  <c r="A281" i="2"/>
  <c r="AO282" i="2"/>
  <c r="AN282" i="2"/>
  <c r="AM282" i="2"/>
  <c r="AL282" i="2"/>
  <c r="AJ282" i="2"/>
  <c r="AH282" i="2"/>
  <c r="AG282" i="2"/>
  <c r="AC282" i="2"/>
  <c r="AB282" i="2"/>
  <c r="Z282" i="2"/>
  <c r="Y282" i="2"/>
  <c r="X282" i="2"/>
  <c r="V282" i="2"/>
  <c r="U282" i="2"/>
  <c r="T282" i="2"/>
  <c r="S282" i="2"/>
  <c r="Q282" i="2"/>
  <c r="P282" i="2"/>
  <c r="N282" i="2"/>
  <c r="L282" i="2"/>
  <c r="K282" i="2"/>
  <c r="I282" i="2"/>
  <c r="G282" i="2"/>
  <c r="F282" i="2"/>
  <c r="E282" i="2"/>
  <c r="D282" i="2"/>
  <c r="A273" i="2"/>
  <c r="A289" i="2"/>
  <c r="A288" i="2"/>
  <c r="A287" i="2"/>
  <c r="A286" i="2"/>
  <c r="A285" i="2"/>
  <c r="A284" i="2"/>
  <c r="A283" i="2"/>
  <c r="A282" i="2"/>
  <c r="A280" i="2"/>
  <c r="A279" i="2"/>
  <c r="A278" i="2"/>
  <c r="A277" i="2"/>
  <c r="A276" i="2"/>
  <c r="A275" i="2"/>
  <c r="A274" i="2"/>
  <c r="M286" i="2"/>
  <c r="H52" i="2"/>
  <c r="I52" i="2"/>
  <c r="R52" i="2"/>
  <c r="M52" i="2"/>
  <c r="AK52" i="2"/>
  <c r="J273" i="2"/>
  <c r="Y273" i="2"/>
  <c r="G273" i="2"/>
  <c r="L273" i="2"/>
  <c r="AM273" i="2"/>
  <c r="AF273" i="2"/>
  <c r="U273" i="2"/>
  <c r="AC273" i="2"/>
  <c r="K273" i="2"/>
  <c r="N273" i="2"/>
  <c r="AJ273" i="2"/>
  <c r="Q273" i="2"/>
  <c r="X273" i="2"/>
  <c r="W273" i="2"/>
  <c r="V273" i="2"/>
  <c r="AB273" i="2"/>
  <c r="P273" i="2"/>
  <c r="F273" i="2"/>
  <c r="Z273" i="2"/>
  <c r="AL273" i="2"/>
  <c r="S273" i="2"/>
  <c r="AN273" i="2"/>
  <c r="O273" i="2"/>
  <c r="AG273" i="2"/>
  <c r="H273" i="2"/>
  <c r="AD273" i="2"/>
  <c r="AH273" i="2"/>
  <c r="T273" i="2"/>
  <c r="AO273" i="2"/>
  <c r="R273" i="2"/>
  <c r="M273" i="2"/>
  <c r="AP273" i="2"/>
  <c r="AK273" i="2"/>
  <c r="AA273" i="2"/>
  <c r="AI273" i="2"/>
  <c r="E273" i="2"/>
  <c r="I274" i="2"/>
  <c r="AB287" i="2"/>
  <c r="I273" i="2"/>
  <c r="AP52" i="2" l="1"/>
  <c r="AP43" i="7"/>
  <c r="H183" i="7"/>
  <c r="BK183" i="7" s="1"/>
  <c r="H181" i="2"/>
  <c r="H181" i="7" s="1"/>
  <c r="H179" i="2"/>
  <c r="H179" i="7" s="1"/>
  <c r="H178" i="2"/>
  <c r="H178" i="7" s="1"/>
  <c r="H182" i="2"/>
  <c r="H182" i="7" s="1"/>
  <c r="H180" i="2"/>
  <c r="H180" i="7" s="1"/>
  <c r="AM74" i="2"/>
  <c r="AM66" i="7"/>
  <c r="BK66" i="7" s="1"/>
  <c r="AG127" i="2"/>
  <c r="AG127" i="7" s="1"/>
  <c r="AG125" i="7"/>
  <c r="AM127" i="2"/>
  <c r="AM127" i="7" s="1"/>
  <c r="AM125" i="7"/>
  <c r="AP195" i="2"/>
  <c r="AP195" i="7" s="1"/>
  <c r="AP190" i="7"/>
  <c r="AL127" i="2"/>
  <c r="AL127" i="7" s="1"/>
  <c r="AL125" i="7"/>
  <c r="BK43" i="7"/>
  <c r="BK122" i="7"/>
  <c r="M217" i="2"/>
  <c r="M212" i="7"/>
  <c r="BK212" i="7" s="1"/>
  <c r="BK158" i="7"/>
  <c r="Y276" i="2"/>
  <c r="AU52" i="7"/>
  <c r="AV52" i="7"/>
  <c r="AF277" i="2"/>
  <c r="AF52" i="7"/>
  <c r="V277" i="2"/>
  <c r="V52" i="7"/>
  <c r="AT52" i="7"/>
  <c r="AU41" i="7"/>
  <c r="BG85" i="7"/>
  <c r="BC85" i="7"/>
  <c r="AY85" i="7"/>
  <c r="AU85" i="7"/>
  <c r="AQ85" i="7"/>
  <c r="AM280" i="2"/>
  <c r="AM85" i="7"/>
  <c r="AI280" i="2"/>
  <c r="AI85" i="7"/>
  <c r="AE280" i="2"/>
  <c r="AE85" i="7"/>
  <c r="AA280" i="2"/>
  <c r="AA85" i="7"/>
  <c r="W280" i="2"/>
  <c r="W85" i="7"/>
  <c r="S280" i="2"/>
  <c r="S85" i="7"/>
  <c r="BI74" i="7"/>
  <c r="BD74" i="7"/>
  <c r="AZ74" i="7"/>
  <c r="AV74" i="7"/>
  <c r="AQ74" i="7"/>
  <c r="AK279" i="2"/>
  <c r="AK74" i="7"/>
  <c r="AG279" i="2"/>
  <c r="AG74" i="7"/>
  <c r="AC279" i="2"/>
  <c r="AC74" i="7"/>
  <c r="Y279" i="2"/>
  <c r="Y74" i="7"/>
  <c r="U279" i="2"/>
  <c r="U74" i="7"/>
  <c r="Q279" i="2"/>
  <c r="Q74" i="7"/>
  <c r="M279" i="2"/>
  <c r="M74" i="7"/>
  <c r="I279" i="2"/>
  <c r="I74" i="7"/>
  <c r="E279" i="2"/>
  <c r="E74" i="7"/>
  <c r="BG63" i="7"/>
  <c r="BB63" i="7"/>
  <c r="AX63" i="7"/>
  <c r="AT63" i="7"/>
  <c r="AP278" i="2"/>
  <c r="AP63" i="7"/>
  <c r="AL278" i="2"/>
  <c r="AL63" i="7"/>
  <c r="AH278" i="2"/>
  <c r="AH63" i="7"/>
  <c r="AD278" i="2"/>
  <c r="AD63" i="7"/>
  <c r="Z278" i="2"/>
  <c r="Z63" i="7"/>
  <c r="V278" i="2"/>
  <c r="V63" i="7"/>
  <c r="R278" i="2"/>
  <c r="R63" i="7"/>
  <c r="N278" i="2"/>
  <c r="N63" i="7"/>
  <c r="J278" i="2"/>
  <c r="J63" i="7"/>
  <c r="F278" i="2"/>
  <c r="F63" i="7"/>
  <c r="BF217" i="7"/>
  <c r="AP277" i="2"/>
  <c r="AP52" i="7"/>
  <c r="BH195" i="7"/>
  <c r="BB195" i="7"/>
  <c r="AW195" i="7"/>
  <c r="AR195" i="7"/>
  <c r="AM287" i="2"/>
  <c r="AM195" i="7"/>
  <c r="AH287" i="2"/>
  <c r="AH195" i="7"/>
  <c r="AC287" i="2"/>
  <c r="AC195" i="7"/>
  <c r="BG16" i="7"/>
  <c r="BC16" i="7"/>
  <c r="AY16" i="7"/>
  <c r="AU16" i="7"/>
  <c r="AQ16" i="7"/>
  <c r="AI274" i="2"/>
  <c r="AI16" i="7"/>
  <c r="AD274" i="2"/>
  <c r="AD16" i="7"/>
  <c r="D278" i="2"/>
  <c r="D63" i="7"/>
  <c r="F109" i="7"/>
  <c r="F140" i="2"/>
  <c r="F140" i="7" s="1"/>
  <c r="D288" i="2"/>
  <c r="D211" i="7"/>
  <c r="BG211" i="7"/>
  <c r="BC211" i="7"/>
  <c r="AY211" i="7"/>
  <c r="AU211" i="7"/>
  <c r="AQ211" i="7"/>
  <c r="AM288" i="2"/>
  <c r="AM211" i="7"/>
  <c r="AI288" i="2"/>
  <c r="AI211" i="7"/>
  <c r="AE288" i="2"/>
  <c r="AE211" i="7"/>
  <c r="AA288" i="2"/>
  <c r="AA211" i="7"/>
  <c r="W288" i="2"/>
  <c r="W211" i="7"/>
  <c r="S288" i="2"/>
  <c r="S211" i="7"/>
  <c r="O288" i="2"/>
  <c r="O211" i="7"/>
  <c r="K288" i="2"/>
  <c r="K211" i="7"/>
  <c r="G288" i="2"/>
  <c r="G211" i="7"/>
  <c r="BJ217" i="7"/>
  <c r="BE217" i="7"/>
  <c r="BA217" i="7"/>
  <c r="AW217" i="7"/>
  <c r="AS217" i="7"/>
  <c r="AO289" i="2"/>
  <c r="AO217" i="7"/>
  <c r="AK289" i="2"/>
  <c r="AK217" i="7"/>
  <c r="AG289" i="2"/>
  <c r="AG217" i="7"/>
  <c r="AC289" i="2"/>
  <c r="AC217" i="7"/>
  <c r="Y289" i="2"/>
  <c r="Y217" i="7"/>
  <c r="U289" i="2"/>
  <c r="U217" i="7"/>
  <c r="Q289" i="2"/>
  <c r="Q217" i="7"/>
  <c r="L289" i="2"/>
  <c r="L217" i="7"/>
  <c r="H289" i="2"/>
  <c r="H217" i="7"/>
  <c r="M289" i="2"/>
  <c r="M217" i="7"/>
  <c r="AZ52" i="7"/>
  <c r="AI277" i="2"/>
  <c r="AI52" i="7"/>
  <c r="AS52" i="7"/>
  <c r="AC277" i="2"/>
  <c r="AC52" i="7"/>
  <c r="L277" i="2"/>
  <c r="L52" i="7"/>
  <c r="BH41" i="7"/>
  <c r="BC41" i="7"/>
  <c r="AQ41" i="7"/>
  <c r="AH276" i="2"/>
  <c r="AH41" i="7"/>
  <c r="Z276" i="2"/>
  <c r="Z41" i="7"/>
  <c r="V276" i="2"/>
  <c r="V41" i="7"/>
  <c r="H276" i="2"/>
  <c r="H41" i="7"/>
  <c r="J280" i="2"/>
  <c r="J85" i="7"/>
  <c r="AJ277" i="2"/>
  <c r="AJ52" i="7"/>
  <c r="BD52" i="7"/>
  <c r="BC52" i="7"/>
  <c r="AB277" i="2"/>
  <c r="AB52" i="7"/>
  <c r="BG41" i="7"/>
  <c r="BB41" i="7"/>
  <c r="AX41" i="7"/>
  <c r="AP276" i="2"/>
  <c r="AP41" i="7"/>
  <c r="AK276" i="2"/>
  <c r="AK41" i="7"/>
  <c r="AG276" i="2"/>
  <c r="AG41" i="7"/>
  <c r="AC276" i="2"/>
  <c r="AC41" i="7"/>
  <c r="U276" i="2"/>
  <c r="U41" i="7"/>
  <c r="O276" i="2"/>
  <c r="O41" i="7"/>
  <c r="K276" i="2"/>
  <c r="K41" i="7"/>
  <c r="G276" i="2"/>
  <c r="G41" i="7"/>
  <c r="BJ85" i="7"/>
  <c r="BF85" i="7"/>
  <c r="BB85" i="7"/>
  <c r="AX85" i="7"/>
  <c r="AT85" i="7"/>
  <c r="AP280" i="2"/>
  <c r="AP85" i="7"/>
  <c r="AL280" i="2"/>
  <c r="AL85" i="7"/>
  <c r="AH280" i="2"/>
  <c r="AH85" i="7"/>
  <c r="AD280" i="2"/>
  <c r="AD85" i="7"/>
  <c r="Z280" i="2"/>
  <c r="Z85" i="7"/>
  <c r="V280" i="2"/>
  <c r="V85" i="7"/>
  <c r="Q280" i="2"/>
  <c r="Q85" i="7"/>
  <c r="M280" i="2"/>
  <c r="M85" i="7"/>
  <c r="I280" i="2"/>
  <c r="I85" i="7"/>
  <c r="E280" i="2"/>
  <c r="E85" i="7"/>
  <c r="BH74" i="7"/>
  <c r="BC74" i="7"/>
  <c r="AY74" i="7"/>
  <c r="AU74" i="7"/>
  <c r="AP279" i="2"/>
  <c r="AP74" i="7"/>
  <c r="AJ279" i="2"/>
  <c r="AJ74" i="7"/>
  <c r="AF279" i="2"/>
  <c r="AF74" i="7"/>
  <c r="AB279" i="2"/>
  <c r="AB74" i="7"/>
  <c r="X279" i="2"/>
  <c r="X74" i="7"/>
  <c r="T279" i="2"/>
  <c r="T74" i="7"/>
  <c r="P279" i="2"/>
  <c r="P74" i="7"/>
  <c r="L279" i="2"/>
  <c r="L74" i="7"/>
  <c r="H279" i="2"/>
  <c r="H74" i="7"/>
  <c r="BJ63" i="7"/>
  <c r="BE63" i="7"/>
  <c r="BA63" i="7"/>
  <c r="AW63" i="7"/>
  <c r="AS63" i="7"/>
  <c r="AO278" i="2"/>
  <c r="AO63" i="7"/>
  <c r="AK278" i="2"/>
  <c r="AK63" i="7"/>
  <c r="AG278" i="2"/>
  <c r="AG63" i="7"/>
  <c r="AC278" i="2"/>
  <c r="AC63" i="7"/>
  <c r="Y278" i="2"/>
  <c r="Y63" i="7"/>
  <c r="U278" i="2"/>
  <c r="U63" i="7"/>
  <c r="Q278" i="2"/>
  <c r="Q63" i="7"/>
  <c r="M278" i="2"/>
  <c r="M63" i="7"/>
  <c r="I278" i="2"/>
  <c r="I63" i="7"/>
  <c r="E278" i="2"/>
  <c r="E63" i="7"/>
  <c r="BG195" i="7"/>
  <c r="BA195" i="7"/>
  <c r="AV195" i="7"/>
  <c r="AQ195" i="7"/>
  <c r="AL287" i="2"/>
  <c r="AL195" i="7"/>
  <c r="AG287" i="2"/>
  <c r="AG195" i="7"/>
  <c r="BJ16" i="7"/>
  <c r="BF16" i="7"/>
  <c r="AT16" i="7"/>
  <c r="AL274" i="2"/>
  <c r="AL16" i="7"/>
  <c r="AH274" i="2"/>
  <c r="AH16" i="7"/>
  <c r="AC274" i="2"/>
  <c r="AC16" i="7"/>
  <c r="Y274" i="2"/>
  <c r="Y16" i="7"/>
  <c r="D279" i="2"/>
  <c r="D74" i="7"/>
  <c r="BK121" i="7"/>
  <c r="BK133" i="7"/>
  <c r="BK146" i="7"/>
  <c r="BK189" i="7"/>
  <c r="BJ211" i="7"/>
  <c r="BF211" i="7"/>
  <c r="BB211" i="7"/>
  <c r="AX211" i="7"/>
  <c r="AT211" i="7"/>
  <c r="AP288" i="2"/>
  <c r="AP211" i="7"/>
  <c r="AL288" i="2"/>
  <c r="AL211" i="7"/>
  <c r="AH288" i="2"/>
  <c r="AH211" i="7"/>
  <c r="AD288" i="2"/>
  <c r="AD211" i="7"/>
  <c r="Z288" i="2"/>
  <c r="Z211" i="7"/>
  <c r="V288" i="2"/>
  <c r="V211" i="7"/>
  <c r="R288" i="2"/>
  <c r="R211" i="7"/>
  <c r="N288" i="2"/>
  <c r="N211" i="7"/>
  <c r="J288" i="2"/>
  <c r="J211" i="7"/>
  <c r="F288" i="2"/>
  <c r="F211" i="7"/>
  <c r="BI217" i="7"/>
  <c r="BD217" i="7"/>
  <c r="AZ217" i="7"/>
  <c r="AV217" i="7"/>
  <c r="AR217" i="7"/>
  <c r="AN289" i="2"/>
  <c r="AN217" i="7"/>
  <c r="AJ289" i="2"/>
  <c r="AJ217" i="7"/>
  <c r="AF289" i="2"/>
  <c r="AF217" i="7"/>
  <c r="AB289" i="2"/>
  <c r="AB217" i="7"/>
  <c r="X289" i="2"/>
  <c r="X217" i="7"/>
  <c r="T289" i="2"/>
  <c r="T217" i="7"/>
  <c r="P289" i="2"/>
  <c r="P217" i="7"/>
  <c r="K289" i="2"/>
  <c r="K217" i="7"/>
  <c r="G289" i="2"/>
  <c r="G217" i="7"/>
  <c r="D22" i="7"/>
  <c r="BK22" i="7" s="1"/>
  <c r="D35" i="2"/>
  <c r="BA52" i="7"/>
  <c r="F277" i="2"/>
  <c r="F52" i="7"/>
  <c r="AY41" i="7"/>
  <c r="AM276" i="2"/>
  <c r="AM41" i="7"/>
  <c r="AD276" i="2"/>
  <c r="AD41" i="7"/>
  <c r="Q276" i="2"/>
  <c r="Q41" i="7"/>
  <c r="F280" i="2"/>
  <c r="F85" i="7"/>
  <c r="BE52" i="7"/>
  <c r="P277" i="2"/>
  <c r="P52" i="7"/>
  <c r="E277" i="2"/>
  <c r="E52" i="7"/>
  <c r="BH52" i="7"/>
  <c r="AK277" i="2"/>
  <c r="AK52" i="7"/>
  <c r="M277" i="2"/>
  <c r="M52" i="7"/>
  <c r="I277" i="2"/>
  <c r="I52" i="7"/>
  <c r="AG277" i="2"/>
  <c r="AG52" i="7"/>
  <c r="AM277" i="2"/>
  <c r="AM52" i="7"/>
  <c r="AX52" i="7"/>
  <c r="BG52" i="7"/>
  <c r="X277" i="2"/>
  <c r="X52" i="7"/>
  <c r="Z277" i="2"/>
  <c r="Z52" i="7"/>
  <c r="T277" i="2"/>
  <c r="T52" i="7"/>
  <c r="O277" i="2"/>
  <c r="O52" i="7"/>
  <c r="J277" i="2"/>
  <c r="J52" i="7"/>
  <c r="BJ52" i="7"/>
  <c r="BJ41" i="7"/>
  <c r="BE41" i="7"/>
  <c r="BA41" i="7"/>
  <c r="AW41" i="7"/>
  <c r="AO276" i="2"/>
  <c r="AO41" i="7"/>
  <c r="AJ276" i="2"/>
  <c r="AJ41" i="7"/>
  <c r="AF276" i="2"/>
  <c r="AF41" i="7"/>
  <c r="AB276" i="2"/>
  <c r="AB41" i="7"/>
  <c r="X276" i="2"/>
  <c r="X41" i="7"/>
  <c r="S276" i="2"/>
  <c r="S41" i="7"/>
  <c r="N276" i="2"/>
  <c r="N41" i="7"/>
  <c r="J276" i="2"/>
  <c r="J41" i="7"/>
  <c r="F276" i="2"/>
  <c r="F41" i="7"/>
  <c r="BI85" i="7"/>
  <c r="BE85" i="7"/>
  <c r="BA85" i="7"/>
  <c r="AW85" i="7"/>
  <c r="AS85" i="7"/>
  <c r="AO280" i="2"/>
  <c r="AO85" i="7"/>
  <c r="AK280" i="2"/>
  <c r="AK85" i="7"/>
  <c r="AG280" i="2"/>
  <c r="AG85" i="7"/>
  <c r="AC280" i="2"/>
  <c r="AC85" i="7"/>
  <c r="Y280" i="2"/>
  <c r="Y85" i="7"/>
  <c r="U280" i="2"/>
  <c r="U85" i="7"/>
  <c r="P280" i="2"/>
  <c r="P85" i="7"/>
  <c r="L280" i="2"/>
  <c r="L85" i="7"/>
  <c r="H280" i="2"/>
  <c r="H85" i="7"/>
  <c r="BG74" i="7"/>
  <c r="BB74" i="7"/>
  <c r="AX74" i="7"/>
  <c r="AT74" i="7"/>
  <c r="AO279" i="2"/>
  <c r="AO74" i="7"/>
  <c r="AI279" i="2"/>
  <c r="AI74" i="7"/>
  <c r="AE279" i="2"/>
  <c r="AE74" i="7"/>
  <c r="AA279" i="2"/>
  <c r="AA74" i="7"/>
  <c r="W279" i="2"/>
  <c r="W74" i="7"/>
  <c r="S279" i="2"/>
  <c r="S74" i="7"/>
  <c r="O279" i="2"/>
  <c r="O74" i="7"/>
  <c r="K279" i="2"/>
  <c r="K74" i="7"/>
  <c r="G279" i="2"/>
  <c r="G74" i="7"/>
  <c r="BI63" i="7"/>
  <c r="BD63" i="7"/>
  <c r="AZ63" i="7"/>
  <c r="AV63" i="7"/>
  <c r="AR63" i="7"/>
  <c r="AN278" i="2"/>
  <c r="AN63" i="7"/>
  <c r="AJ278" i="2"/>
  <c r="AJ63" i="7"/>
  <c r="AF278" i="2"/>
  <c r="AF63" i="7"/>
  <c r="AB278" i="2"/>
  <c r="AB63" i="7"/>
  <c r="X278" i="2"/>
  <c r="X63" i="7"/>
  <c r="T278" i="2"/>
  <c r="T63" i="7"/>
  <c r="P278" i="2"/>
  <c r="P63" i="7"/>
  <c r="L278" i="2"/>
  <c r="L63" i="7"/>
  <c r="H278" i="2"/>
  <c r="H63" i="7"/>
  <c r="BF63" i="7"/>
  <c r="BD195" i="7"/>
  <c r="AY195" i="7"/>
  <c r="AT195" i="7"/>
  <c r="AO287" i="2"/>
  <c r="AO195" i="7"/>
  <c r="AJ287" i="2"/>
  <c r="AJ195" i="7"/>
  <c r="AE287" i="2"/>
  <c r="AE195" i="7"/>
  <c r="BE16" i="7"/>
  <c r="AW16" i="7"/>
  <c r="AS16" i="7"/>
  <c r="AK274" i="2"/>
  <c r="AK16" i="7"/>
  <c r="AG274" i="2"/>
  <c r="AG16" i="7"/>
  <c r="X16" i="7"/>
  <c r="D276" i="2"/>
  <c r="D41" i="7"/>
  <c r="D280" i="2"/>
  <c r="D85" i="7"/>
  <c r="BK97" i="7"/>
  <c r="H109" i="7"/>
  <c r="H140" i="2"/>
  <c r="H140" i="7" s="1"/>
  <c r="BK115" i="7"/>
  <c r="BI211" i="7"/>
  <c r="BE211" i="7"/>
  <c r="BA211" i="7"/>
  <c r="AW211" i="7"/>
  <c r="AS211" i="7"/>
  <c r="AO288" i="2"/>
  <c r="AO211" i="7"/>
  <c r="AK288" i="2"/>
  <c r="AK211" i="7"/>
  <c r="AG288" i="2"/>
  <c r="AG211" i="7"/>
  <c r="AC288" i="2"/>
  <c r="AC211" i="7"/>
  <c r="Y288" i="2"/>
  <c r="Y211" i="7"/>
  <c r="U288" i="2"/>
  <c r="U211" i="7"/>
  <c r="Q288" i="2"/>
  <c r="Q211" i="7"/>
  <c r="M288" i="2"/>
  <c r="M211" i="7"/>
  <c r="I288" i="2"/>
  <c r="I211" i="7"/>
  <c r="E288" i="2"/>
  <c r="E211" i="7"/>
  <c r="BH217" i="7"/>
  <c r="BC217" i="7"/>
  <c r="AY217" i="7"/>
  <c r="AU217" i="7"/>
  <c r="AQ217" i="7"/>
  <c r="AM289" i="2"/>
  <c r="AM217" i="7"/>
  <c r="AI289" i="2"/>
  <c r="AI217" i="7"/>
  <c r="AE289" i="2"/>
  <c r="AE217" i="7"/>
  <c r="AA289" i="2"/>
  <c r="AA217" i="7"/>
  <c r="W289" i="2"/>
  <c r="W217" i="7"/>
  <c r="S289" i="2"/>
  <c r="S217" i="7"/>
  <c r="O289" i="2"/>
  <c r="O217" i="7"/>
  <c r="J289" i="2"/>
  <c r="J217" i="7"/>
  <c r="F289" i="2"/>
  <c r="F217" i="7"/>
  <c r="BK164" i="7"/>
  <c r="BB52" i="7"/>
  <c r="AO277" i="2"/>
  <c r="AO52" i="7"/>
  <c r="AR52" i="7"/>
  <c r="Q277" i="2"/>
  <c r="Q52" i="7"/>
  <c r="N280" i="2"/>
  <c r="N85" i="7"/>
  <c r="AQ52" i="7"/>
  <c r="AA277" i="2"/>
  <c r="AA52" i="7"/>
  <c r="U277" i="2"/>
  <c r="U52" i="7"/>
  <c r="K277" i="2"/>
  <c r="K52" i="7"/>
  <c r="BI52" i="7"/>
  <c r="BF52" i="7"/>
  <c r="R277" i="2"/>
  <c r="R52" i="7"/>
  <c r="H277" i="2"/>
  <c r="H52" i="7"/>
  <c r="AH277" i="2"/>
  <c r="AH52" i="7"/>
  <c r="AN277" i="2"/>
  <c r="AN52" i="7"/>
  <c r="AY52" i="7"/>
  <c r="AD277" i="2"/>
  <c r="AD52" i="7"/>
  <c r="Y277" i="2"/>
  <c r="Y52" i="7"/>
  <c r="S277" i="2"/>
  <c r="S52" i="7"/>
  <c r="N277" i="2"/>
  <c r="N52" i="7"/>
  <c r="G277" i="2"/>
  <c r="G52" i="7"/>
  <c r="AE277" i="2"/>
  <c r="AE52" i="7"/>
  <c r="BK139" i="7"/>
  <c r="BI41" i="7"/>
  <c r="BD41" i="7"/>
  <c r="AZ41" i="7"/>
  <c r="AV41" i="7"/>
  <c r="AN276" i="2"/>
  <c r="AN41" i="7"/>
  <c r="AI276" i="2"/>
  <c r="AI41" i="7"/>
  <c r="AE276" i="2"/>
  <c r="AE41" i="7"/>
  <c r="AA276" i="2"/>
  <c r="AA41" i="7"/>
  <c r="W276" i="2"/>
  <c r="W41" i="7"/>
  <c r="R276" i="2"/>
  <c r="R41" i="7"/>
  <c r="I276" i="2"/>
  <c r="I41" i="7"/>
  <c r="E276" i="2"/>
  <c r="E41" i="7"/>
  <c r="BH85" i="7"/>
  <c r="BD85" i="7"/>
  <c r="AZ85" i="7"/>
  <c r="AV85" i="7"/>
  <c r="AR85" i="7"/>
  <c r="AN280" i="2"/>
  <c r="AN85" i="7"/>
  <c r="AJ280" i="2"/>
  <c r="AJ85" i="7"/>
  <c r="AF280" i="2"/>
  <c r="AF85" i="7"/>
  <c r="AB280" i="2"/>
  <c r="AB85" i="7"/>
  <c r="X280" i="2"/>
  <c r="X85" i="7"/>
  <c r="T280" i="2"/>
  <c r="T85" i="7"/>
  <c r="O280" i="2"/>
  <c r="O85" i="7"/>
  <c r="K280" i="2"/>
  <c r="K85" i="7"/>
  <c r="G280" i="2"/>
  <c r="G85" i="7"/>
  <c r="BF41" i="7"/>
  <c r="BJ74" i="7"/>
  <c r="BE74" i="7"/>
  <c r="BA74" i="7"/>
  <c r="AW74" i="7"/>
  <c r="AS74" i="7"/>
  <c r="AN279" i="2"/>
  <c r="AN74" i="7"/>
  <c r="AH279" i="2"/>
  <c r="AH74" i="7"/>
  <c r="AD279" i="2"/>
  <c r="AD74" i="7"/>
  <c r="Z279" i="2"/>
  <c r="Z74" i="7"/>
  <c r="V279" i="2"/>
  <c r="V74" i="7"/>
  <c r="R279" i="2"/>
  <c r="R74" i="7"/>
  <c r="N279" i="2"/>
  <c r="N74" i="7"/>
  <c r="J279" i="2"/>
  <c r="J74" i="7"/>
  <c r="F279" i="2"/>
  <c r="F74" i="7"/>
  <c r="BH63" i="7"/>
  <c r="BC63" i="7"/>
  <c r="AY63" i="7"/>
  <c r="AU63" i="7"/>
  <c r="AQ63" i="7"/>
  <c r="AM278" i="2"/>
  <c r="AM63" i="7"/>
  <c r="AI278" i="2"/>
  <c r="AI63" i="7"/>
  <c r="AE278" i="2"/>
  <c r="AE63" i="7"/>
  <c r="AA278" i="2"/>
  <c r="AA63" i="7"/>
  <c r="W278" i="2"/>
  <c r="W63" i="7"/>
  <c r="S278" i="2"/>
  <c r="S63" i="7"/>
  <c r="O278" i="2"/>
  <c r="O63" i="7"/>
  <c r="K278" i="2"/>
  <c r="K63" i="7"/>
  <c r="G278" i="2"/>
  <c r="G63" i="7"/>
  <c r="BI195" i="7"/>
  <c r="BC195" i="7"/>
  <c r="AX195" i="7"/>
  <c r="AS195" i="7"/>
  <c r="AN287" i="2"/>
  <c r="AN195" i="7"/>
  <c r="AI287" i="2"/>
  <c r="AI195" i="7"/>
  <c r="AD287" i="2"/>
  <c r="AD195" i="7"/>
  <c r="D277" i="2"/>
  <c r="D52" i="7"/>
  <c r="BK91" i="7"/>
  <c r="BK109" i="7"/>
  <c r="BK176" i="7"/>
  <c r="BH211" i="7"/>
  <c r="BD211" i="7"/>
  <c r="AZ211" i="7"/>
  <c r="AV211" i="7"/>
  <c r="AR211" i="7"/>
  <c r="AN288" i="2"/>
  <c r="AN211" i="7"/>
  <c r="AJ288" i="2"/>
  <c r="AJ211" i="7"/>
  <c r="AF288" i="2"/>
  <c r="AF211" i="7"/>
  <c r="AB288" i="2"/>
  <c r="AB211" i="7"/>
  <c r="X288" i="2"/>
  <c r="X211" i="7"/>
  <c r="T288" i="2"/>
  <c r="T211" i="7"/>
  <c r="P288" i="2"/>
  <c r="P211" i="7"/>
  <c r="L288" i="2"/>
  <c r="L211" i="7"/>
  <c r="H288" i="2"/>
  <c r="H211" i="7"/>
  <c r="BG217" i="7"/>
  <c r="BB217" i="7"/>
  <c r="AX217" i="7"/>
  <c r="AT217" i="7"/>
  <c r="AP289" i="2"/>
  <c r="AP217" i="7"/>
  <c r="AL289" i="2"/>
  <c r="AL217" i="7"/>
  <c r="AH289" i="2"/>
  <c r="AH217" i="7"/>
  <c r="AD289" i="2"/>
  <c r="AD217" i="7"/>
  <c r="Z289" i="2"/>
  <c r="Z217" i="7"/>
  <c r="V289" i="2"/>
  <c r="V217" i="7"/>
  <c r="R289" i="2"/>
  <c r="R217" i="7"/>
  <c r="N289" i="2"/>
  <c r="N217" i="7"/>
  <c r="I289" i="2"/>
  <c r="I217" i="7"/>
  <c r="E217" i="7"/>
  <c r="AM279" i="2"/>
  <c r="AM74" i="7"/>
  <c r="BF74" i="7"/>
  <c r="AR74" i="7"/>
  <c r="P276" i="2"/>
  <c r="P41" i="7"/>
  <c r="BK103" i="7"/>
  <c r="AL34" i="2"/>
  <c r="AL34" i="7" s="1"/>
  <c r="D177" i="2"/>
  <c r="AK195" i="2"/>
  <c r="AR219" i="7"/>
  <c r="BB219" i="7"/>
  <c r="AH219" i="7"/>
  <c r="N219" i="7"/>
  <c r="X219" i="7"/>
  <c r="E35" i="2"/>
  <c r="AM274" i="2"/>
  <c r="X274" i="2"/>
  <c r="AE274" i="2"/>
  <c r="AH35" i="2"/>
  <c r="J274" i="2"/>
  <c r="AM219" i="7"/>
  <c r="AC219" i="7"/>
  <c r="X35" i="2"/>
  <c r="V274" i="2"/>
  <c r="Y35" i="2"/>
  <c r="S35" i="2"/>
  <c r="AN274" i="2"/>
  <c r="AC140" i="2"/>
  <c r="AP177" i="2"/>
  <c r="O274" i="2"/>
  <c r="M177" i="2"/>
  <c r="AF274" i="2"/>
  <c r="L35" i="2"/>
  <c r="AI35" i="2"/>
  <c r="Z35" i="2"/>
  <c r="Q35" i="2"/>
  <c r="I35" i="2"/>
  <c r="D275" i="2"/>
  <c r="AL41" i="2"/>
  <c r="M287" i="2"/>
  <c r="AF195" i="2"/>
  <c r="U177" i="2"/>
  <c r="AF140" i="2"/>
  <c r="AM35" i="2"/>
  <c r="G35" i="2"/>
  <c r="AH177" i="2"/>
  <c r="Z177" i="2"/>
  <c r="W35" i="2"/>
  <c r="S274" i="2"/>
  <c r="AD35" i="2"/>
  <c r="O35" i="2"/>
  <c r="AA274" i="2"/>
  <c r="AA219" i="7"/>
  <c r="BE219" i="7"/>
  <c r="AK140" i="2"/>
  <c r="S177" i="2"/>
  <c r="J177" i="2"/>
  <c r="AK219" i="7"/>
  <c r="AU219" i="7"/>
  <c r="G219" i="7"/>
  <c r="AJ35" i="2"/>
  <c r="U35" i="2"/>
  <c r="AR35" i="7"/>
  <c r="AJ177" i="2"/>
  <c r="AB177" i="2"/>
  <c r="F35" i="2"/>
  <c r="AM177" i="2"/>
  <c r="AE140" i="2"/>
  <c r="K35" i="2"/>
  <c r="X140" i="2"/>
  <c r="Q245" i="7"/>
  <c r="Q246" i="7" s="1"/>
  <c r="AW219" i="7"/>
  <c r="AP274" i="2"/>
  <c r="Z274" i="2"/>
  <c r="BE245" i="7"/>
  <c r="BE246" i="7" s="1"/>
  <c r="AC35" i="2"/>
  <c r="P177" i="2"/>
  <c r="R140" i="2"/>
  <c r="AS35" i="7"/>
  <c r="N35" i="2"/>
  <c r="AG177" i="2"/>
  <c r="R274" i="2"/>
  <c r="AF245" i="7"/>
  <c r="AF246" i="7" s="1"/>
  <c r="AF247" i="7" s="1"/>
  <c r="AO274" i="2"/>
  <c r="AM140" i="2"/>
  <c r="AP140" i="2"/>
  <c r="AI140" i="2"/>
  <c r="AA140" i="2"/>
  <c r="L140" i="2"/>
  <c r="AF177" i="2"/>
  <c r="Q177" i="2"/>
  <c r="X177" i="2"/>
  <c r="E177" i="2"/>
  <c r="AG35" i="2"/>
  <c r="L177" i="2"/>
  <c r="AA177" i="2"/>
  <c r="R177" i="2"/>
  <c r="BL216" i="7"/>
  <c r="AK177" i="2"/>
  <c r="AC177" i="2"/>
  <c r="AC177" i="7" s="1"/>
  <c r="V177" i="2"/>
  <c r="N140" i="2"/>
  <c r="V35" i="2"/>
  <c r="M35" i="2"/>
  <c r="AA287" i="2"/>
  <c r="BL29" i="7"/>
  <c r="O127" i="2"/>
  <c r="O127" i="7" s="1"/>
  <c r="AL52" i="2"/>
  <c r="H274" i="2"/>
  <c r="AJ219" i="7"/>
  <c r="AS219" i="7"/>
  <c r="AP287" i="2"/>
  <c r="BL42" i="7"/>
  <c r="BL30" i="7"/>
  <c r="T34" i="2"/>
  <c r="H287" i="2"/>
  <c r="H286" i="2"/>
  <c r="Y177" i="2"/>
  <c r="AN177" i="2"/>
  <c r="O177" i="2"/>
  <c r="AO35" i="2"/>
  <c r="R85" i="2"/>
  <c r="BL77" i="7"/>
  <c r="AB34" i="2"/>
  <c r="BL46" i="7"/>
  <c r="T41" i="2"/>
  <c r="BL126" i="7"/>
  <c r="AL74" i="2"/>
  <c r="BL68" i="7"/>
  <c r="Y127" i="2"/>
  <c r="R287" i="2"/>
  <c r="AN35" i="2"/>
  <c r="P127" i="2"/>
  <c r="J219" i="7"/>
  <c r="AY219" i="7"/>
  <c r="BH219" i="7"/>
  <c r="AD219" i="7"/>
  <c r="AN219" i="7"/>
  <c r="U219" i="7"/>
  <c r="W274" i="2"/>
  <c r="E274" i="2"/>
  <c r="E140" i="2"/>
  <c r="J35" i="2"/>
  <c r="O219" i="7"/>
  <c r="AO140" i="2"/>
  <c r="AG140" i="2"/>
  <c r="AD177" i="2"/>
  <c r="G177" i="2"/>
  <c r="AE177" i="2"/>
  <c r="AE35" i="2"/>
  <c r="P35" i="2"/>
  <c r="H35" i="2"/>
  <c r="N177" i="2"/>
  <c r="Z219" i="7"/>
  <c r="F219" i="7"/>
  <c r="R35" i="2"/>
  <c r="BC219" i="7"/>
  <c r="G140" i="2"/>
  <c r="I177" i="2"/>
  <c r="AO177" i="2"/>
  <c r="F177" i="2"/>
  <c r="AJ140" i="2"/>
  <c r="AJ140" i="7" s="1"/>
  <c r="W177" i="2"/>
  <c r="AL177" i="2"/>
  <c r="BU151" i="7"/>
  <c r="BU168" i="7"/>
  <c r="AN140" i="2"/>
  <c r="Q140" i="2"/>
  <c r="I140" i="2"/>
  <c r="AL140" i="2"/>
  <c r="AD140" i="2"/>
  <c r="W140" i="2"/>
  <c r="AI177" i="2"/>
  <c r="BL208" i="7"/>
  <c r="L276" i="2"/>
  <c r="BL123" i="7"/>
  <c r="AB274" i="2"/>
  <c r="E289" i="2"/>
  <c r="L274" i="2"/>
  <c r="AT35" i="7"/>
  <c r="U274" i="2"/>
  <c r="AJ274" i="2"/>
  <c r="BL205" i="7"/>
  <c r="AB140" i="2"/>
  <c r="U140" i="2"/>
  <c r="K177" i="2"/>
  <c r="BL206" i="7"/>
  <c r="BL214" i="7"/>
  <c r="AP219" i="7"/>
  <c r="V219" i="7"/>
  <c r="AF219" i="7"/>
  <c r="K219" i="7"/>
  <c r="S219" i="7"/>
  <c r="AX219" i="7"/>
  <c r="BT168" i="7"/>
  <c r="AH140" i="2"/>
  <c r="Z140" i="2"/>
  <c r="S140" i="2"/>
  <c r="J140" i="2"/>
  <c r="T177" i="2"/>
  <c r="BL198" i="7"/>
  <c r="BL202" i="7"/>
  <c r="BT152" i="7"/>
  <c r="AE219" i="7"/>
  <c r="AZ219" i="7"/>
  <c r="BL157" i="7"/>
  <c r="BJ219" i="7"/>
  <c r="H219" i="7"/>
  <c r="BV158" i="7"/>
  <c r="BL144" i="7"/>
  <c r="BL153" i="7"/>
  <c r="BV162" i="7"/>
  <c r="BL155" i="7"/>
  <c r="M140" i="2"/>
  <c r="BL173" i="7"/>
  <c r="BL169" i="7"/>
  <c r="BL184" i="7"/>
  <c r="BL201" i="7"/>
  <c r="Y219" i="7"/>
  <c r="BL186" i="7"/>
  <c r="BV166" i="7"/>
  <c r="BL172" i="7"/>
  <c r="BL204" i="7"/>
  <c r="BJ245" i="7"/>
  <c r="BJ246" i="7" s="1"/>
  <c r="BL200" i="7"/>
  <c r="BL207" i="7"/>
  <c r="BL215" i="7"/>
  <c r="BV149" i="7"/>
  <c r="H245" i="7"/>
  <c r="H246" i="7" s="1"/>
  <c r="H247" i="7" s="1"/>
  <c r="AA245" i="7"/>
  <c r="AA246" i="7" s="1"/>
  <c r="AA247" i="7" s="1"/>
  <c r="BL187" i="7"/>
  <c r="BL209" i="7"/>
  <c r="L245" i="7"/>
  <c r="L246" i="7" s="1"/>
  <c r="BL73" i="7"/>
  <c r="BL196" i="7"/>
  <c r="BL203" i="7"/>
  <c r="BL167" i="7"/>
  <c r="BL188" i="7"/>
  <c r="BL197" i="7"/>
  <c r="BL210" i="7"/>
  <c r="AP245" i="7"/>
  <c r="AP246" i="7" s="1"/>
  <c r="AP247" i="7" s="1"/>
  <c r="BL175" i="7"/>
  <c r="BL47" i="7"/>
  <c r="AX35" i="7"/>
  <c r="V140" i="2"/>
  <c r="T140" i="2"/>
  <c r="BL212" i="7"/>
  <c r="BL59" i="7"/>
  <c r="BL138" i="7"/>
  <c r="BL56" i="7"/>
  <c r="BL62" i="7"/>
  <c r="BL132" i="7"/>
  <c r="BL142" i="7"/>
  <c r="BL134" i="7"/>
  <c r="BL143" i="7"/>
  <c r="BV165" i="7"/>
  <c r="BL58" i="7"/>
  <c r="BL66" i="7"/>
  <c r="BL128" i="7"/>
  <c r="BV145" i="7"/>
  <c r="BS168" i="7"/>
  <c r="BS152" i="7"/>
  <c r="BV161" i="7"/>
  <c r="BL122" i="7"/>
  <c r="BV160" i="7"/>
  <c r="BV146" i="7"/>
  <c r="BL48" i="7"/>
  <c r="K140" i="2"/>
  <c r="AI219" i="7"/>
  <c r="BL53" i="7"/>
  <c r="BL185" i="7"/>
  <c r="D140" i="2"/>
  <c r="D140" i="7" s="1"/>
  <c r="AO219" i="7"/>
  <c r="BR168" i="7"/>
  <c r="BV144" i="7"/>
  <c r="BD219" i="7"/>
  <c r="BV163" i="7"/>
  <c r="BV167" i="7"/>
  <c r="BV148" i="7"/>
  <c r="BV143" i="7"/>
  <c r="BV147" i="7"/>
  <c r="BV150" i="7"/>
  <c r="BV164" i="7"/>
  <c r="BL130" i="7"/>
  <c r="BL39" i="7"/>
  <c r="BL55" i="7"/>
  <c r="BL75" i="7"/>
  <c r="BL141" i="7"/>
  <c r="BL43" i="7"/>
  <c r="BL65" i="7"/>
  <c r="BL135" i="7"/>
  <c r="BL67" i="7"/>
  <c r="BL137" i="7"/>
  <c r="BL145" i="7"/>
  <c r="BL54" i="7"/>
  <c r="BL60" i="7"/>
  <c r="BL61" i="7"/>
  <c r="BL165" i="7"/>
  <c r="BL166" i="7"/>
  <c r="BL174" i="7"/>
  <c r="H177" i="2"/>
  <c r="BL113" i="7"/>
  <c r="BL114" i="7"/>
  <c r="BL124" i="7"/>
  <c r="W277" i="2"/>
  <c r="BL152" i="7"/>
  <c r="BL36" i="7"/>
  <c r="BL136" i="7"/>
  <c r="BL171" i="7"/>
  <c r="Q219" i="7"/>
  <c r="BI219" i="7"/>
  <c r="BL104" i="7"/>
  <c r="BL105" i="7"/>
  <c r="BR152" i="7"/>
  <c r="BP152" i="7"/>
  <c r="BV151" i="7"/>
  <c r="AT219" i="7"/>
  <c r="BL49" i="7"/>
  <c r="BL64" i="7"/>
  <c r="BL118" i="7"/>
  <c r="BL156" i="7"/>
  <c r="P219" i="7"/>
  <c r="BL50" i="7"/>
  <c r="BL45" i="7"/>
  <c r="BL32" i="7"/>
  <c r="BL168" i="7"/>
  <c r="BL57" i="7"/>
  <c r="BL51" i="7"/>
  <c r="BL120" i="7"/>
  <c r="BL129" i="7"/>
  <c r="BL79" i="7"/>
  <c r="BL102" i="7"/>
  <c r="BL107" i="7"/>
  <c r="BL108" i="7"/>
  <c r="BL111" i="7"/>
  <c r="BL116" i="7"/>
  <c r="BL117" i="7"/>
  <c r="BL131" i="7"/>
  <c r="BV159" i="7"/>
  <c r="BP168" i="7"/>
  <c r="BV142" i="7"/>
  <c r="BQ152" i="7"/>
  <c r="BQ168" i="7"/>
  <c r="BL33" i="7"/>
  <c r="BL38" i="7"/>
  <c r="BL98" i="7"/>
  <c r="BL99" i="7"/>
  <c r="BG219" i="7"/>
  <c r="BL199" i="7"/>
  <c r="BL213" i="7"/>
  <c r="BL101" i="7"/>
  <c r="BL100" i="7"/>
  <c r="BL37" i="7"/>
  <c r="BL110" i="7"/>
  <c r="BL106" i="7"/>
  <c r="BL44" i="7"/>
  <c r="BL112" i="7"/>
  <c r="V245" i="7"/>
  <c r="V246" i="7" s="1"/>
  <c r="AK245" i="7"/>
  <c r="AK246" i="7" s="1"/>
  <c r="AK247" i="7" s="1"/>
  <c r="AU245" i="7"/>
  <c r="AU246" i="7" s="1"/>
  <c r="AU247" i="7" s="1"/>
  <c r="AZ247" i="7" s="1"/>
  <c r="BL154" i="7"/>
  <c r="BL40" i="7"/>
  <c r="BL76" i="7"/>
  <c r="BL119" i="7"/>
  <c r="BK125" i="7" l="1"/>
  <c r="BL125" i="7" s="1"/>
  <c r="H283" i="2"/>
  <c r="F218" i="2"/>
  <c r="Q218" i="2"/>
  <c r="BL10" i="7"/>
  <c r="AL35" i="2"/>
  <c r="Z218" i="2"/>
  <c r="AE218" i="2"/>
  <c r="BK63" i="7"/>
  <c r="F283" i="2"/>
  <c r="X218" i="2"/>
  <c r="X226" i="2" s="1"/>
  <c r="BL91" i="7"/>
  <c r="AO284" i="2"/>
  <c r="AO177" i="7"/>
  <c r="V283" i="2"/>
  <c r="V140" i="7"/>
  <c r="M283" i="2"/>
  <c r="M140" i="7"/>
  <c r="AH283" i="2"/>
  <c r="AH140" i="7"/>
  <c r="AD283" i="2"/>
  <c r="AD140" i="7"/>
  <c r="AL284" i="2"/>
  <c r="AL177" i="7"/>
  <c r="W284" i="2"/>
  <c r="W177" i="7"/>
  <c r="AS177" i="7"/>
  <c r="AW140" i="7"/>
  <c r="BF140" i="7"/>
  <c r="BF127" i="7"/>
  <c r="BD177" i="7"/>
  <c r="N283" i="2"/>
  <c r="N140" i="7"/>
  <c r="BI35" i="7"/>
  <c r="AQ140" i="7"/>
  <c r="J284" i="2"/>
  <c r="J177" i="7"/>
  <c r="AH284" i="2"/>
  <c r="AH177" i="7"/>
  <c r="AU177" i="7"/>
  <c r="AC283" i="2"/>
  <c r="AC140" i="7"/>
  <c r="BK217" i="7"/>
  <c r="BL217" i="7" s="1"/>
  <c r="AD218" i="2"/>
  <c r="AD226" i="2" s="1"/>
  <c r="J283" i="2"/>
  <c r="J140" i="7"/>
  <c r="BG140" i="7"/>
  <c r="K284" i="2"/>
  <c r="K177" i="7"/>
  <c r="AL283" i="2"/>
  <c r="AL140" i="7"/>
  <c r="BD140" i="7"/>
  <c r="BA177" i="7"/>
  <c r="I284" i="2"/>
  <c r="I177" i="7"/>
  <c r="R275" i="2"/>
  <c r="R35" i="7"/>
  <c r="N284" i="2"/>
  <c r="N177" i="7"/>
  <c r="BC35" i="7"/>
  <c r="AD284" i="2"/>
  <c r="AD177" i="7"/>
  <c r="BE140" i="7"/>
  <c r="E283" i="2"/>
  <c r="E140" i="7"/>
  <c r="AU195" i="7"/>
  <c r="O284" i="2"/>
  <c r="O177" i="7"/>
  <c r="Y284" i="2"/>
  <c r="Y177" i="7"/>
  <c r="V284" i="2"/>
  <c r="V177" i="7"/>
  <c r="L284" i="2"/>
  <c r="L177" i="7"/>
  <c r="AQ177" i="7"/>
  <c r="L283" i="2"/>
  <c r="L140" i="7"/>
  <c r="AY140" i="7"/>
  <c r="AM283" i="2"/>
  <c r="AM140" i="7"/>
  <c r="BC140" i="7"/>
  <c r="N275" i="2"/>
  <c r="N35" i="7"/>
  <c r="AC275" i="2"/>
  <c r="AC35" i="7"/>
  <c r="AE283" i="2"/>
  <c r="AE140" i="7"/>
  <c r="AB284" i="2"/>
  <c r="AB177" i="7"/>
  <c r="U275" i="2"/>
  <c r="U35" i="7"/>
  <c r="BH177" i="7"/>
  <c r="AS140" i="7"/>
  <c r="AR177" i="7"/>
  <c r="G275" i="2"/>
  <c r="G35" i="7"/>
  <c r="BG177" i="7"/>
  <c r="AZ195" i="7"/>
  <c r="AI275" i="2"/>
  <c r="AI35" i="7"/>
  <c r="M284" i="2"/>
  <c r="M177" i="7"/>
  <c r="I218" i="2"/>
  <c r="I226" i="2" s="1"/>
  <c r="W218" i="2"/>
  <c r="D218" i="2"/>
  <c r="D226" i="2" s="1"/>
  <c r="D35" i="7"/>
  <c r="BK211" i="7"/>
  <c r="AZ140" i="7"/>
  <c r="AB283" i="2"/>
  <c r="AB140" i="7"/>
  <c r="W283" i="2"/>
  <c r="W140" i="7"/>
  <c r="BB177" i="7"/>
  <c r="H284" i="2"/>
  <c r="H177" i="7"/>
  <c r="AI284" i="2"/>
  <c r="AI177" i="7"/>
  <c r="AN283" i="2"/>
  <c r="AN140" i="7"/>
  <c r="G284" i="2"/>
  <c r="G177" i="7"/>
  <c r="Y140" i="2"/>
  <c r="Y140" i="7" s="1"/>
  <c r="Y127" i="7"/>
  <c r="AB35" i="2"/>
  <c r="AB218" i="2" s="1"/>
  <c r="AB34" i="7"/>
  <c r="AO275" i="2"/>
  <c r="AO35" i="7"/>
  <c r="AL277" i="2"/>
  <c r="AL52" i="7"/>
  <c r="AA284" i="2"/>
  <c r="AA177" i="7"/>
  <c r="AF284" i="2"/>
  <c r="AF177" i="7"/>
  <c r="AU140" i="7"/>
  <c r="AG284" i="2"/>
  <c r="AG177" i="7"/>
  <c r="K275" i="2"/>
  <c r="K35" i="7"/>
  <c r="BB35" i="7"/>
  <c r="U284" i="2"/>
  <c r="U177" i="7"/>
  <c r="BF35" i="7"/>
  <c r="Y275" i="2"/>
  <c r="Y35" i="7"/>
  <c r="BA35" i="7"/>
  <c r="T283" i="2"/>
  <c r="T140" i="7"/>
  <c r="S283" i="2"/>
  <c r="S140" i="7"/>
  <c r="BH140" i="7"/>
  <c r="U283" i="2"/>
  <c r="U140" i="7"/>
  <c r="I283" i="2"/>
  <c r="I140" i="7"/>
  <c r="AT177" i="7"/>
  <c r="F284" i="2"/>
  <c r="F177" i="7"/>
  <c r="G283" i="2"/>
  <c r="G140" i="7"/>
  <c r="H275" i="2"/>
  <c r="H35" i="7"/>
  <c r="H218" i="7" s="1"/>
  <c r="AE284" i="2"/>
  <c r="AE177" i="7"/>
  <c r="AG283" i="2"/>
  <c r="AG140" i="7"/>
  <c r="AR140" i="7"/>
  <c r="P140" i="2"/>
  <c r="P218" i="2" s="1"/>
  <c r="P226" i="2" s="1"/>
  <c r="P127" i="7"/>
  <c r="BK127" i="7" s="1"/>
  <c r="AN275" i="2"/>
  <c r="AN35" i="7"/>
  <c r="AX140" i="7"/>
  <c r="T276" i="2"/>
  <c r="T41" i="7"/>
  <c r="AN284" i="2"/>
  <c r="AN177" i="7"/>
  <c r="T35" i="2"/>
  <c r="T218" i="2" s="1"/>
  <c r="T226" i="2" s="1"/>
  <c r="T34" i="7"/>
  <c r="AW52" i="7"/>
  <c r="M275" i="2"/>
  <c r="M35" i="7"/>
  <c r="AW177" i="7"/>
  <c r="AG275" i="2"/>
  <c r="AG35" i="7"/>
  <c r="BJ177" i="7"/>
  <c r="AA283" i="2"/>
  <c r="AA140" i="7"/>
  <c r="AV140" i="7"/>
  <c r="AM284" i="2"/>
  <c r="AM177" i="7"/>
  <c r="AJ284" i="2"/>
  <c r="AJ177" i="7"/>
  <c r="AJ275" i="2"/>
  <c r="AJ35" i="7"/>
  <c r="S284" i="2"/>
  <c r="S177" i="7"/>
  <c r="BA140" i="7"/>
  <c r="O275" i="2"/>
  <c r="O35" i="7"/>
  <c r="AZ177" i="7"/>
  <c r="W275" i="2"/>
  <c r="W35" i="7"/>
  <c r="AM275" i="2"/>
  <c r="AM35" i="7"/>
  <c r="BE195" i="7"/>
  <c r="I275" i="2"/>
  <c r="I35" i="7"/>
  <c r="L275" i="2"/>
  <c r="L35" i="7"/>
  <c r="AQ35" i="7"/>
  <c r="AH275" i="2"/>
  <c r="AH35" i="7"/>
  <c r="E275" i="2"/>
  <c r="E35" i="7"/>
  <c r="AK287" i="2"/>
  <c r="AK195" i="7"/>
  <c r="V218" i="2"/>
  <c r="V226" i="2" s="1"/>
  <c r="S218" i="2"/>
  <c r="S226" i="2" s="1"/>
  <c r="K218" i="2"/>
  <c r="L218" i="2"/>
  <c r="L226" i="2" s="1"/>
  <c r="AC218" i="2"/>
  <c r="AC226" i="2" s="1"/>
  <c r="K283" i="2"/>
  <c r="K140" i="7"/>
  <c r="Z283" i="2"/>
  <c r="Z140" i="7"/>
  <c r="Q283" i="2"/>
  <c r="Q140" i="7"/>
  <c r="BE177" i="7"/>
  <c r="P275" i="2"/>
  <c r="P35" i="7"/>
  <c r="AY177" i="7"/>
  <c r="AO283" i="2"/>
  <c r="AO140" i="7"/>
  <c r="AL279" i="2"/>
  <c r="AL74" i="7"/>
  <c r="R280" i="2"/>
  <c r="R85" i="7"/>
  <c r="BK85" i="7" s="1"/>
  <c r="AV177" i="7"/>
  <c r="BJ195" i="7"/>
  <c r="V275" i="2"/>
  <c r="V290" i="2" s="1"/>
  <c r="V35" i="7"/>
  <c r="AK284" i="2"/>
  <c r="AK177" i="7"/>
  <c r="R284" i="2"/>
  <c r="R177" i="7"/>
  <c r="E284" i="2"/>
  <c r="E177" i="7"/>
  <c r="Q284" i="2"/>
  <c r="Q177" i="7"/>
  <c r="AI283" i="2"/>
  <c r="AI140" i="7"/>
  <c r="AI218" i="7" s="1"/>
  <c r="BB140" i="7"/>
  <c r="R283" i="2"/>
  <c r="R140" i="7"/>
  <c r="X283" i="2"/>
  <c r="X140" i="7"/>
  <c r="F275" i="2"/>
  <c r="F290" i="2" s="1"/>
  <c r="F35" i="7"/>
  <c r="AT140" i="7"/>
  <c r="BH35" i="7"/>
  <c r="AL275" i="2"/>
  <c r="AL35" i="7"/>
  <c r="AD275" i="2"/>
  <c r="AD35" i="7"/>
  <c r="Z284" i="2"/>
  <c r="Z177" i="7"/>
  <c r="AF283" i="2"/>
  <c r="AF140" i="7"/>
  <c r="AF287" i="2"/>
  <c r="AF195" i="7"/>
  <c r="AL276" i="2"/>
  <c r="AL41" i="7"/>
  <c r="BF177" i="7"/>
  <c r="Q275" i="2"/>
  <c r="Q35" i="7"/>
  <c r="AV35" i="7"/>
  <c r="BG35" i="7"/>
  <c r="S275" i="2"/>
  <c r="S35" i="7"/>
  <c r="X275" i="2"/>
  <c r="X35" i="7"/>
  <c r="AX170" i="7"/>
  <c r="BK170" i="7" s="1"/>
  <c r="BL170" i="7" s="1"/>
  <c r="E218" i="2"/>
  <c r="E226" i="2" s="1"/>
  <c r="R218" i="2"/>
  <c r="R226" i="2" s="1"/>
  <c r="AH218" i="7"/>
  <c r="G218" i="2"/>
  <c r="G226" i="2" s="1"/>
  <c r="M218" i="2"/>
  <c r="M226" i="2" s="1"/>
  <c r="H218" i="2"/>
  <c r="T284" i="2"/>
  <c r="T177" i="7"/>
  <c r="AE275" i="2"/>
  <c r="AE35" i="7"/>
  <c r="J275" i="2"/>
  <c r="J35" i="7"/>
  <c r="AW35" i="7"/>
  <c r="AW34" i="7"/>
  <c r="X284" i="2"/>
  <c r="X177" i="7"/>
  <c r="BJ140" i="7"/>
  <c r="P284" i="2"/>
  <c r="P177" i="7"/>
  <c r="BI177" i="7"/>
  <c r="BC177" i="7"/>
  <c r="BI140" i="7"/>
  <c r="Z275" i="2"/>
  <c r="Z35" i="7"/>
  <c r="AY35" i="7"/>
  <c r="D284" i="2"/>
  <c r="D177" i="7"/>
  <c r="N218" i="2"/>
  <c r="N226" i="2" s="1"/>
  <c r="J218" i="2"/>
  <c r="J226" i="2" s="1"/>
  <c r="BK16" i="7"/>
  <c r="U218" i="2"/>
  <c r="U226" i="2" s="1"/>
  <c r="BL183" i="7"/>
  <c r="AP284" i="2"/>
  <c r="AP177" i="7"/>
  <c r="AP283" i="2"/>
  <c r="AP140" i="7"/>
  <c r="AK283" i="2"/>
  <c r="AK140" i="7"/>
  <c r="BL176" i="7"/>
  <c r="BL189" i="7"/>
  <c r="BL158" i="7"/>
  <c r="BL139" i="7"/>
  <c r="BL133" i="7"/>
  <c r="BL121" i="7"/>
  <c r="BL115" i="7"/>
  <c r="BL109" i="7"/>
  <c r="BL103" i="7"/>
  <c r="R282" i="2"/>
  <c r="AE226" i="2"/>
  <c r="BE247" i="7"/>
  <c r="BJ247" i="7" s="1"/>
  <c r="BK247" i="7" s="1"/>
  <c r="AJ218" i="2"/>
  <c r="AJ226" i="2" s="1"/>
  <c r="BL164" i="7"/>
  <c r="AG218" i="2"/>
  <c r="AG226" i="2" s="1"/>
  <c r="AJ283" i="2"/>
  <c r="AN218" i="2"/>
  <c r="AN226" i="2" s="1"/>
  <c r="AM218" i="2"/>
  <c r="AM226" i="2" s="1"/>
  <c r="AO218" i="2"/>
  <c r="AO226" i="2" s="1"/>
  <c r="Y283" i="2"/>
  <c r="AC284" i="2"/>
  <c r="O140" i="2"/>
  <c r="Q226" i="2"/>
  <c r="BL31" i="7"/>
  <c r="BU152" i="7"/>
  <c r="W226" i="2"/>
  <c r="F226" i="2"/>
  <c r="AH218" i="2"/>
  <c r="AH226" i="2" s="1"/>
  <c r="AL218" i="2"/>
  <c r="AL226" i="2" s="1"/>
  <c r="L247" i="7"/>
  <c r="Q247" i="7" s="1"/>
  <c r="V247" i="7" s="1"/>
  <c r="BL22" i="7"/>
  <c r="AI218" i="2"/>
  <c r="AI226" i="2" s="1"/>
  <c r="BK245" i="7"/>
  <c r="BK246" i="7" s="1"/>
  <c r="K226" i="2"/>
  <c r="H226" i="2"/>
  <c r="BL97" i="7"/>
  <c r="Z226" i="2"/>
  <c r="BV168" i="7"/>
  <c r="AK94" i="2"/>
  <c r="BE180" i="7"/>
  <c r="AK7" i="2"/>
  <c r="AK7" i="7" s="1"/>
  <c r="BJ7" i="7"/>
  <c r="AP94" i="2"/>
  <c r="AZ180" i="7"/>
  <c r="AA282" i="2"/>
  <c r="M282" i="2"/>
  <c r="AK149" i="2"/>
  <c r="AK149" i="7" s="1"/>
  <c r="BJ149" i="7"/>
  <c r="BJ180" i="7"/>
  <c r="AZ7" i="7"/>
  <c r="AF149" i="2"/>
  <c r="AF149" i="7" s="1"/>
  <c r="AU7" i="7"/>
  <c r="AA149" i="2"/>
  <c r="AA149" i="7" s="1"/>
  <c r="AP180" i="2"/>
  <c r="AP180" i="7" s="1"/>
  <c r="AP149" i="2"/>
  <c r="AP149" i="7" s="1"/>
  <c r="AZ149" i="7"/>
  <c r="AF282" i="2"/>
  <c r="BE149" i="7"/>
  <c r="H282" i="2"/>
  <c r="W282" i="2"/>
  <c r="AU180" i="7"/>
  <c r="AK180" i="2"/>
  <c r="AK180" i="7" s="1"/>
  <c r="AW7" i="7"/>
  <c r="AP7" i="2"/>
  <c r="AP7" i="7" s="1"/>
  <c r="AU149" i="7"/>
  <c r="BE7" i="7"/>
  <c r="BF192" i="7"/>
  <c r="BK192" i="7" s="1"/>
  <c r="BL160" i="7"/>
  <c r="D283" i="2"/>
  <c r="BL161" i="7"/>
  <c r="BV152" i="7"/>
  <c r="BL159" i="7"/>
  <c r="L219" i="7"/>
  <c r="BL162" i="7"/>
  <c r="BL163" i="7"/>
  <c r="BL146" i="7"/>
  <c r="AC218" i="7" l="1"/>
  <c r="AD290" i="2"/>
  <c r="AS218" i="7"/>
  <c r="BB218" i="7"/>
  <c r="I290" i="2"/>
  <c r="AG290" i="2"/>
  <c r="N218" i="7"/>
  <c r="L290" i="2"/>
  <c r="AM290" i="2"/>
  <c r="G290" i="2"/>
  <c r="Y290" i="2"/>
  <c r="AE290" i="2"/>
  <c r="BK52" i="7"/>
  <c r="BL52" i="7" s="1"/>
  <c r="E218" i="7"/>
  <c r="Z218" i="7"/>
  <c r="E290" i="2"/>
  <c r="J218" i="7"/>
  <c r="S290" i="2"/>
  <c r="AL290" i="2"/>
  <c r="Q290" i="2"/>
  <c r="L218" i="7"/>
  <c r="S218" i="7"/>
  <c r="U218" i="7"/>
  <c r="BK195" i="7"/>
  <c r="BA218" i="7"/>
  <c r="AI290" i="2"/>
  <c r="K290" i="2"/>
  <c r="N290" i="2"/>
  <c r="AH290" i="2"/>
  <c r="AW218" i="7"/>
  <c r="BI218" i="7"/>
  <c r="W218" i="7"/>
  <c r="M218" i="7"/>
  <c r="AO218" i="7"/>
  <c r="BL85" i="7"/>
  <c r="F218" i="7"/>
  <c r="AC290" i="2"/>
  <c r="BL127" i="7"/>
  <c r="AJ290" i="2"/>
  <c r="R290" i="2"/>
  <c r="D218" i="7"/>
  <c r="U290" i="2"/>
  <c r="AO290" i="2"/>
  <c r="Y218" i="7"/>
  <c r="AN290" i="2"/>
  <c r="M290" i="2"/>
  <c r="BL16" i="7"/>
  <c r="Z290" i="2"/>
  <c r="X290" i="2"/>
  <c r="J290" i="2"/>
  <c r="BF218" i="7"/>
  <c r="X218" i="7"/>
  <c r="Q218" i="7"/>
  <c r="R218" i="7"/>
  <c r="AV218" i="7"/>
  <c r="AL218" i="7"/>
  <c r="AY218" i="7"/>
  <c r="AJ218" i="7"/>
  <c r="AM218" i="7"/>
  <c r="AG218" i="7"/>
  <c r="BK34" i="7"/>
  <c r="BL34" i="7" s="1"/>
  <c r="BK41" i="7"/>
  <c r="AN218" i="7"/>
  <c r="AE218" i="7"/>
  <c r="G218" i="7"/>
  <c r="AT218" i="7"/>
  <c r="BL211" i="7"/>
  <c r="BG218" i="7"/>
  <c r="AR218" i="7"/>
  <c r="BH218" i="7"/>
  <c r="BC218" i="7"/>
  <c r="AQ218" i="7"/>
  <c r="V218" i="7"/>
  <c r="AD218" i="7"/>
  <c r="I218" i="7"/>
  <c r="K218" i="7"/>
  <c r="BK74" i="7"/>
  <c r="BL74" i="7" s="1"/>
  <c r="AX177" i="7"/>
  <c r="AX218" i="7" s="1"/>
  <c r="T275" i="2"/>
  <c r="T290" i="2" s="1"/>
  <c r="T35" i="7"/>
  <c r="T218" i="7" s="1"/>
  <c r="O140" i="7"/>
  <c r="O218" i="7" s="1"/>
  <c r="O218" i="2"/>
  <c r="D290" i="2"/>
  <c r="W290" i="2"/>
  <c r="Y218" i="2"/>
  <c r="Y226" i="2" s="1"/>
  <c r="AB275" i="2"/>
  <c r="AB35" i="7"/>
  <c r="AB218" i="7" s="1"/>
  <c r="H290" i="2"/>
  <c r="BL63" i="7"/>
  <c r="P283" i="2"/>
  <c r="P290" i="2" s="1"/>
  <c r="P140" i="7"/>
  <c r="P218" i="7" s="1"/>
  <c r="BK7" i="7"/>
  <c r="BJ94" i="7"/>
  <c r="BE94" i="7"/>
  <c r="AU94" i="7"/>
  <c r="BK180" i="7"/>
  <c r="AK282" i="2"/>
  <c r="AK94" i="7"/>
  <c r="BK149" i="7"/>
  <c r="AZ94" i="7"/>
  <c r="AP282" i="2"/>
  <c r="AP94" i="7"/>
  <c r="AB226" i="2"/>
  <c r="BL21" i="7"/>
  <c r="BL20" i="7"/>
  <c r="BL14" i="7"/>
  <c r="BL13" i="7"/>
  <c r="BL15" i="7"/>
  <c r="BL12" i="7"/>
  <c r="BL11" i="7"/>
  <c r="BL17" i="7"/>
  <c r="BL18" i="7"/>
  <c r="O283" i="2"/>
  <c r="O290" i="2" s="1"/>
  <c r="BL19" i="7"/>
  <c r="BL90" i="7"/>
  <c r="S219" i="2"/>
  <c r="I219" i="2"/>
  <c r="BL88" i="7"/>
  <c r="BL89" i="7"/>
  <c r="BF190" i="7"/>
  <c r="BK190" i="7" s="1"/>
  <c r="AP150" i="2"/>
  <c r="AP150" i="7" s="1"/>
  <c r="AU150" i="7"/>
  <c r="AP8" i="2"/>
  <c r="AP8" i="7" s="1"/>
  <c r="AZ181" i="7"/>
  <c r="AK95" i="2"/>
  <c r="AK95" i="7" s="1"/>
  <c r="AK181" i="2"/>
  <c r="AK181" i="7" s="1"/>
  <c r="AP181" i="2"/>
  <c r="AP181" i="7" s="1"/>
  <c r="D219" i="2"/>
  <c r="BL192" i="7"/>
  <c r="AU95" i="7"/>
  <c r="AU8" i="7"/>
  <c r="AF150" i="2"/>
  <c r="AF150" i="7" s="1"/>
  <c r="AZ8" i="7"/>
  <c r="BE181" i="7"/>
  <c r="AP95" i="2"/>
  <c r="AP95" i="7" s="1"/>
  <c r="AZ150" i="7"/>
  <c r="BF193" i="7"/>
  <c r="BK193" i="7" s="1"/>
  <c r="AZ95" i="7"/>
  <c r="AU181" i="7"/>
  <c r="BE95" i="7"/>
  <c r="AK150" i="2"/>
  <c r="AK150" i="7" s="1"/>
  <c r="BJ181" i="7"/>
  <c r="BE150" i="7"/>
  <c r="BL87" i="7"/>
  <c r="BJ8" i="7"/>
  <c r="AA150" i="2"/>
  <c r="AA150" i="7" s="1"/>
  <c r="BJ95" i="7"/>
  <c r="AK8" i="2"/>
  <c r="AK8" i="7" s="1"/>
  <c r="BE8" i="7"/>
  <c r="AW8" i="7"/>
  <c r="BJ150" i="7"/>
  <c r="AA147" i="2"/>
  <c r="AA147" i="7" s="1"/>
  <c r="AZ92" i="7"/>
  <c r="AP147" i="2"/>
  <c r="AP147" i="7" s="1"/>
  <c r="BE5" i="7"/>
  <c r="AP92" i="2"/>
  <c r="AP92" i="7" s="1"/>
  <c r="AP178" i="2"/>
  <c r="AP178" i="7" s="1"/>
  <c r="AZ147" i="7"/>
  <c r="AK147" i="2"/>
  <c r="AK147" i="7" s="1"/>
  <c r="AW5" i="7"/>
  <c r="BJ92" i="7"/>
  <c r="BE178" i="7"/>
  <c r="AZ178" i="7"/>
  <c r="AK92" i="2"/>
  <c r="AK92" i="7" s="1"/>
  <c r="AK5" i="2"/>
  <c r="AK5" i="7" s="1"/>
  <c r="BE92" i="7"/>
  <c r="AZ5" i="7"/>
  <c r="AU92" i="7"/>
  <c r="BE147" i="7"/>
  <c r="AF147" i="2"/>
  <c r="AF147" i="7" s="1"/>
  <c r="AU5" i="7"/>
  <c r="BJ147" i="7"/>
  <c r="BJ5" i="7"/>
  <c r="BJ178" i="7"/>
  <c r="AK178" i="2"/>
  <c r="AK178" i="7" s="1"/>
  <c r="AP5" i="2"/>
  <c r="AP5" i="7" s="1"/>
  <c r="AU147" i="7"/>
  <c r="AU178" i="7"/>
  <c r="BJ179" i="7"/>
  <c r="AP148" i="2"/>
  <c r="AP148" i="7" s="1"/>
  <c r="BF191" i="7"/>
  <c r="BK191" i="7" s="1"/>
  <c r="AW6" i="7"/>
  <c r="AA148" i="2"/>
  <c r="AA148" i="7" s="1"/>
  <c r="AK93" i="2"/>
  <c r="AK93" i="7" s="1"/>
  <c r="AZ179" i="7"/>
  <c r="AF148" i="2"/>
  <c r="AF148" i="7" s="1"/>
  <c r="AZ93" i="7"/>
  <c r="BJ93" i="7"/>
  <c r="AZ6" i="7"/>
  <c r="BJ6" i="7"/>
  <c r="AK179" i="2"/>
  <c r="AK179" i="7" s="1"/>
  <c r="AU148" i="7"/>
  <c r="AP179" i="2"/>
  <c r="AP179" i="7" s="1"/>
  <c r="BJ148" i="7"/>
  <c r="BE148" i="7"/>
  <c r="AP6" i="2"/>
  <c r="AP6" i="7" s="1"/>
  <c r="AP93" i="2"/>
  <c r="AP93" i="7" s="1"/>
  <c r="AK6" i="2"/>
  <c r="AK6" i="7" s="1"/>
  <c r="AU6" i="7"/>
  <c r="BE93" i="7"/>
  <c r="AZ148" i="7"/>
  <c r="BE6" i="7"/>
  <c r="AU93" i="7"/>
  <c r="AK148" i="2"/>
  <c r="AK148" i="7" s="1"/>
  <c r="BE179" i="7"/>
  <c r="AU179" i="7"/>
  <c r="AF151" i="2"/>
  <c r="AF151" i="7" s="1"/>
  <c r="AK182" i="2"/>
  <c r="AK182" i="7" s="1"/>
  <c r="BJ96" i="7"/>
  <c r="AW9" i="7"/>
  <c r="AK9" i="2"/>
  <c r="AK9" i="7" s="1"/>
  <c r="AZ182" i="7"/>
  <c r="AU9" i="7"/>
  <c r="AA151" i="2"/>
  <c r="AA151" i="7" s="1"/>
  <c r="BE151" i="7"/>
  <c r="AK96" i="2"/>
  <c r="AK96" i="7" s="1"/>
  <c r="BJ182" i="7"/>
  <c r="AP96" i="2"/>
  <c r="AP96" i="7" s="1"/>
  <c r="AU151" i="7"/>
  <c r="BJ9" i="7"/>
  <c r="AZ9" i="7"/>
  <c r="BE182" i="7"/>
  <c r="AP9" i="2"/>
  <c r="AP9" i="7" s="1"/>
  <c r="AP151" i="2"/>
  <c r="AP151" i="7" s="1"/>
  <c r="BJ151" i="7"/>
  <c r="AU96" i="7"/>
  <c r="AP182" i="2"/>
  <c r="AP182" i="7" s="1"/>
  <c r="BE96" i="7"/>
  <c r="BE9" i="7"/>
  <c r="AZ96" i="7"/>
  <c r="AZ151" i="7"/>
  <c r="AK151" i="2"/>
  <c r="AK151" i="7" s="1"/>
  <c r="AU182" i="7"/>
  <c r="BL86" i="7"/>
  <c r="BK140" i="7" l="1"/>
  <c r="BL140" i="7" s="1"/>
  <c r="L232" i="7"/>
  <c r="BL7" i="7"/>
  <c r="BK94" i="7"/>
  <c r="BL94" i="7" s="1"/>
  <c r="I219" i="7"/>
  <c r="BL180" i="7"/>
  <c r="H232" i="7"/>
  <c r="BK177" i="7"/>
  <c r="V232" i="7"/>
  <c r="Q232" i="7"/>
  <c r="Q233" i="7" s="1"/>
  <c r="BL41" i="7"/>
  <c r="BK150" i="7"/>
  <c r="BK96" i="7"/>
  <c r="BK95" i="7"/>
  <c r="BK5" i="7"/>
  <c r="BK182" i="7"/>
  <c r="BF194" i="7"/>
  <c r="BK194" i="7" s="1"/>
  <c r="BK93" i="7"/>
  <c r="BK179" i="7"/>
  <c r="BK92" i="7"/>
  <c r="BK147" i="7"/>
  <c r="BK9" i="7"/>
  <c r="BK6" i="7"/>
  <c r="BK8" i="7"/>
  <c r="BK151" i="7"/>
  <c r="BK181" i="7"/>
  <c r="BL149" i="7"/>
  <c r="BK148" i="7"/>
  <c r="BK178" i="7"/>
  <c r="BL195" i="7"/>
  <c r="BL177" i="7"/>
  <c r="V233" i="7"/>
  <c r="O226" i="2"/>
  <c r="N219" i="2"/>
  <c r="L233" i="7"/>
  <c r="R219" i="7"/>
  <c r="M219" i="7"/>
  <c r="BL193" i="7"/>
  <c r="BL191" i="7"/>
  <c r="AB286" i="2"/>
  <c r="AB290" i="2" s="1"/>
  <c r="D219" i="7"/>
  <c r="BL92" i="7" l="1"/>
  <c r="BL95" i="7"/>
  <c r="BL150" i="7"/>
  <c r="BL182" i="7"/>
  <c r="BL179" i="7"/>
  <c r="BL194" i="7"/>
  <c r="BL5" i="7"/>
  <c r="BL9" i="7"/>
  <c r="BL181" i="7"/>
  <c r="BL178" i="7"/>
  <c r="BL93" i="7"/>
  <c r="BL148" i="7"/>
  <c r="BL151" i="7"/>
  <c r="BL147" i="7"/>
  <c r="BL8" i="7"/>
  <c r="BL6" i="7"/>
  <c r="BL96" i="7"/>
  <c r="H233" i="7"/>
  <c r="BL190" i="7" l="1"/>
  <c r="H234" i="7"/>
  <c r="L234" i="7" l="1"/>
  <c r="Q234" i="7" l="1"/>
  <c r="V234" i="7" l="1"/>
  <c r="AK35" i="2" l="1"/>
  <c r="AP35" i="2"/>
  <c r="AZ24" i="7"/>
  <c r="AZ27" i="7"/>
  <c r="AZ26" i="7"/>
  <c r="AZ23" i="7"/>
  <c r="AZ25" i="7"/>
  <c r="BE27" i="7"/>
  <c r="BE26" i="7"/>
  <c r="BE24" i="7"/>
  <c r="BE23" i="7"/>
  <c r="BE25" i="7"/>
  <c r="AU24" i="7"/>
  <c r="AU26" i="7"/>
  <c r="AU27" i="7"/>
  <c r="AU25" i="7"/>
  <c r="BJ27" i="7"/>
  <c r="BJ24" i="7"/>
  <c r="BJ26" i="7"/>
  <c r="BJ23" i="7"/>
  <c r="BJ25" i="7"/>
  <c r="AZ35" i="7" l="1"/>
  <c r="AZ218" i="7" s="1"/>
  <c r="BE35" i="7"/>
  <c r="BE218" i="7" s="1"/>
  <c r="BD35" i="7"/>
  <c r="BD218" i="7" s="1"/>
  <c r="AK275" i="2"/>
  <c r="AK290" i="2" s="1"/>
  <c r="AK35" i="7"/>
  <c r="AK218" i="7" s="1"/>
  <c r="AK232" i="7" s="1"/>
  <c r="AU35" i="7"/>
  <c r="AU218" i="7" s="1"/>
  <c r="AU232" i="7" s="1"/>
  <c r="BJ35" i="7"/>
  <c r="BJ218" i="7" s="1"/>
  <c r="BJ232" i="7" s="1"/>
  <c r="BK26" i="7"/>
  <c r="BK25" i="7"/>
  <c r="BK24" i="7"/>
  <c r="AU23" i="7"/>
  <c r="BK23" i="7" s="1"/>
  <c r="BK27" i="7"/>
  <c r="AP275" i="2"/>
  <c r="AP290" i="2" s="1"/>
  <c r="AP35" i="7"/>
  <c r="AP218" i="2"/>
  <c r="AL219" i="2" s="1"/>
  <c r="AK218" i="2"/>
  <c r="BA219" i="7" l="1"/>
  <c r="AQ219" i="7"/>
  <c r="AG219" i="7"/>
  <c r="BE232" i="7"/>
  <c r="BE233" i="7" s="1"/>
  <c r="AZ232" i="7"/>
  <c r="AZ233" i="7" s="1"/>
  <c r="AV219" i="7"/>
  <c r="BF219" i="7"/>
  <c r="AP218" i="7"/>
  <c r="AP226" i="2"/>
  <c r="AU233" i="7"/>
  <c r="AK226" i="2"/>
  <c r="AG219" i="2"/>
  <c r="AK233" i="7"/>
  <c r="AA35" i="2"/>
  <c r="AF35" i="2"/>
  <c r="AF275" i="2" l="1"/>
  <c r="AF290" i="2" s="1"/>
  <c r="AF35" i="7"/>
  <c r="AF218" i="7" s="1"/>
  <c r="AF232" i="7" s="1"/>
  <c r="AF218" i="2"/>
  <c r="AA275" i="2"/>
  <c r="AA290" i="2" s="1"/>
  <c r="AA35" i="7"/>
  <c r="AA218" i="2"/>
  <c r="AA226" i="2" s="1"/>
  <c r="AP232" i="7"/>
  <c r="AP233" i="7" s="1"/>
  <c r="AL219" i="7"/>
  <c r="D222" i="2"/>
  <c r="BL28" i="7"/>
  <c r="AB219" i="7" l="1"/>
  <c r="AA218" i="7"/>
  <c r="AA232" i="7" s="1"/>
  <c r="BK35" i="7"/>
  <c r="W219" i="7"/>
  <c r="AF226" i="2"/>
  <c r="AB219" i="2"/>
  <c r="BL24" i="7"/>
  <c r="X219" i="2"/>
  <c r="AF233" i="7"/>
  <c r="BL23" i="7"/>
  <c r="BK218" i="7" l="1"/>
  <c r="D221" i="2"/>
  <c r="BL35" i="7"/>
  <c r="BL27" i="7"/>
  <c r="BL26" i="7"/>
  <c r="BJ233" i="7"/>
  <c r="BL25" i="7"/>
  <c r="BK220" i="7"/>
  <c r="BK223" i="7"/>
  <c r="AA233" i="7"/>
  <c r="E221" i="2"/>
  <c r="E222" i="2"/>
  <c r="BL218" i="7"/>
  <c r="AU237" i="7" l="1"/>
  <c r="AU238" i="7" s="1"/>
  <c r="AA237" i="7"/>
  <c r="AA238" i="7" s="1"/>
  <c r="BE237" i="7"/>
  <c r="BE238" i="7" s="1"/>
  <c r="AK237" i="7"/>
  <c r="AK238" i="7" s="1"/>
  <c r="AF237" i="7"/>
  <c r="AF238" i="7" s="1"/>
  <c r="AP237" i="7"/>
  <c r="AP238" i="7" s="1"/>
  <c r="V237" i="7"/>
  <c r="V238" i="7" s="1"/>
  <c r="Q237" i="7"/>
  <c r="Q238" i="7" s="1"/>
  <c r="AZ237" i="7"/>
  <c r="AZ238" i="7" s="1"/>
  <c r="BK232" i="7"/>
  <c r="H237" i="7"/>
  <c r="BJ237" i="7"/>
  <c r="BJ238" i="7" s="1"/>
  <c r="L237" i="7"/>
  <c r="L238" i="7" s="1"/>
  <c r="AA234" i="7"/>
  <c r="BK233" i="7"/>
  <c r="BK237" i="7" l="1"/>
  <c r="H238" i="7"/>
  <c r="AF234" i="7"/>
  <c r="H239" i="7" l="1"/>
  <c r="BK238" i="7"/>
  <c r="AK234" i="7"/>
  <c r="L239" i="7" l="1"/>
  <c r="AP234" i="7"/>
  <c r="Q239" i="7" l="1"/>
  <c r="AU234" i="7"/>
  <c r="V239" i="7" l="1"/>
  <c r="AZ234" i="7"/>
  <c r="AA239" i="7" l="1"/>
  <c r="BE234" i="7"/>
  <c r="AF239" i="7" l="1"/>
  <c r="BJ234" i="7"/>
  <c r="AK239" i="7" l="1"/>
  <c r="BK234" i="7"/>
  <c r="AP239" i="7" l="1"/>
  <c r="AU239" i="7" l="1"/>
  <c r="AZ239" i="7" l="1"/>
  <c r="BE239" i="7" l="1"/>
  <c r="BJ239" i="7" l="1"/>
  <c r="BK23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tc={F9B4141F-B7FD-4F9F-BB82-C17D4D44807F}</author>
    <author>tc={0F923D2E-FA0C-41F2-ACF1-78E75CBB5302}</author>
    <author>tc={3D9D3B9A-48E8-4D85-BD63-EBC19ED78586}</author>
    <author>tc={FCF5438E-2466-4DE3-BAC1-46677949F3DE}</author>
    <author>tc={1C9E1A29-0C9F-41C9-9D92-6E157A06FE83}</author>
    <author>tc={64ADBF0C-095E-4EAC-A754-C60A597964F6}</author>
    <author>tc={6C6C357F-E4F9-420C-BA40-0FF8737E54C3}</author>
    <author>tc={368F8928-AECB-41C5-BB9D-96469793891F}</author>
    <author>tc={9AEC04BB-C9E8-44C2-829A-08B45381E9E7}</author>
    <author>tc={DB83F89E-246A-4006-81D0-ADCC4ADAD810}</author>
    <author>tc={1258FC91-3984-4AF4-B4D5-8D9DAEB7C30F}</author>
    <author>tc={1F14BAE5-4AD9-4BD9-B392-71C9B9CED84F}</author>
    <author>tc={81600B49-B3DE-4D82-882D-40B5A12EF5A9}</author>
    <author>tc={9E9D714D-A31E-4CEB-9A26-6166C949CBBE}</author>
    <author>tc={79A16CE8-8A45-4A3C-8C05-5AEA6455CB5F}</author>
    <author>tc={225439C8-454E-4AA5-BF4E-6B5CC642E4EC}</author>
    <author>tc={81CFEAB8-B408-4EBD-AB04-6D2CCDE46704}</author>
    <author>tc={81C61A8D-97CD-4836-B23A-4B3E60EAD838}</author>
    <author>tc={44F6CB26-585D-4358-B118-230B9ECE0BEA}</author>
    <author>tc={3716BF10-27B5-42C6-81B7-3DACCD703005}</author>
    <author>tc={0E8F1E40-3DF7-4EB0-91B3-0504DFA75B95}</author>
    <author>tc={C166B2F9-3AFB-4222-9C6E-D974AD39BF5E}</author>
    <author>tc={2091787F-A04E-46A9-B3DC-76CCDA5B56E5}</author>
    <author>tc={76BC344B-E2F8-4D1A-A181-FB0D03C43B5F}</author>
    <author>tc={46DC2538-85EB-44B8-99D9-F1A4AE1E8FEF}</author>
    <author>tc={355BEC5E-63E0-4B80-BB6F-7A1E94AC8DB9}</author>
    <author>tc={A93F0849-42E1-4CBF-98CC-BAB83624C9F3}</author>
    <author>tc={C12B4046-D71C-4903-A2E7-91F6523B9AE7}</author>
    <author>tc={3B5C79EF-D23B-42EA-80CF-708DB9ECA5C7}</author>
    <author>tc={A04E91E3-683B-46A8-AE44-703A58EA72AE}</author>
    <author>tc={7B89D833-4A12-45FF-8382-C081A547018A}</author>
    <author>tc={7213F735-401E-439A-B53E-B04F04DA1670}</author>
    <author>tc={35080C4E-4C27-474A-AC48-7302D43E7976}</author>
    <author>tc={6BC31330-B68E-436D-863D-BAE1E2CCE917}</author>
    <author>tc={B4C2838C-8F02-4978-8F8E-07242CEDF101}</author>
    <author>tc={ECBB538C-B60C-4CB8-8161-FE38572EC148}</author>
    <author>tc={48F711E0-F50A-4F71-990A-6F20B3C66497}</author>
    <author>tc={B198142C-6739-4F17-A01C-4B4F501CD350}</author>
    <author>tc={3BEA5FA1-4126-4590-BB1F-BBE76DB41D3C}</author>
    <author>tc={D8E380AA-0184-4001-B96A-84A3DF263D89}</author>
    <author>tc={B36D9F2C-00C1-454C-AFCA-0D036529E4E8}</author>
    <author>tc={78949295-9B15-4DF4-B799-38E70FA45389}</author>
    <author>tc={F8F13B40-3D93-4E78-82C8-7C6953BEB187}</author>
    <author>tc={F4BAE6A0-2BEB-424C-AEFD-83CF20154C3B}</author>
    <author>tc={608D327C-7C69-4BEA-AF15-5741F38B346F}</author>
    <author>tc={57468E31-0F5C-40BD-A54E-AE0C091E2245}</author>
    <author>tc={13F84A6A-9C7E-4992-B454-518B010E24BD}</author>
    <author>tc={773DC70F-F99B-44EC-89B9-BA836A347F6B}</author>
    <author>tc={826C0A40-1DEB-4555-8626-CDA2212DEB4F}</author>
    <author>tc={D0B3738D-AE03-43BD-A763-1248FADEB82D}</author>
    <author>tc={6BD83A83-41F4-4B7F-8C59-CC6536A4A919}</author>
    <author>tc={5057984C-D99F-4C61-B936-2588993AFF7D}</author>
    <author>tc={F9C4A27C-9B2C-4B98-8877-67D69DB6DB99}</author>
    <author>tc={338C9B1F-FE8C-4BCC-A200-4587614517F4}</author>
    <author>tc={FFCEB462-D748-4C78-84CF-3BDF50E658ED}</author>
    <author>tc={06583D7A-8F50-4688-9490-4A9CAA27BA9F}</author>
    <author>tc={29DA1897-88C4-4BD2-8212-519FC2C09B32}</author>
    <author>tc={7BBD19A1-60AB-4F47-90D8-0223C2B7CD29}</author>
    <author>tc={E42E6B30-611D-4190-89BB-15B90210ED94}</author>
    <author>tc={E4C25F09-A0B3-4A5A-BE99-41ADAE1969AF}</author>
    <author>tc={6DB5B519-7FB9-465A-80D0-0249C24F83EB}</author>
    <author>tc={BA167C3B-7877-449A-BCB5-78D14937BD18}</author>
    <author>tc={8E828A41-4E27-4AEA-8A1F-CB56D8113D7D}</author>
    <author>tc={7E5A3D06-99C6-48E8-8D64-7F442CCAAE5E}</author>
    <author>tc={270DACCC-34C3-45F5-AD5A-E8E8054EF848}</author>
    <author>tc={877B50FA-214F-479B-8B54-D47F48BD8DCF}</author>
    <author>tc={BAB75677-3D46-46DA-A14D-F188505A3FC6}</author>
    <author>tc={4525E555-6EAA-4098-ADA7-260CB543166F}</author>
    <author>tc={266FC04B-F5CC-429C-817B-F55DF387B4FF}</author>
    <author>tc={B5DEF242-DABD-4BBE-A17D-62F0E3F05835}</author>
    <author>tc={E3C26166-04CB-4641-ACF5-0BE4280C2D7B}</author>
    <author>tc={A0C4BAB2-2E71-4F67-8515-08A690A8B07D}</author>
    <author>tc={BC4638E4-9640-4448-A617-7810761A1093}</author>
    <author>tc={F70012B7-7BD6-472C-8781-06A66E8F0926}</author>
    <author>tc={1453CD1B-AFC9-43B0-81FD-08944596C444}</author>
    <author>tc={C34DEE9F-F634-4D1D-9C8D-D63C82A27EB8}</author>
    <author>tc={041F973E-3ABA-4125-B286-6B2C6FDC9E09}</author>
    <author>tc={E4B099A0-7209-4A45-9010-639D0F2E0FCD}</author>
    <author>tc={93075650-46CD-420F-AB46-EF706BD21B5D}</author>
    <author>tc={54B6009F-F5F8-410E-B9A0-BF6EA9D636B0}</author>
    <author>tc={E75B39CD-823C-46B1-82FB-5CD96ABECEE4}</author>
    <author>tc={7B6D9434-20F9-44A6-865E-21A1F3046D38}</author>
    <author>tc={07E94637-358D-45F1-A6CA-53583A222395}</author>
    <author>tc={79441233-84CC-447E-84D0-5DABA1BF4EC2}</author>
    <author>tc={3FED1795-E5AC-4FCC-8D88-46B3C865485D}</author>
    <author>tc={8FD0EC62-8921-4F85-AD21-A1F0165F4B73}</author>
    <author>tc={5BF24066-76E7-47BF-BA3D-F69D9770103D}</author>
    <author>tc={71D67537-A209-4FA4-90BD-84B77C896E8A}</author>
    <author>tc={27B1D00D-67D3-4254-A1C6-F8E7E28FCD06}</author>
    <author>tc={D50067D7-D958-4B7E-A2B8-802C88115233}</author>
    <author>tc={792C9C7F-3444-441C-8DB2-16E832D96BFF}</author>
    <author>tc={D07C0A7B-8C74-40D4-B864-361001E9BC4F}</author>
    <author>tc={F4385D4B-DDAC-40DD-99DA-A4E1AC1A4CEF}</author>
    <author>tc={A95B3A9D-7943-4B52-AA6F-2A60177E6D81}</author>
    <author>tc={4E690AE8-208F-4BA2-ACFA-9E0094B88069}</author>
    <author>tc={03E083CD-553B-489D-B518-F83613601A96}</author>
    <author>tc={914C54A3-B3B9-4B5A-962E-6D63F14E1893}</author>
    <author>tc={DB65A0FA-8CF5-4863-864A-F0CA9AA71FEC}</author>
    <author>tc={2113182D-D1EA-4EE9-B297-E09FAFEC9FBE}</author>
    <author>tc={360BDB41-3A6F-4DFC-B102-2177F565F23E}</author>
    <author>tc={1C33C163-DDFF-4FC6-90BF-4D0E673E0CFC}</author>
    <author>tc={8D08F152-B2BA-4E19-B69E-CB88BC7DCB90}</author>
    <author>tc={31DB16A6-1769-489E-AF2F-06510546D871}</author>
    <author>tc={5A400C08-69C4-494B-988B-90D1A5137A06}</author>
    <author>tc={151D2B37-3D8D-45EC-AEEB-EFECC65DA52F}</author>
    <author>tc={9F21FF88-1972-443D-BE39-FE2F84C97360}</author>
    <author>tc={4CEEDEF4-02B1-4BE3-A24E-EF7BEAEA45EA}</author>
    <author>tc={5FA0DDC2-2BE8-4EF9-9D8A-118FF4F6CA24}</author>
    <author>tc={1550E5D5-375F-463A-B4FD-B3CDF8D59A35}</author>
    <author>tc={91DFE43F-8A00-4437-967C-3626643B5F6A}</author>
    <author>tc={A614B89D-3E3A-4B77-99DD-EC7141C7C940}</author>
    <author>tc={8CB437A7-C45B-4DCD-BD1A-04F7F569D282}</author>
    <author>tc={C52DEEB0-459C-4D00-8C70-D35294D277D6}</author>
    <author>tc={E3D1DE2F-00B4-4B1D-8EB6-81F222F24DCE}</author>
    <author>tc={0921DBFE-B9B3-462E-8A19-F94EA4A09112}</author>
    <author>tc={D18950EB-F430-46BE-8985-8EF0C6676D62}</author>
    <author>tc={B8090900-EC0F-45DC-85A7-3A53BB7FBA20}</author>
    <author>tc={3A9693FC-0373-4D3A-BBA6-061D84A035D8}</author>
    <author>tc={E1BA88D0-EEC8-4B98-A9AC-233E4D4B8C3E}</author>
    <author>tc={AF8F5E32-6A60-4DF7-822B-560B2B72ABED}</author>
    <author>tc={E9842207-2357-408E-9C81-A08D37E9AF65}</author>
    <author>tc={3E3F4865-20EF-4819-81A6-11C4035D2F0B}</author>
    <author>tc={B3CE09D8-369D-4EC1-A150-C699A3D64624}</author>
    <author>tc={49875F28-AFBC-4051-9FA2-97B3C9F05078}</author>
    <author>tc={073BF769-66BA-4D7B-898F-215D8B022A64}</author>
    <author>tc={0571E21F-C90D-4898-B726-DFC8D6D60061}</author>
    <author>tc={D815018B-9EFC-422D-966C-9AD97AEC2753}</author>
    <author>tc={16A46CD7-6DC3-4A32-A918-48A395699637}</author>
    <author>tc={94B8D78C-FD10-40A3-B8AD-149CA138B6A5}</author>
    <author>tc={49836E60-C889-4B97-951C-4B162CD64DB1}</author>
    <author>tc={64C8B043-9B71-4FE2-B1B9-15452041E1F9}</author>
    <author>tc={95140532-FB3C-43A5-B4D9-79413AF2654D}</author>
    <author>tc={05678145-07A8-4E0F-958E-1DDF7ED5DFE2}</author>
    <author>tc={0D657C91-C779-4DDB-B24C-796DEB1C941F}</author>
    <author>tc={E733B9C1-AA5F-47F0-8333-29752384A1E8}</author>
    <author>tc={C23F1498-7AB1-4E5B-8B6D-2D7FC0BE3993}</author>
    <author>tc={404AA810-ECBE-48AD-97C9-30A04B4BA0C2}</author>
    <author>tc={B276115D-693F-461C-A20E-059F92BC488D}</author>
    <author>tc={2003EDA7-D1FB-4847-B4E6-D51A033EFCB7}</author>
    <author>tc={57B02B68-DC15-4E32-8D89-5B8053528349}</author>
    <author>tc={AF50825C-5F7E-4F3D-BCFF-F473F45F52B8}</author>
    <author>tc={22B0487B-4DF8-4961-A33A-3977DA1959D2}</author>
    <author>tc={B9C2C91D-5DE2-4B90-BA3C-53A2BCB792D4}</author>
    <author>tc={9A9407AA-B41D-49DA-BAF4-C973C2F71F57}</author>
    <author>tc={A10BAD8D-AD2D-4516-986A-9E1A558F2D78}</author>
    <author>tc={D38632C4-D883-4023-BF59-C7CE456C1C3A}</author>
    <author>tc={8D7EC93D-8269-43B2-A383-ED197A9761A7}</author>
    <author>tc={D2224DBD-6656-4B46-8DE1-41F2C3B23CE5}</author>
    <author>tc={7702B201-6141-45D3-8925-FBE961926CEB}</author>
    <author>tc={60F642D8-274D-46DD-B0CF-E9647C2849D7}</author>
    <author>tc={A6F67310-92AF-4957-B699-1C29B618EA18}</author>
    <author>tc={A1300985-54BE-441A-9D79-204058306E29}</author>
    <author>tc={449F1513-7F5C-4CBE-81C5-05C80ECD8776}</author>
    <author>tc={5A5B70BA-D58A-430C-A409-CA0D88B844A0}</author>
    <author>tc={AED77CC1-80FB-433F-AE97-D4E571C6976E}</author>
    <author>tc={61466FB3-2357-4BF4-90AF-4F2B2C9EC389}</author>
    <author>tc={B427191E-A576-4885-93C4-E254029D9128}</author>
    <author>tc={CF32FD95-E66D-42C2-B656-3DC16A16B575}</author>
    <author>tc={1E725562-1B4F-4C9D-857D-4BC7AD860391}</author>
    <author>tc={494E63F2-AFE7-4704-B9C8-6CF2CFBF7E72}</author>
    <author>tc={D49FBAE3-A8FA-449C-B8F7-585681A7FD92}</author>
    <author>tc={E6FC6B35-0360-4D48-8EF7-BA20A925E76D}</author>
    <author>tc={D0BDCD0E-CCDC-406F-B9EF-BD560C1743EE}</author>
    <author>tc={0CF41FA0-99A5-4AF8-9050-9C4B75AB5D31}</author>
    <author>tc={9B4BC666-EBB1-4943-BF37-136026D2DBB6}</author>
    <author>tc={5ECF09BE-E81C-40D2-AC61-E85EC7ABEE3C}</author>
    <author>tc={2F11CABA-D9C2-45FC-BE46-40203452FE07}</author>
    <author>tc={798B5E85-166B-4976-96D1-35FAA05F4CE7}</author>
    <author>tc={E81B9B3F-457B-4ADD-A0FB-3FB0EA4A0937}</author>
    <author>tc={086B061A-25F7-40B7-93BF-9AD894AA315D}</author>
    <author>tc={7448C8F8-C63C-48D3-91D4-1804C8AEE4FA}</author>
    <author>tc={71D8C06E-ADE2-4B27-903D-2123910BF5A7}</author>
    <author>tc={9599958E-CAD4-45D6-810E-41804E0C90A2}</author>
    <author>tc={010F31EB-6B81-4A03-BB31-4B2874226262}</author>
    <author>tc={8974449E-8CF7-48FF-A44A-25654989CC6C}</author>
    <author>tc={41162B95-68D3-4532-AAF9-8BDD32D2F46C}</author>
    <author>tc={93698DD5-CE8C-484B-9BCE-A8ADEC67551A}</author>
    <author>tc={11366505-30E7-483E-9CAC-A279CBA01406}</author>
    <author>tc={DDE38C39-BA62-4B84-9E75-32274C6F4884}</author>
    <author>tc={11BE2E7C-0C6A-4C30-83BC-D0258FDA0443}</author>
    <author>tc={3BDB1453-1C0E-441E-B815-D71053F82C2E}</author>
    <author>tc={EDE9849B-12D9-4AAC-BD82-321E8B4DF7EC}</author>
    <author>tc={438377BC-8B6D-4DCF-8463-3B8C10354393}</author>
    <author>tc={CCE26082-9DC9-481B-B933-105113C5B73D}</author>
    <author>tc={7ABA2CF7-739A-4A3E-BF77-338196E3BE44}</author>
    <author>tc={426310C0-B9A3-439A-B29D-111B19D63494}</author>
    <author>tc={C4487555-F598-4FB0-9C80-366B52F8FE30}</author>
    <author>tc={47EF07C5-B7DF-4BD6-8E40-221A186634DB}</author>
    <author>tc={D6CA34E8-0588-4362-AB15-3BA2961C6159}</author>
    <author>tc={CB5341DE-A208-4E16-A8DF-301D31769166}</author>
    <author>tc={3DC48DC8-B5E1-43F5-A87B-1A266FA04EB0}</author>
    <author>tc={A2484724-5E86-4E24-8DA8-D29C86B533E0}</author>
    <author>tc={48E19639-C72D-48EA-B365-B2D86D963BC1}</author>
    <author>tc={C9E96E49-1711-4D88-83FD-D5C24EA86D0F}</author>
    <author>tc={96D1B070-7498-4188-9327-02DE94A82F15}</author>
    <author>tc={33EDF6B2-3ED3-456C-B5A3-F4D43754FE6A}</author>
    <author>tc={1BEC1C7D-44F3-4A20-ADC5-5EBCCCC4F3E3}</author>
    <author>tc={20955BCC-D15F-4544-A094-B486C007A1D2}</author>
    <author>tc={5D0310B8-C146-441D-842F-8423F5316D12}</author>
    <author>tc={AB7BFA41-06F4-4366-9132-464E3320363C}</author>
    <author>tc={99D2ACAA-6A30-46CD-BE2E-C88C8E91EBA3}</author>
    <author>tc={57395FBE-FD8A-4496-AE6A-9DE6DDD86E2C}</author>
    <author>tc={DBA2CBB6-B244-44DB-9A5D-4EFD8141F63A}</author>
    <author>tc={49228B25-91B6-4585-8C42-A597E4E85F90}</author>
    <author>tc={FB327E01-8A5A-4B1C-9331-1484DC2FB7F3}</author>
    <author>tc={899B2AD8-BC32-4809-A1F2-3EC22E1DC68B}</author>
    <author>tc={0008143E-527D-451A-95B7-4CDFE22B2269}</author>
    <author>tc={153AF175-002B-4565-9110-1EF016BEF927}</author>
    <author>tc={852F8B0C-FBFA-4AC3-91A6-358FEE5020A2}</author>
    <author>tc={6A840C7C-EF6D-45EE-8A1C-35E7CFA7C34B}</author>
    <author>tc={33AB1E69-6D55-40BC-8A61-44D7CC9F5584}</author>
    <author>tc={DE02C064-8C79-4C36-BF54-45E15784702A}</author>
    <author>tc={F8B2099F-FA2E-47DC-BC09-46140B1372D1}</author>
    <author>tc={7D0026E2-5A50-4169-BC2D-748CD42EB5A0}</author>
    <author>tc={59070A6E-3401-4373-8C83-F313E63C0DFF}</author>
    <author>tc={DDF8AF30-9752-46E3-B34B-182E8EF50DE2}</author>
    <author>tc={389768A4-4018-44AF-B53D-210D655F0B39}</author>
    <author>tc={D9BFB160-5F79-4CAA-AA4E-4972B9A78336}</author>
    <author>tc={93C8D19C-5265-4C31-B4D9-228996FF2369}</author>
    <author>tc={62E4A232-C987-4EC7-A975-042DC95719AD}</author>
    <author>tc={9F834E44-71C6-437E-9407-2AC8297F9839}</author>
    <author>tc={8345B055-0A73-4707-87FE-12FA5DC2163D}</author>
    <author>tc={7DEDD68E-4F6E-4DF0-A7F2-6599138F4999}</author>
    <author>tc={6C892269-ECE4-42CC-BDE7-6EA6050CC193}</author>
    <author>tc={47E1EBB3-BEDB-4501-BE78-927B67963069}</author>
    <author>tc={A0E79E58-69A4-43F9-84B5-98DDACC08966}</author>
    <author>tc={AD20F3CD-73C8-4B93-AE72-424236DB9FEE}</author>
    <author>tc={A1CB0C86-C394-4D66-96E8-030A32D1D0F0}</author>
    <author>tc={E7628BE3-16B0-41D5-9B5B-28C18A664582}</author>
    <author>tc={DCEFF01D-5D64-4BD7-87DC-39856DAF2E5B}</author>
    <author>tc={8BB2DFE9-CD47-4FB8-A601-1585109A4C7A}</author>
    <author>tc={ACE28763-3972-4FDA-A899-EE45174357C0}</author>
    <author>tc={95B723A5-D583-4B9D-9202-AEA1B32B1403}</author>
    <author>tc={3F2F8FDF-7148-443D-A0DF-9811F11D06CD}</author>
    <author>tc={FABB8984-26F8-435E-907E-0EC9F161C4BB}</author>
    <author>tc={609AD9AF-678C-4C5F-8656-B6744B3FA5D3}</author>
    <author>tc={7DD5D5B2-FCD3-4837-B70B-29EE28595469}</author>
    <author>tc={922A5501-2A3B-406D-AB72-AE8DFE3E6D15}</author>
    <author>tc={FE3F8DD3-62E7-44E4-8E2D-E24031B9F01B}</author>
    <author>FANNY</author>
    <author>tc={7CDD2A4D-B947-4DF3-B661-98B88F42FC6B}</author>
    <author>tc={8E2DEE8C-48B7-4A7E-8DB4-D990D36A5335}</author>
    <author>tc={F242461F-7CF2-4C1A-B4C8-40702C26435A}</author>
    <author>tc={022F0868-ECBD-44C2-8C6A-8779D4B581C5}</author>
    <author>tc={61983B65-5186-4B39-AABD-21206834160F}</author>
    <author>tc={A01518F9-06E5-45D3-B0E9-792FA53D36B5}</author>
    <author>tc={C7B5AB41-67D5-42D8-9E86-340C0B349F2B}</author>
    <author>tc={FD16CF95-1E07-491D-BAA1-AB0A6595411B}</author>
  </authors>
  <commentList>
    <comment ref="T29" authorId="0" shapeId="0" xr:uid="{F9B4141F-B7FD-4F9F-BB82-C17D4D44807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20000ex colivoire et 10000 distri quartiers + 10 000 coupons</t>
        </r>
      </text>
    </comment>
    <comment ref="Y29" authorId="1" shapeId="0" xr:uid="{0F923D2E-FA0C-41F2-ACF1-78E75CBB530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20000ex</t>
        </r>
      </text>
    </comment>
    <comment ref="AB29" authorId="2" shapeId="0" xr:uid="{3D9D3B9A-48E8-4D85-BD63-EBC19ED7858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20000ex</t>
        </r>
      </text>
    </comment>
    <comment ref="AL29" authorId="3" shapeId="0" xr:uid="{FCF5438E-2466-4DE3-BAC1-46677949F3D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20000ex colivoire et 10000 distri quartiers + 10 000 coupons + 50000 Flyers j'aime lire</t>
        </r>
      </text>
    </comment>
    <comment ref="F30" authorId="4" shapeId="0" xr:uid="{1C9E1A29-0C9F-41C9-9D92-6E157A06FE8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+ 10 000 flyers</t>
        </r>
      </text>
    </comment>
    <comment ref="T30" authorId="5" shapeId="0" xr:uid="{64ADBF0C-095E-4EAC-A754-C60A597964F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+ 10 000 flyers</t>
        </r>
      </text>
    </comment>
    <comment ref="AA30" authorId="6" shapeId="0" xr:uid="{6C6C357F-E4F9-420C-BA40-0FF8737E54C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Flyers et masques + coupons 5000f et coupons ambassadeurs</t>
        </r>
      </text>
    </comment>
    <comment ref="AL30" authorId="7" shapeId="0" xr:uid="{368F8928-AECB-41C5-BB9D-96469793891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+ 10 000 flyers
Réponse :
    + flyer j'aime lire</t>
        </r>
      </text>
    </comment>
    <comment ref="I31" authorId="8" shapeId="0" xr:uid="{9AEC04BB-C9E8-44C2-829A-08B45381E9E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+ 15000 catalogues +</t>
        </r>
      </text>
    </comment>
    <comment ref="AA31" authorId="9" shapeId="0" xr:uid="{DB83F89E-246A-4006-81D0-ADCC4ADAD81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+ 15000 catalogues</t>
        </r>
      </text>
    </comment>
    <comment ref="AL31" authorId="10" shapeId="0" xr:uid="{1258FC91-3984-4AF4-B4D5-8D9DAEB7C30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 coupons + 15000 catalogues + 15000 flyers j'aime lire!</t>
        </r>
      </text>
    </comment>
    <comment ref="I32" authorId="11" shapeId="0" xr:uid="{1F14BAE5-4AD9-4BD9-B392-71C9B9CED84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10 000 FLYERS + 5000 COUPONS</t>
        </r>
      </text>
    </comment>
    <comment ref="AL32" authorId="12" shapeId="0" xr:uid="{81600B49-B3DE-4D82-882D-40B5A12EF5A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10 000 FLYERS + 5000 COUPONS quartiers
Réponse :
    + 12000 coupons distribution MBOLO
Réponse :
    + 3 hotesses sur 10 jours</t>
        </r>
      </text>
    </comment>
    <comment ref="F33" authorId="13" shapeId="0" xr:uid="{9E9D714D-A31E-4CEB-9A26-6166C949CBB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10000 catalogues + 5000 coupons + impressions affiches mobiles pour roller + impression tshirt + impression bache branding moto (quantité 10, PU 6000)
Réponse :
    Hypothèse 55fcfa le catalogue</t>
        </r>
      </text>
    </comment>
    <comment ref="T33" authorId="14" shapeId="0" xr:uid="{79A16CE8-8A45-4A3C-8C05-5AEA6455CB5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10000 catalogues + 5000 coupons + impressions affiches mobiles pour roller + impression tshirt + impression bache branding moto (quantité 10, PU 6000)
Réponse :
    Hypothèse 55fcfa le catalogue</t>
        </r>
      </text>
    </comment>
    <comment ref="AL33" authorId="15" shapeId="0" xr:uid="{225439C8-454E-4AA5-BF4E-6B5CC642E4E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10000 catalogues + 5000 coupons + impressions affiches mobiles pour roller + impression tshirt + impression bache branding moto (quantité 10, PU 6000) + 15000 flyers j'aime lire
Réponse :
    Hypothèse 55fcfa le catalogue</t>
        </r>
      </text>
    </comment>
    <comment ref="P36" authorId="16" shapeId="0" xr:uid="{81CFEAB8-B408-4EBD-AB04-6D2CCDE4670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Distribution hôtesses + t-shirts</t>
        </r>
      </text>
    </comment>
    <comment ref="T36" authorId="17" shapeId="0" xr:uid="{81C61A8D-97CD-4836-B23A-4B3E60EAD83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tracts + coupons Hotesses dans les quartiers</t>
        </r>
      </text>
    </comment>
    <comment ref="AL36" authorId="18" shapeId="0" xr:uid="{44F6CB26-585D-4358-B118-230B9ECE0BE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tracts + coupons Hotesses dans les quartiers</t>
        </r>
      </text>
    </comment>
    <comment ref="F37" authorId="19" shapeId="0" xr:uid="{3716BF10-27B5-42C6-81B7-3DACCD70300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Hotesses + chef de file+ transport equipe + chargée de prod + frais agence + tableau excel + tshirt</t>
        </r>
      </text>
    </comment>
    <comment ref="T37" authorId="20" shapeId="0" xr:uid="{0E8F1E40-3DF7-4EB0-91B3-0504DFA75B9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Hotesses + chef de file+ transport equipe + chargée de prod + frais agence + tableau excel + tshirt</t>
        </r>
      </text>
    </comment>
    <comment ref="AL37" authorId="21" shapeId="0" xr:uid="{C166B2F9-3AFB-4222-9C6E-D974AD39BF5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Hotesses + chef de file+ transport equipe + chargée de prod + frais agence + tableau excel + tshirt</t>
        </r>
      </text>
    </comment>
    <comment ref="I38" authorId="22" shapeId="0" xr:uid="{2091787F-A04E-46A9-B3DC-76CCDA5B56E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Distribution dans les quartiers avec hotesses + distribution dans les bus</t>
        </r>
      </text>
    </comment>
    <comment ref="AA38" authorId="23" shapeId="0" xr:uid="{76BC344B-E2F8-4D1A-A181-FB0D03C43B5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Distribution dans les quartiers avec hotesses + distribution dans les bus</t>
        </r>
      </text>
    </comment>
    <comment ref="AL38" authorId="24" shapeId="0" xr:uid="{46DC2538-85EB-44B8-99D9-F1A4AE1E8FE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Distribution dans les quartiers avec hotesses + distribution dans les bus</t>
        </r>
      </text>
    </comment>
    <comment ref="F39" authorId="25" shapeId="0" xr:uid="{355BEC5E-63E0-4B80-BB6F-7A1E94AC8DB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 Roller boy + tshirts + fichier excel + frais d'agence</t>
        </r>
      </text>
    </comment>
    <comment ref="AL39" authorId="26" shapeId="0" xr:uid="{A93F0849-42E1-4CBF-98CC-BAB83624C9F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8 Roller boy + tshirts + fichier excel + frais d'agence
Réponse :
    + collecteur fichier excel coupon mbolo</t>
        </r>
      </text>
    </comment>
    <comment ref="F40" authorId="27" shapeId="0" xr:uid="{C12B4046-D71C-4903-A2E7-91F6523B9AE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 hotesses sur 5j pour 5000 coupons +Nathalyon distribution flyers ave voiture et sono + collecte excel + 10 chauffeurs moto sur 5j (20000f prix unitaire) BP</t>
        </r>
      </text>
    </comment>
    <comment ref="T40" authorId="28" shapeId="0" xr:uid="{3B5C79EF-D23B-42EA-80CF-708DB9ECA5C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 hotesses sur 5j pour 5000 coupons +Nathalyon distribution flyers ave voiture et sono + collecte excel + 10 chauffeurs moto sur 5j (20000f prix unitaire) BP</t>
        </r>
      </text>
    </comment>
    <comment ref="AL40" authorId="29" shapeId="0" xr:uid="{A04E91E3-683B-46A8-AE44-703A58EA72A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 hotesses sur 5j pour 5000 coupons +Nathalyon distribution flyers ave voiture et sono + collecte excel + 10 chauffeurs moto sur 5j (20000f prix unitaire) BP</t>
        </r>
      </text>
    </comment>
    <comment ref="D42" authorId="30" shapeId="0" xr:uid="{7B89D833-4A12-45FF-8382-C081A547018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Cap Sud</t>
        </r>
      </text>
    </comment>
    <comment ref="F42" authorId="31" shapeId="0" xr:uid="{7213F735-401E-439A-B53E-B04F04DA167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4x3 cap sud + pose + impression (15j) + location 25 4x3 SOCOCE et 5 capsud</t>
        </r>
      </text>
    </comment>
    <comment ref="H42" authorId="32" shapeId="0" xr:uid="{35080C4E-4C27-474A-AC48-7302D43E797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I42" authorId="33" shapeId="0" xr:uid="{6BC31330-B68E-436D-863D-BAE1E2CCE91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impression et pose 4x3 Cap Sud</t>
        </r>
      </text>
    </comment>
    <comment ref="M42" authorId="34" shapeId="0" xr:uid="{B4C2838C-8F02-4978-8F8E-07242CEDF10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O42" authorId="35" shapeId="0" xr:uid="{ECBB538C-B60C-4CB8-8161-FE38572EC14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&amp; pose + location Cap Sud</t>
        </r>
      </text>
    </comment>
    <comment ref="P42" authorId="36" shapeId="0" xr:uid="{48F711E0-F50A-4F71-990A-6F20B3C6649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Bache + sucettes sococe</t>
        </r>
      </text>
    </comment>
    <comment ref="R42" authorId="37" shapeId="0" xr:uid="{B198142C-6739-4F17-A01C-4B4F501CD35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T42" authorId="38" shapeId="0" xr:uid="{3BEA5FA1-4126-4590-BB1F-BBE76DB41D3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Bache + sucettes sococe+ BL3 DROITE entree sococe pikasso
Réponse :
    + 4x3 cap sud + impression + pose (15j)
Réponse :
    + location 25 4x3 SOCOCE et 5 capsud</t>
        </r>
      </text>
    </comment>
    <comment ref="W42" authorId="39" shapeId="0" xr:uid="{D8E380AA-0184-4001-B96A-84A3DF263D8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Y42" authorId="40" shapeId="0" xr:uid="{B36D9F2C-00C1-454C-AFCA-0D036529E4E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4x3 cap sud + pose + impression (30j) + 25 4x3 sococe et 5 cap sud</t>
        </r>
      </text>
    </comment>
    <comment ref="AA42" authorId="41" shapeId="0" xr:uid="{78949295-9B15-4DF4-B799-38E70FA4538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AB42" authorId="42" shapeId="0" xr:uid="{F8F13B40-3D93-4E78-82C8-7C6953BEB18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Location 4x3 cap sud + pose + impression (30j) + 25 4x3 sococe et 5 cap sud</t>
        </r>
      </text>
    </comment>
    <comment ref="AF42" authorId="43" shapeId="0" xr:uid="{F4BAE6A0-2BEB-424C-AEFD-83CF20154C3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AK42" authorId="44" shapeId="0" xr:uid="{608D327C-7C69-4BEA-AF15-5741F38B346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AL42" authorId="45" shapeId="0" xr:uid="{57468E31-0F5C-40BD-A54E-AE0C091E224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Bache + sucettes sococe+ BL3 DROITE entree sococe pikasso
Réponse :
    + 4x3 cap sud + impression + pose (30j)
Réponse :
    + 25 4x3 sococe et 5 cap sud</t>
        </r>
      </text>
    </comment>
    <comment ref="AP42" authorId="46" shapeId="0" xr:uid="{13F84A6A-9C7E-4992-B454-518B010E24B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SUCETTES SOCOCE</t>
        </r>
      </text>
    </comment>
    <comment ref="F43" authorId="47" shapeId="0" xr:uid="{773DC70F-F99B-44EC-89B9-BA836A347F6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4x3 + frais d'agence annuels location 4x3</t>
        </r>
      </text>
    </comment>
    <comment ref="H43" authorId="48" shapeId="0" xr:uid="{826C0A40-1DEB-4555-8626-CDA2212DEB4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M43" authorId="49" shapeId="0" xr:uid="{D0B3738D-AE03-43BD-A763-1248FADEB82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
Réponse :
    + Renouvellement escalator + bache intérieure grand fleuve</t>
        </r>
      </text>
    </comment>
    <comment ref="R43" authorId="50" shapeId="0" xr:uid="{6BD83A83-41F4-4B7F-8C59-CC6536A4A91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T43" authorId="51" shapeId="0" xr:uid="{5057984C-D99F-4C61-B936-2588993AFF7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reimpression 4x3
Réponse :
    + 6 banderolles + autorisations mairies + pose et dépose</t>
        </r>
      </text>
    </comment>
    <comment ref="W43" authorId="52" shapeId="0" xr:uid="{F9C4A27C-9B2C-4B98-8877-67D69DB6DB9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AA43" authorId="53" shapeId="0" xr:uid="{338C9B1F-FE8C-4BCC-A200-4587614517F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AF43" authorId="54" shapeId="0" xr:uid="{FFCEB462-D748-4C78-84CF-3BDF50E658E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
Réponse :
    escalator et bâche</t>
        </r>
      </text>
    </comment>
    <comment ref="AK43" authorId="55" shapeId="0" xr:uid="{06583D7A-8F50-4688-9490-4A9CAA27BA9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AL43" authorId="56" shapeId="0" xr:uid="{29DA1897-88C4-4BD2-8212-519FC2C09B3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
Réponse :
    + 6 banderolles + autorisations mairies + pose et dépose
Réponse :
    + Affichage bus
Réponse :
    + escalator et centre co</t>
        </r>
      </text>
    </comment>
    <comment ref="AP43" authorId="57" shapeId="0" xr:uid="{7BBD19A1-60AB-4F47-90D8-0223C2B7CD2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4*3 Brazza</t>
        </r>
      </text>
    </comment>
    <comment ref="M44" authorId="58" shapeId="0" xr:uid="{E42E6B30-611D-4190-89BB-15B90210ED9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Renouvellement bâche casino</t>
        </r>
      </text>
    </comment>
    <comment ref="P44" authorId="59" shapeId="0" xr:uid="{E4C25F09-A0B3-4A5A-BE99-41ADAE1969A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Partage frais affchage soldes galerie</t>
        </r>
      </text>
    </comment>
    <comment ref="AM44" authorId="60" shapeId="0" xr:uid="{6DB5B519-7FB9-465A-80D0-0249C24F83E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Partage frais affchage soldes galerie</t>
        </r>
      </text>
    </comment>
    <comment ref="H45" authorId="61" shapeId="0" xr:uid="{BA167C3B-7877-449A-BCB5-78D14937BD1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bache parking
Réponse :
    shooting local</t>
        </r>
      </text>
    </comment>
    <comment ref="AL45" authorId="62" shapeId="0" xr:uid="{8E828A41-4E27-4AEA-8A1F-CB56D8113D7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Changement bache parking</t>
        </r>
      </text>
    </comment>
    <comment ref="F46" authorId="63" shapeId="0" xr:uid="{7E5A3D06-99C6-48E8-8D64-7F442CCAAE5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6x110000 banderolles quartiers</t>
        </r>
      </text>
    </comment>
    <comment ref="H46" authorId="64" shapeId="0" xr:uid="{270DACCC-34C3-45F5-AD5A-E8E8054EF84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4x3 dans les différents centres commerciaux</t>
        </r>
      </text>
    </comment>
    <comment ref="R46" authorId="65" shapeId="0" xr:uid="{877B50FA-214F-479B-8B54-D47F48BD8DC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Branding totem Kiabi</t>
        </r>
      </text>
    </comment>
    <comment ref="T46" authorId="66" shapeId="0" xr:uid="{BAB75677-3D46-46DA-A14D-F188505A3FC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6x110000 banderolles quartiers</t>
        </r>
      </text>
    </comment>
    <comment ref="AL46" authorId="67" shapeId="0" xr:uid="{4525E555-6EAA-4098-ADA7-260CB543166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6x110000 banderolles quartiers + 5 4x3</t>
        </r>
      </text>
    </comment>
    <comment ref="F47" authorId="68" shapeId="0" xr:uid="{266FC04B-F5CC-429C-817B-F55DF387B4F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Cout impression de 25 affiches sococe + 5 cap sud</t>
        </r>
      </text>
    </comment>
    <comment ref="T47" authorId="69" shapeId="0" xr:uid="{B5DEF242-DABD-4BBE-A17D-62F0E3F0583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Cout impression de 25 affiches sococe + 5 cap sud</t>
        </r>
      </text>
    </comment>
    <comment ref="Y47" authorId="70" shapeId="0" xr:uid="{E3C26166-04CB-4641-ACF5-0BE4280C2D7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Cout impression de 25 affiches sococe + 5 cap sud</t>
        </r>
      </text>
    </comment>
    <comment ref="AB47" authorId="71" shapeId="0" xr:uid="{A0C4BAB2-2E71-4F67-8515-08A690A8B07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Cout impression de 25 affiches sococe + 5 cap sud</t>
        </r>
      </text>
    </comment>
    <comment ref="AL47" authorId="72" shapeId="0" xr:uid="{BC4638E4-9640-4448-A617-7810761A10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Cout impression de 25 affiches sococe + 5 cap sud</t>
        </r>
      </text>
    </comment>
    <comment ref="AL53" authorId="73" shapeId="0" xr:uid="{F70012B7-7BD6-472C-8781-06A66E8F092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Pleine page Abidjan Planet</t>
        </r>
      </text>
    </comment>
    <comment ref="P55" authorId="74" shapeId="0" xr:uid="{1453CD1B-AFC9-43B0-81FD-08944596C44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Bandeau à la une presse</t>
        </r>
      </text>
    </comment>
    <comment ref="AM55" authorId="75" shapeId="0" xr:uid="{C34DEE9F-F634-4D1D-9C8D-D63C82A27EB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Bandeau à la une presse</t>
        </r>
      </text>
    </comment>
    <comment ref="AL56" authorId="76" shapeId="0" xr:uid="{041F973E-3ABA-4125-B286-6B2C6FDC9E0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insertions union</t>
        </r>
      </text>
    </comment>
    <comment ref="AM56" authorId="77" shapeId="0" xr:uid="{E4B099A0-7209-4A45-9010-639D0F2E0FC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Insertion union offerte</t>
        </r>
      </text>
    </comment>
    <comment ref="AL58" authorId="78" shapeId="0" xr:uid="{93075650-46CD-420F-AB46-EF706BD21B5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J'aime Lire conception flyer</t>
        </r>
      </text>
    </comment>
    <comment ref="AL59" authorId="79" shapeId="0" xr:uid="{54B6009F-F5F8-410E-B9A0-BF6EA9D636B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J'aime lire conception flyer</t>
        </r>
      </text>
    </comment>
    <comment ref="AL60" authorId="80" shapeId="0" xr:uid="{E75B39CD-823C-46B1-82FB-5CD96ABECEE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J'aime lire conception flyer</t>
        </r>
      </text>
    </comment>
    <comment ref="AL61" authorId="81" shapeId="0" xr:uid="{7B6D9434-20F9-44A6-865E-21A1F3046D3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J'aime lire conception flyer</t>
        </r>
      </text>
    </comment>
    <comment ref="AL62" authorId="82" shapeId="0" xr:uid="{07E94637-358D-45F1-A6CA-53583A22239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J'aime lire conception flyer</t>
        </r>
      </text>
    </comment>
    <comment ref="P64" authorId="83" shapeId="0" xr:uid="{79441233-84CC-447E-84D0-5DABA1BF4EC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Radio quartiers sud + nord</t>
        </r>
      </text>
    </comment>
    <comment ref="AA66" authorId="84" shapeId="0" xr:uid="{3FED1795-E5AC-4FCC-8D88-46B3C865485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Renfort matinale radio</t>
        </r>
      </text>
    </comment>
    <comment ref="P67" authorId="85" shapeId="0" xr:uid="{8FD0EC62-8921-4F85-AD21-A1F0165F4B7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semaines / 2 passages par jour</t>
        </r>
      </text>
    </comment>
    <comment ref="AG68" authorId="86" shapeId="0" xr:uid="{5BF24066-76E7-47BF-BA3D-F69D9770103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 passages sacré matin balafon radio</t>
        </r>
      </text>
    </comment>
    <comment ref="AL68" authorId="87" shapeId="0" xr:uid="{71D67537-A209-4FA4-90BD-84B77C896E8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passages / jour pendant 15j sur radio Balafon et Equinoxe + 4 passages sacré matin balafon</t>
        </r>
      </text>
    </comment>
    <comment ref="AM68" authorId="88" shapeId="0" xr:uid="{27B1D00D-67D3-4254-A1C6-F8E7E28FCD0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passages / jour pendant 15j sur radio Balafon et Equinoxe</t>
        </r>
      </text>
    </comment>
    <comment ref="P71" authorId="89" shapeId="0" xr:uid="{D50067D7-D958-4B7E-A2B8-802C8811523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créations de spot</t>
        </r>
      </text>
    </comment>
    <comment ref="AM71" authorId="90" shapeId="0" xr:uid="{792C9C7F-3444-441C-8DB2-16E832D96BF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spot radio</t>
        </r>
      </text>
    </comment>
    <comment ref="R77" authorId="91" shapeId="0" xr:uid="{D07C0A7B-8C74-40D4-B864-361001E9BC4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Sponsoring 15 épisodes POD et Marichou payé en 2020</t>
        </r>
      </text>
    </comment>
    <comment ref="AL78" authorId="92" shapeId="0" xr:uid="{F4385D4B-DDAC-40DD-99DA-A4E1AC1A4CE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diffusions par jour pendant 15j</t>
        </r>
      </text>
    </comment>
    <comment ref="AL80" authorId="93" shapeId="0" xr:uid="{A95B3A9D-7943-4B52-AA6F-2A60177E6D8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Spot TV RDC: conception répartie en % budget pays</t>
        </r>
      </text>
    </comment>
    <comment ref="F122" authorId="94" shapeId="0" xr:uid="{4E690AE8-208F-4BA2-ACFA-9E0094B8806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46 000 numéros</t>
        </r>
      </text>
    </comment>
    <comment ref="I122" authorId="95" shapeId="0" xr:uid="{03E083CD-553B-489D-B518-F83613601A9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46 000 numéros</t>
        </r>
      </text>
    </comment>
    <comment ref="O122" authorId="96" shapeId="0" xr:uid="{914C54A3-B3B9-4B5A-962E-6D63F14E18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P122" authorId="97" shapeId="0" xr:uid="{DB65A0FA-8CF5-4863-864A-F0CA9AA71FE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S122" authorId="98" shapeId="0" xr:uid="{2113182D-D1EA-4EE9-B297-E09FAFEC9FB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T122" authorId="99" shapeId="0" xr:uid="{360BDB41-3A6F-4DFC-B102-2177F565F23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X122" authorId="100" shapeId="0" xr:uid="{1C33C163-DDFF-4FC6-90BF-4D0E673E0CF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AB122" authorId="101" shapeId="0" xr:uid="{8D08F152-B2BA-4E19-B69E-CB88BC7DCB9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56000 NUMEROS</t>
        </r>
      </text>
    </comment>
    <comment ref="AG122" authorId="102" shapeId="0" xr:uid="{31DB16A6-1769-489E-AF2F-06510546D87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66000 NUMEROS</t>
        </r>
      </text>
    </comment>
    <comment ref="AL122" authorId="103" shapeId="0" xr:uid="{5A400C08-69C4-494B-988B-90D1A5137A0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66000 NUMEROS</t>
        </r>
      </text>
    </comment>
    <comment ref="AM122" authorId="104" shapeId="0" xr:uid="{151D2B37-3D8D-45EC-AEEB-EFECC65DA52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66000 NUMEROS</t>
        </r>
      </text>
    </comment>
    <comment ref="F123" authorId="105" shapeId="0" xr:uid="{9F21FF88-1972-443D-BE39-FE2F84C9736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4000 numéros</t>
        </r>
      </text>
    </comment>
    <comment ref="O123" authorId="106" shapeId="0" xr:uid="{4CEEDEF4-02B1-4BE3-A24E-EF7BEAEA45E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4000 numéros</t>
        </r>
      </text>
    </comment>
    <comment ref="P123" authorId="107" shapeId="0" xr:uid="{5FA0DDC2-2BE8-4EF9-9D8A-118FF4F6CA2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4000 numéros</t>
        </r>
      </text>
    </comment>
    <comment ref="T123" authorId="108" shapeId="0" xr:uid="{1550E5D5-375F-463A-B4FD-B3CDF8D59A3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4000 numéros</t>
        </r>
      </text>
    </comment>
    <comment ref="X123" authorId="109" shapeId="0" xr:uid="{91DFE43F-8A00-4437-967C-3626643B5F6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4000 numéros</t>
        </r>
      </text>
    </comment>
    <comment ref="Y123" authorId="110" shapeId="0" xr:uid="{A614B89D-3E3A-4B77-99DD-EC7141C7C94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7000 numéros</t>
        </r>
      </text>
    </comment>
    <comment ref="AB123" authorId="111" shapeId="0" xr:uid="{8CB437A7-C45B-4DCD-BD1A-04F7F569D28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7000 numéros</t>
        </r>
      </text>
    </comment>
    <comment ref="AF123" authorId="112" shapeId="0" xr:uid="{C52DEEB0-459C-4D00-8C70-D35294D277D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sms fête des pères</t>
        </r>
      </text>
    </comment>
    <comment ref="AG123" authorId="113" shapeId="0" xr:uid="{E3D1DE2F-00B4-4B1D-8EB6-81F222F24DC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7000 numéros</t>
        </r>
      </text>
    </comment>
    <comment ref="AL123" authorId="114" shapeId="0" xr:uid="{0921DBFE-B9B3-462E-8A19-F94EA4A0911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7000 numéros</t>
        </r>
      </text>
    </comment>
    <comment ref="AM123" authorId="115" shapeId="0" xr:uid="{D18950EB-F430-46BE-8985-8EF0C6676D6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7000 numéros</t>
        </r>
      </text>
    </comment>
    <comment ref="E124" authorId="116" shapeId="0" xr:uid="{B8090900-EC0F-45DC-85A7-3A53BB7FBA2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15000 contacts</t>
        </r>
      </text>
    </comment>
    <comment ref="F124" authorId="117" shapeId="0" xr:uid="{3A9693FC-0373-4D3A-BBA6-061D84A035D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15000 contacts</t>
        </r>
      </text>
    </comment>
    <comment ref="M124" authorId="118" shapeId="0" xr:uid="{E1BA88D0-EEC8-4B98-A9AC-233E4D4B8C3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15000 contacts</t>
        </r>
      </text>
    </comment>
    <comment ref="O124" authorId="119" shapeId="0" xr:uid="{AF8F5E32-6A60-4DF7-822B-560B2B72ABE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20000 contacts</t>
        </r>
      </text>
    </comment>
    <comment ref="P124" authorId="120" shapeId="0" xr:uid="{E9842207-2357-408E-9C81-A08D37E9AF6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20000 contacts</t>
        </r>
      </text>
    </comment>
    <comment ref="S124" authorId="121" shapeId="0" xr:uid="{3E3F4865-20EF-4819-81A6-11C4035D2F0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20000 contacts</t>
        </r>
      </text>
    </comment>
    <comment ref="T124" authorId="122" shapeId="0" xr:uid="{B3CE09D8-369D-4EC1-A150-C699A3D6462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20000 contacts</t>
        </r>
      </text>
    </comment>
    <comment ref="X124" authorId="123" shapeId="0" xr:uid="{49875F28-AFBC-4051-9FA2-97B3C9F0507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20000 contacts</t>
        </r>
      </text>
    </comment>
    <comment ref="Y124" authorId="124" shapeId="0" xr:uid="{073BF769-66BA-4D7B-898F-215D8B022A6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B124" authorId="125" shapeId="0" xr:uid="{0571E21F-C90D-4898-B726-DFC8D6D6006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F124" authorId="126" shapeId="0" xr:uid="{D815018B-9EFC-422D-966C-9AD97AEC275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SMS fête des pères</t>
        </r>
      </text>
    </comment>
    <comment ref="AG124" authorId="127" shapeId="0" xr:uid="{16A46CD7-6DC3-4A32-A918-48A39569963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L124" authorId="128" shapeId="0" xr:uid="{94B8D78C-FD10-40A3-B8AD-149CA138B6A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M124" authorId="129" shapeId="0" xr:uid="{49836E60-C889-4B97-951C-4B162CD64DB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F125" authorId="130" shapeId="0" xr:uid="{64C8B043-9B71-4FE2-B1B9-15452041E1F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17000 contacts ??</t>
        </r>
      </text>
    </comment>
    <comment ref="P125" authorId="131" shapeId="0" xr:uid="{95140532-FB3C-43A5-B4D9-79413AF2654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21 000 contacts</t>
        </r>
      </text>
    </comment>
    <comment ref="T125" authorId="132" shapeId="0" xr:uid="{05678145-07A8-4E0F-958E-1DDF7ED5DFE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21000 contacts</t>
        </r>
      </text>
    </comment>
    <comment ref="X125" authorId="133" shapeId="0" xr:uid="{0D657C91-C779-4DDB-B24C-796DEB1C941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21000 contacts</t>
        </r>
      </text>
    </comment>
    <comment ref="Y125" authorId="134" shapeId="0" xr:uid="{E733B9C1-AA5F-47F0-8333-29752384A1E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B125" authorId="135" shapeId="0" xr:uid="{C23F1498-7AB1-4E5B-8B6D-2D7FC0BE39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21000 contacts</t>
        </r>
      </text>
    </comment>
    <comment ref="AF125" authorId="136" shapeId="0" xr:uid="{404AA810-ECBE-48AD-97C9-30A04B4BA0C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SMS OP fête des pères</t>
        </r>
      </text>
    </comment>
    <comment ref="AG125" authorId="137" shapeId="0" xr:uid="{B276115D-693F-461C-A20E-059F92BC488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L125" authorId="138" shapeId="0" xr:uid="{2003EDA7-D1FB-4847-B4E6-D51A033EFCB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AM125" authorId="139" shapeId="0" xr:uid="{57B02B68-DC15-4E32-8D89-5B805352834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25000 contacts</t>
        </r>
      </text>
    </comment>
    <comment ref="P126" authorId="140" shapeId="0" xr:uid="{AF50825C-5F7E-4F3D-BCFF-F473F45F52B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SMS mixte Pyjama party</t>
        </r>
      </text>
    </comment>
    <comment ref="AF126" authorId="141" shapeId="0" xr:uid="{22B0487B-4DF8-4961-A33A-3977DA1959D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SMS fête des pères</t>
        </r>
      </text>
    </comment>
    <comment ref="H134" authorId="142" shapeId="0" xr:uid="{B9C2C91D-5DE2-4B90-BA3C-53A2BCB792D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
Réponse :
    + baby mams!</t>
        </r>
      </text>
    </comment>
    <comment ref="I134" authorId="143" shapeId="0" xr:uid="{9A9407AA-B41D-49DA-BAF4-C973C2F71F5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Babi mams</t>
        </r>
      </text>
    </comment>
    <comment ref="J134" authorId="144" shapeId="0" xr:uid="{00000000-0006-0000-0000-00004F00000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Influenceur looks pantalons</t>
        </r>
      </text>
    </comment>
    <comment ref="M134" authorId="145" shapeId="0" xr:uid="{D38632C4-D883-4023-BF59-C7CE456C1C3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R134" authorId="146" shapeId="0" xr:uid="{8D7EC93D-8269-43B2-A383-ED197A9761A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T134" authorId="147" shapeId="0" xr:uid="{D2224DBD-6656-4B46-8DE1-41F2C3B23CE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PUSH BABY MAMS</t>
        </r>
      </text>
    </comment>
    <comment ref="W134" authorId="148" shapeId="0" xr:uid="{7702B201-6141-45D3-8925-FBE961926CE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A134" authorId="149" shapeId="0" xr:uid="{60F642D8-274D-46DD-B0CF-E9647C2849D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B134" authorId="150" shapeId="0" xr:uid="{A6F67310-92AF-4957-B699-1C29B618EA1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PUSH BABY MAMS
Réponse :
    sortie stock babymams</t>
        </r>
      </text>
    </comment>
    <comment ref="AF134" authorId="151" shapeId="0" xr:uid="{A1300985-54BE-441A-9D79-204058306E2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K134" authorId="152" shapeId="0" xr:uid="{449F1513-7F5C-4CBE-81C5-05C80ECD877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L134" authorId="153" shapeId="0" xr:uid="{5A5B70BA-D58A-430C-A409-CA0D88B844A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PUSH BABY MAMS</t>
        </r>
      </text>
    </comment>
    <comment ref="AP134" authorId="154" shapeId="0" xr:uid="{AED77CC1-80FB-433F-AE97-D4E571C6976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M135" authorId="155" shapeId="0" xr:uid="{61466FB3-2357-4BF4-90AF-4F2B2C9EC38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R135" authorId="156" shapeId="0" xr:uid="{B427191E-A576-4885-93C4-E254029D9128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W135" authorId="157" shapeId="0" xr:uid="{CF32FD95-E66D-42C2-B656-3DC16A16B57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A135" authorId="158" shapeId="0" xr:uid="{1E725562-1B4F-4C9D-857D-4BC7AD86039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F135" authorId="159" shapeId="0" xr:uid="{494E63F2-AFE7-4704-B9C8-6CF2CFBF7E7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K135" authorId="160" shapeId="0" xr:uid="{D49FBAE3-A8FA-449C-B8F7-585681A7FD9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P135" authorId="161" shapeId="0" xr:uid="{E6FC6B35-0360-4D48-8EF7-BA20A925E76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M136" authorId="162" shapeId="0" xr:uid="{D0BDCD0E-CCDC-406F-B9EF-BD560C1743E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R136" authorId="163" shapeId="0" xr:uid="{0CF41FA0-99A5-4AF8-9050-9C4B75AB5D3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W136" authorId="164" shapeId="0" xr:uid="{9B4BC666-EBB1-4943-BF37-136026D2DBB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A136" authorId="165" shapeId="0" xr:uid="{5ECF09BE-E81C-40D2-AC61-E85EC7ABEE3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F136" authorId="166" shapeId="0" xr:uid="{2F11CABA-D9C2-45FC-BE46-40203452FE0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K136" authorId="167" shapeId="0" xr:uid="{798B5E85-166B-4976-96D1-35FAA05F4CE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P136" authorId="168" shapeId="0" xr:uid="{E81B9B3F-457B-4ADD-A0FB-3FB0EA4A093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M137" authorId="169" shapeId="0" xr:uid="{086B061A-25F7-40B7-93BF-9AD894AA315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Opération St Valentin: le cadeau que j'aimerais qu'on m'offre, passage d'influenceurs en mag</t>
        </r>
      </text>
    </comment>
    <comment ref="R137" authorId="170" shapeId="0" xr:uid="{7448C8F8-C63C-48D3-91D4-1804C8AEE4F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Opération St Valentin: le cadeau que j'aimerais qu'on m'offre, passage d'influenceurs en mag</t>
        </r>
      </text>
    </comment>
    <comment ref="T137" authorId="171" shapeId="0" xr:uid="{71D8C06E-ADE2-4B27-903D-2123910BF5A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 influenceurs choix d'une tenue cerem avec publication sur les réseaux</t>
        </r>
      </text>
    </comment>
    <comment ref="W137" authorId="172" shapeId="0" xr:uid="{9599958E-CAD4-45D6-810E-41804E0C90A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Opération St Valentin: le cadeau que j'aimerais qu'on m'offre, passage d'influenceurs en mag</t>
        </r>
      </text>
    </comment>
    <comment ref="AA137" authorId="173" shapeId="0" xr:uid="{010F31EB-6B81-4A03-BB31-4B287422626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F137" authorId="174" shapeId="0" xr:uid="{8974449E-8CF7-48FF-A44A-25654989CC6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Opération St Valentin: le cadeau que j'aimerais qu'on m'offre, passage d'influenceurs en mag</t>
        </r>
      </text>
    </comment>
    <comment ref="AK137" authorId="175" shapeId="0" xr:uid="{41162B95-68D3-4532-AAF9-8BDD32D2F46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L137" authorId="176" shapeId="0" xr:uid="{93698DD5-CE8C-484B-9BCE-A8ADEC67551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 influenceurs</t>
        </r>
      </text>
    </comment>
    <comment ref="AP137" authorId="177" shapeId="0" xr:uid="{11366505-30E7-483E-9CAC-A279CBA0140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M138" authorId="178" shapeId="0" xr:uid="{DDE38C39-BA62-4B84-9E75-32274C6F488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R138" authorId="179" shapeId="0" xr:uid="{11BE2E7C-0C6A-4C30-83BC-D0258FDA044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W138" authorId="180" shapeId="0" xr:uid="{3BDB1453-1C0E-441E-B815-D71053F82C2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A138" authorId="181" shapeId="0" xr:uid="{EDE9849B-12D9-4AAC-BD82-321E8B4DF7E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B138" authorId="182" shapeId="0" xr:uid="{438377BC-8B6D-4DCF-8463-3B8C103543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influenceurs</t>
        </r>
      </text>
    </comment>
    <comment ref="AF138" authorId="183" shapeId="0" xr:uid="{CCE26082-9DC9-481B-B933-105113C5B73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K138" authorId="184" shapeId="0" xr:uid="{7ABA2CF7-739A-4A3E-BF77-338196E3BE4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AL138" authorId="185" shapeId="0" xr:uid="{426310C0-B9A3-439A-B29D-111B19D6349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2 influenceurs</t>
        </r>
      </text>
    </comment>
    <comment ref="AP138" authorId="186" shapeId="0" xr:uid="{C4487555-F598-4FB0-9C80-366B52F8FE3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50000 (bons cadeaux) + rému 200 000 / influenceur mag</t>
        </r>
      </text>
    </comment>
    <comment ref="M165" authorId="187" shapeId="0" xr:uid="{47EF07C5-B7DF-4BD6-8E40-221A186634D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tickets tombola KFB + ticket ambassadeurs KFB</t>
        </r>
      </text>
    </comment>
    <comment ref="AA165" authorId="188" shapeId="0" xr:uid="{D6CA34E8-0588-4362-AB15-3BA2961C615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Vinyles fête des mères</t>
        </r>
      </text>
    </comment>
    <comment ref="AF165" authorId="189" shapeId="0" xr:uid="{CB5341DE-A208-4E16-A8DF-301D3176916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Vinyle fête des pères</t>
        </r>
      </text>
    </comment>
    <comment ref="M166" authorId="190" shapeId="0" xr:uid="{3DC48DC8-B5E1-43F5-A87B-1A266FA04EB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St Valentin Kakemono</t>
        </r>
      </text>
    </comment>
    <comment ref="AA166" authorId="191" shapeId="0" xr:uid="{A2484724-5E86-4E24-8DA8-D29C86B533E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Fête des mères</t>
        </r>
      </text>
    </comment>
    <comment ref="AF166" authorId="192" shapeId="0" xr:uid="{48E19639-C72D-48EA-B365-B2D86D963BC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fête des pères</t>
        </r>
      </text>
    </comment>
    <comment ref="AA167" authorId="193" shapeId="0" xr:uid="{C9E96E49-1711-4D88-83FD-D5C24EA86D0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marquage sol magasin + fête des mères (facture en attente)</t>
        </r>
      </text>
    </comment>
    <comment ref="AF167" authorId="194" shapeId="0" xr:uid="{96D1B070-7498-4188-9327-02DE94A82F1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Fête des pères</t>
        </r>
      </text>
    </comment>
    <comment ref="F168" authorId="195" shapeId="0" xr:uid="{33EDF6B2-3ED3-456C-B5A3-F4D43754FE6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Kakemonos mag + galerie pharmacie + entrée principale</t>
        </r>
      </text>
    </comment>
    <comment ref="M168" authorId="196" shapeId="0" xr:uid="{1BEC1C7D-44F3-4A20-ADC5-5EBCCCC4F3E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OP St valentin Kakemono</t>
        </r>
      </text>
    </comment>
    <comment ref="T168" authorId="197" shapeId="0" xr:uid="{20955BCC-D15F-4544-A094-B486C007A1D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Kakemonos mag + galerie pharmacie + entrée principale</t>
        </r>
      </text>
    </comment>
    <comment ref="AA168" authorId="198" shapeId="0" xr:uid="{5D0310B8-C146-441D-842F-8423F5316D1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Fête des mères</t>
        </r>
      </text>
    </comment>
    <comment ref="AF168" authorId="199" shapeId="0" xr:uid="{AB7BFA41-06F4-4366-9132-464E3320363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Impression fête des pères</t>
        </r>
      </text>
    </comment>
    <comment ref="AL168" authorId="200" shapeId="0" xr:uid="{99D2ACAA-6A30-46CD-BE2E-C88C8E91EBA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Kakemonos mag + galerie pharmacie + entrée principale</t>
        </r>
      </text>
    </comment>
    <comment ref="H169" authorId="201" shapeId="0" xr:uid="{57395FBE-FD8A-4496-AE6A-9DE6DDD86E2C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Vinyle Kiabi</t>
        </r>
      </text>
    </comment>
    <comment ref="AA169" authorId="202" shapeId="0" xr:uid="{DBA2CBB6-B244-44DB-9A5D-4EFD8141F63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Vitrines fête des mères</t>
        </r>
      </text>
    </comment>
    <comment ref="I171" authorId="203" shapeId="0" xr:uid="{49228B25-91B6-4585-8C42-A597E4E85F9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M171" authorId="204" shapeId="0" xr:uid="{FB327E01-8A5A-4B1C-9331-1484DC2FB7F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Distribution dans centre co SOCOCE (hôtesses + t-shirts + coupons)</t>
        </r>
      </text>
    </comment>
    <comment ref="R171" authorId="205" shapeId="0" xr:uid="{899B2AD8-BC32-4809-A1F2-3EC22E1DC68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Kiabi Whatsapp Ambassadeur + sponsoring box maternity +impression flyers + sorties de stock maternity 1 et 2</t>
        </r>
      </text>
    </comment>
    <comment ref="T171" authorId="206" shapeId="0" xr:uid="{0008143E-527D-451A-95B7-4CDFE22B226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W171" authorId="207" shapeId="0" xr:uid="{153AF175-002B-4565-9110-1EF016BEF927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Sortie de stock Bavoirs + Paiement whatsapp ambassadeurs</t>
        </r>
      </text>
    </comment>
    <comment ref="AA171" authorId="208" shapeId="0" xr:uid="{852F8B0C-FBFA-4AC3-91A6-358FEE5020A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Sortie de stock Bavoirs</t>
        </r>
      </text>
    </comment>
    <comment ref="AL171" authorId="209" shapeId="0" xr:uid="{6A840C7C-EF6D-45EE-8A1C-35E7CFA7C34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I172" authorId="210" shapeId="0" xr:uid="{33AB1E69-6D55-40BC-8A61-44D7CC9F5584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T172" authorId="211" shapeId="0" xr:uid="{DE02C064-8C79-4C36-BF54-45E15784702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W172" authorId="212" shapeId="0" xr:uid="{F8B2099F-FA2E-47DC-BC09-46140B1372D1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Whatsapp ambassadeur</t>
        </r>
      </text>
    </comment>
    <comment ref="AL172" authorId="213" shapeId="0" xr:uid="{7D0026E2-5A50-4169-BC2D-748CD42EB5A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I173" authorId="214" shapeId="0" xr:uid="{59070A6E-3401-4373-8C83-F313E63C0DF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T173" authorId="215" shapeId="0" xr:uid="{DDF8AF30-9752-46E3-B34B-182E8EF50DE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AL173" authorId="216" shapeId="0" xr:uid="{389768A4-4018-44AF-B53D-210D655F0B3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I174" authorId="217" shapeId="0" xr:uid="{D9BFB160-5F79-4CAA-AA4E-4972B9A7833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T174" authorId="218" shapeId="0" xr:uid="{93C8D19C-5265-4C31-B4D9-228996FF236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W174" authorId="219" shapeId="0" xr:uid="{62E4A232-C987-4EC7-A975-042DC95719A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Whatsapp Ambassadeurs</t>
        </r>
      </text>
    </comment>
    <comment ref="AL174" authorId="220" shapeId="0" xr:uid="{9F834E44-71C6-437E-9407-2AC8297F983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I175" authorId="221" shapeId="0" xr:uid="{8345B055-0A73-4707-87FE-12FA5DC2163D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T175" authorId="222" shapeId="0" xr:uid="{7DEDD68E-4F6E-4DF0-A7F2-6599138F499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AA175" authorId="223" shapeId="0" xr:uid="{6C892269-ECE4-42CC-BDE7-6EA6050CC19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 insertion Nyanga
Réponse :
    Changement budget pour Whatsapp Ambassadeurs</t>
        </r>
      </text>
    </comment>
    <comment ref="AL175" authorId="224" shapeId="0" xr:uid="{47E1EBB3-BEDB-4501-BE78-927B6796306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Frais shooting + bons cadeaux + sortie stock</t>
        </r>
      </text>
    </comment>
    <comment ref="W190" authorId="225" shapeId="0" xr:uid="{A0E79E58-69A4-43F9-84B5-98DDACC08966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Etude Ipsos SOCOCE</t>
        </r>
      </text>
    </comment>
    <comment ref="AB195" authorId="226" shapeId="0" xr:uid="{AD20F3CD-73C8-4B93-AE72-424236DB9FEE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Baromètre noto kifs sem1</t>
        </r>
      </text>
    </comment>
    <comment ref="M196" authorId="227" shapeId="0" xr:uid="{00000000-0006-0000-0000-00006D00000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BIG EVENT ABIDJAN
Réponse :
    Agence x Fashion Bus + Burida KFB +t-shirts quartier KFB +cache nez KFB + shopping bag KFB &amp; concert Kerozen</t>
        </r>
      </text>
    </comment>
    <comment ref="R196" authorId="228" shapeId="0" xr:uid="{E7628BE3-16B0-41D5-9B5B-28C18A664582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Concert Kerozen : hôtesses + animateur+ bon d'achat animateur+ impression coupons + sponsoring partenariat + impressions tracts + bon cadeau jeu du juste prix + bon cadeau equipe de prod + t-shirts hôtesses + sortie de stock mini lots + danseur + fabrication bois et pose branding + impressions bâches réutilisés à Sococe post event</t>
        </r>
      </text>
    </comment>
    <comment ref="AF196" authorId="229" shapeId="0" xr:uid="{DCEFF01D-5D64-4BD7-87DC-39856DAF2E5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Anniversaire 1 an
Sery Dorcas+ hôtesses + cartes dédicaces + ballons arches</t>
        </r>
      </text>
    </comment>
    <comment ref="AA197" authorId="230" shapeId="0" xr:uid="{8BB2DFE9-CD47-4FB8-A601-1585109A4C7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Kiabi Fashion Bus + t-shirts</t>
        </r>
      </text>
    </comment>
    <comment ref="AF197" authorId="231" shapeId="0" xr:uid="{ACE28763-3972-4FDA-A899-EE45174357C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Fête de la musique brazza</t>
        </r>
      </text>
    </comment>
    <comment ref="AA198" authorId="232" shapeId="0" xr:uid="{95B723A5-D583-4B9D-9202-AEA1B32B140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KIABI FASHION BUS</t>
        </r>
      </text>
    </comment>
    <comment ref="AI199" authorId="233" shapeId="0" xr:uid="{00000000-0006-0000-0000-000072000000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Animations corniche dimanches été</t>
        </r>
      </text>
    </comment>
    <comment ref="AK199" authorId="234" shapeId="0" xr:uid="{FABB8984-26F8-435E-907E-0EC9F161C4B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Evénement corniche</t>
        </r>
      </text>
    </comment>
    <comment ref="W200" authorId="235" shapeId="0" xr:uid="{609AD9AF-678C-4C5F-8656-B6744B3FA5D3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Big event fashion bus</t>
        </r>
      </text>
    </comment>
    <comment ref="AI200" authorId="236" shapeId="0" xr:uid="{7DD5D5B2-FCD3-4837-B70B-29EE28595469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Animations corniche dimanches été</t>
        </r>
      </text>
    </comment>
    <comment ref="M212" authorId="237" shapeId="0" xr:uid="{922A5501-2A3B-406D-AB72-AE8DFE3E6D1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cadeaux big event + mensuels
Réponse :
    Bons cadeaux KFB + sortie de stock 2 min</t>
        </r>
      </text>
    </comment>
    <comment ref="T212" authorId="238" shapeId="0" xr:uid="{FE3F8DD3-62E7-44E4-8E2D-E24031B9F01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Gain tombola</t>
        </r>
      </text>
    </comment>
    <comment ref="W212" authorId="239" shapeId="0" xr:uid="{F97F1ED1-271A-4524-A9FA-0D331C33196D}">
      <text>
        <r>
          <rPr>
            <b/>
            <sz val="9"/>
            <color indexed="81"/>
            <rFont val="Tahoma"/>
            <family val="2"/>
          </rPr>
          <t>FANNY:</t>
        </r>
        <r>
          <rPr>
            <sz val="9"/>
            <color indexed="81"/>
            <rFont val="Tahoma"/>
            <family val="2"/>
          </rPr>
          <t xml:space="preserve">
Sortie de stock Marketing Gagnantes Babi Mams</t>
        </r>
      </text>
    </comment>
    <comment ref="AF212" authorId="240" shapeId="0" xr:uid="{7CDD2A4D-B947-4DF3-B661-98B88F42FC6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cadeaux jeux sur FB 1 an</t>
        </r>
      </text>
    </comment>
    <comment ref="AL212" authorId="241" shapeId="0" xr:uid="{8E2DEE8C-48B7-4A7E-8DB4-D990D36A533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Gain tombola: Un an de shopping à gagner</t>
        </r>
      </text>
    </comment>
    <comment ref="AA213" authorId="242" shapeId="0" xr:uid="{F242461F-7CF2-4C1A-B4C8-40702C26435A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Cartes cadeaux + dotation animateurs Passages TV + artistes Biz</t>
        </r>
      </text>
    </comment>
    <comment ref="I214" authorId="243" shapeId="0" xr:uid="{022F0868-ECBD-44C2-8C6A-8779D4B581C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d'achats tombola</t>
        </r>
      </text>
    </comment>
    <comment ref="T214" authorId="244" shapeId="0" xr:uid="{61983B65-5186-4B39-AABD-21206834160F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d'achats tombola</t>
        </r>
      </text>
    </comment>
    <comment ref="AA214" authorId="245" shapeId="0" xr:uid="{A01518F9-06E5-45D3-B0E9-792FA53D36B5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d'achat radio</t>
        </r>
      </text>
    </comment>
    <comment ref="AL214" authorId="246" shapeId="0" xr:uid="{C7B5AB41-67D5-42D8-9E86-340C0B349F2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Bons d'achats tombola</t>
        </r>
      </text>
    </comment>
    <comment ref="M215" authorId="247" shapeId="0" xr:uid="{FD16CF95-1E07-491D-BAA1-AB0A6595411B}">
      <text>
        <r>
          <rPr>
            <sz val="11"/>
            <color theme="1"/>
            <rFont val="Calibri"/>
            <family val="2"/>
            <scheme val="minor"/>
          </rPr>
  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Sortie de stock influenceurs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N4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Brazza radio de quartier</t>
        </r>
      </text>
    </comment>
    <comment ref="AN15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RDC</t>
        </r>
      </text>
    </comment>
    <comment ref="AN15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RDC</t>
        </r>
      </text>
    </comment>
  </commentList>
</comments>
</file>

<file path=xl/sharedStrings.xml><?xml version="1.0" encoding="utf-8"?>
<sst xmlns="http://schemas.openxmlformats.org/spreadsheetml/2006/main" count="1526" uniqueCount="155">
  <si>
    <t>PUBHAART</t>
  </si>
  <si>
    <t>PUBCATAL</t>
  </si>
  <si>
    <t>PUBDISTR</t>
  </si>
  <si>
    <t>PUBAFFIC</t>
  </si>
  <si>
    <t>PUBPRESS</t>
  </si>
  <si>
    <t>PUBRADIO</t>
  </si>
  <si>
    <t>PUBWEB00</t>
  </si>
  <si>
    <t>PUBTECHN</t>
  </si>
  <si>
    <t>PUBHONOR</t>
  </si>
  <si>
    <t>PUBLONCO</t>
  </si>
  <si>
    <t>PUBETUDE</t>
  </si>
  <si>
    <t>PUBCADOS</t>
  </si>
  <si>
    <t>Num OP + saison</t>
  </si>
  <si>
    <t xml:space="preserve">Nb de mags </t>
  </si>
  <si>
    <t>Total distribution</t>
  </si>
  <si>
    <t>Total presse</t>
  </si>
  <si>
    <t>Total radio</t>
  </si>
  <si>
    <t>PUBTELEV</t>
  </si>
  <si>
    <t>Total TV</t>
  </si>
  <si>
    <t>Achats d'espace bannières web</t>
  </si>
  <si>
    <t>Total web</t>
  </si>
  <si>
    <t>Total frais techniques</t>
  </si>
  <si>
    <t>Actions locales</t>
  </si>
  <si>
    <t>PUBMAGAS</t>
  </si>
  <si>
    <t>TOTAL budget MKG</t>
  </si>
  <si>
    <t>Total reseau affichage</t>
  </si>
  <si>
    <t>Longue conservation</t>
  </si>
  <si>
    <t>TOTAL</t>
  </si>
  <si>
    <t>ABIDJAN</t>
  </si>
  <si>
    <t>DAKAR</t>
  </si>
  <si>
    <t>DOUALA</t>
  </si>
  <si>
    <t>Budget Pub 3%</t>
  </si>
  <si>
    <t>reste à dépenser</t>
  </si>
  <si>
    <t>JANVIER</t>
  </si>
  <si>
    <t>MARS</t>
  </si>
  <si>
    <t>JUIN</t>
  </si>
  <si>
    <t>JUILLET</t>
  </si>
  <si>
    <t>AVRIL</t>
  </si>
  <si>
    <t>MAI</t>
  </si>
  <si>
    <t xml:space="preserve">Etudes </t>
  </si>
  <si>
    <t>SEPTEMBRE</t>
  </si>
  <si>
    <t>OCTOBRE</t>
  </si>
  <si>
    <t>NOVEMBRE</t>
  </si>
  <si>
    <t>PUBLIANT</t>
  </si>
  <si>
    <t>Total exercices précédents</t>
  </si>
  <si>
    <t xml:space="preserve">Gravure KIABI GROUPE </t>
  </si>
  <si>
    <t xml:space="preserve">EVE / Gravure tract </t>
  </si>
  <si>
    <t>Créa presse</t>
  </si>
  <si>
    <t>Achat d'espace TV / PARTENARIAT</t>
  </si>
  <si>
    <t xml:space="preserve">HA mots clés </t>
  </si>
  <si>
    <t>Création Bannières web</t>
  </si>
  <si>
    <t>PUBVIDEO</t>
  </si>
  <si>
    <t>TOTAL PUB VIDEO (video magasin)</t>
  </si>
  <si>
    <t xml:space="preserve">Exé Gravure PLV fabriquée par la France </t>
  </si>
  <si>
    <t>Vitrines</t>
  </si>
  <si>
    <t xml:space="preserve">Exé Gravure PLV </t>
  </si>
  <si>
    <t>Exceptionnel</t>
  </si>
  <si>
    <t>Théatralisation &amp; PLV fabriquées par la France (nodhos)</t>
  </si>
  <si>
    <t xml:space="preserve">Honoraires </t>
  </si>
  <si>
    <t>Cadeaux jeux (bons d'HA)</t>
  </si>
  <si>
    <t>Achat d'espace radio</t>
  </si>
  <si>
    <t xml:space="preserve">Création spot radio + Validation CSP </t>
  </si>
  <si>
    <t>PROD Local</t>
  </si>
  <si>
    <t>Achat d'espace presse</t>
  </si>
  <si>
    <t>NE PAS TOUCHER CET ONGLET</t>
  </si>
  <si>
    <t>INFO COMPTA AU CUMUL</t>
  </si>
  <si>
    <t>REALISABLE</t>
  </si>
  <si>
    <t>BRAZZA</t>
  </si>
  <si>
    <t>Cadeaux jeux (Bons d'HA)</t>
  </si>
  <si>
    <t>Etudes</t>
  </si>
  <si>
    <t>Honoraires</t>
  </si>
  <si>
    <t>PUB VIDEO (video magasin)</t>
  </si>
  <si>
    <t>Influenceurs</t>
  </si>
  <si>
    <t>Total influenceurs</t>
  </si>
  <si>
    <t>Total envoi SMS</t>
  </si>
  <si>
    <t xml:space="preserve">Total HA mots clés </t>
  </si>
  <si>
    <t>Total Jeu concours</t>
  </si>
  <si>
    <t>Total Facebook</t>
  </si>
  <si>
    <t>Facebook adds BAPEE</t>
  </si>
  <si>
    <t>Vidéos TV / WEB</t>
  </si>
  <si>
    <t>Coût distribution</t>
  </si>
  <si>
    <t>Réseau affichage</t>
  </si>
  <si>
    <t>Frais de création affichage</t>
  </si>
  <si>
    <t>Impression catalogue</t>
  </si>
  <si>
    <t>Total impression catalogue</t>
  </si>
  <si>
    <t>Total catalogue</t>
  </si>
  <si>
    <t>Total Gravure Kiabi Groupe</t>
  </si>
  <si>
    <t>Total Eve / gravure tract</t>
  </si>
  <si>
    <t>Exercices précédents</t>
  </si>
  <si>
    <t>Achats d'art standard (photos) interne KIABI</t>
  </si>
  <si>
    <t>Total Achats Art (all)</t>
  </si>
  <si>
    <t>Pays</t>
  </si>
  <si>
    <t>Catégorie</t>
  </si>
  <si>
    <t>Total €</t>
  </si>
  <si>
    <t>TOTAL budget MKG Menusel</t>
  </si>
  <si>
    <t>PUBBRAND</t>
  </si>
  <si>
    <t>LIBREVILLE</t>
  </si>
  <si>
    <t>Jeu concours</t>
  </si>
  <si>
    <t xml:space="preserve">Envoi SMS </t>
  </si>
  <si>
    <t>Production carte de fid</t>
  </si>
  <si>
    <t>PLV Carte de Fid</t>
  </si>
  <si>
    <t>Total vitrines</t>
  </si>
  <si>
    <t>Total théâtralisation</t>
  </si>
  <si>
    <t>Total prod locale</t>
  </si>
  <si>
    <t>Total exceptionnel</t>
  </si>
  <si>
    <t>Total éxé gravure France</t>
  </si>
  <si>
    <t>Total éxé gravure local</t>
  </si>
  <si>
    <t>FEVRIER</t>
  </si>
  <si>
    <t>AOUT</t>
  </si>
  <si>
    <t>DECEMBRE</t>
  </si>
  <si>
    <t>Taux de change</t>
  </si>
  <si>
    <t>Contrôle cohérence Euros / Devise</t>
  </si>
  <si>
    <t>TAUX DE CHANGE</t>
  </si>
  <si>
    <t xml:space="preserve">Evénement </t>
  </si>
  <si>
    <t>Location + envoi SMS</t>
  </si>
  <si>
    <t>WEBRESEA</t>
  </si>
  <si>
    <t>WEBINFLU</t>
  </si>
  <si>
    <t>WEBPUSEA</t>
  </si>
  <si>
    <t>Total SMS</t>
  </si>
  <si>
    <t>PUBAMBIA</t>
  </si>
  <si>
    <t>PUBFIDEL</t>
  </si>
  <si>
    <t>AFRIQUE 2021</t>
  </si>
  <si>
    <t>ABIDJAN 2</t>
  </si>
  <si>
    <t>en Euro</t>
  </si>
  <si>
    <t>TOTAL ANNUEL</t>
  </si>
  <si>
    <t>KID hors BAPEES ET CONSOPROV</t>
  </si>
  <si>
    <t>KID hors BAPEES ET CONSOPROV ANNUEL</t>
  </si>
  <si>
    <t>COMPTA</t>
  </si>
  <si>
    <t>TOTAL BAPEE + CONSOPROV</t>
  </si>
  <si>
    <t>TOTAL BAPEE + CONSOPROV SEMESTRE</t>
  </si>
  <si>
    <t>KID BAPEE + CONSOPROV</t>
  </si>
  <si>
    <t>KID BAPEE + CONSOPROV SEMESTRE</t>
  </si>
  <si>
    <t>BUDGET</t>
  </si>
  <si>
    <t>PMA 10H20</t>
  </si>
  <si>
    <t>PMA6H20</t>
  </si>
  <si>
    <t>PMA7H20</t>
  </si>
  <si>
    <t>PMA1 E21</t>
  </si>
  <si>
    <t>PMA8 E20</t>
  </si>
  <si>
    <t>SOLDES</t>
  </si>
  <si>
    <t>PMA34E21</t>
  </si>
  <si>
    <t>PMA5 E21</t>
  </si>
  <si>
    <t>PMA 31E21</t>
  </si>
  <si>
    <t>PMA32 E21</t>
  </si>
  <si>
    <t>PMA8 E21</t>
  </si>
  <si>
    <t>RDC</t>
  </si>
  <si>
    <t>TOTAL FRAIS TECHNIQUES</t>
  </si>
  <si>
    <t>TOTAL VITRINES</t>
  </si>
  <si>
    <t>x</t>
  </si>
  <si>
    <t>Semestre 1</t>
  </si>
  <si>
    <t>Semestre 2</t>
  </si>
  <si>
    <t>Contribution annuelle</t>
  </si>
  <si>
    <t>Total dépense</t>
  </si>
  <si>
    <t>PMA33 E21 / PMA RAMADAN</t>
  </si>
  <si>
    <t>PMA
NEW CO FEVRIER</t>
  </si>
  <si>
    <t>PMA NEW CO FEVRIER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</si>
</sst>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#,##0\ _€"/>
    <numFmt numFmtId="166" formatCode="_-* #,##0\ _€_-;\-* #,##0\ _€_-;_-* &quot;-&quot;??\ _€_-;_-@_-"/>
    <numFmt numFmtId="167" formatCode="_(* #,##0.00_);_(* \(#,##0.00\);_(* &quot;-&quot;??_);_(@_)"/>
    <numFmt numFmtId="168" formatCode="_-* #,##0.00\ [$€]_-;\-* #,##0.00\ [$€]_-;_-* &quot;-&quot;??\ [$€]_-;_-@_-"/>
    <numFmt numFmtId="169" formatCode="#,##0_);\(#,##0\)"/>
    <numFmt numFmtId="172" formatCode="0.0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b/>
      <sz val="14"/>
      <color rgb="FFFF000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name val="MS Sans Serif"/>
      <family val="2"/>
    </font>
    <font>
      <u/>
      <sz val="10"/>
      <color theme="10"/>
      <name val="Arial"/>
      <family val="2"/>
    </font>
    <font>
      <b/>
      <sz val="20"/>
      <color theme="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9.35"/>
      <color indexed="12"/>
      <name val="Calibri"/>
      <family val="2"/>
    </font>
    <font>
      <sz val="11"/>
      <name val="Arial Narrow"/>
      <family val="2"/>
    </font>
    <font>
      <sz val="9"/>
      <color theme="1"/>
      <name val="Calibri"/>
      <family val="2"/>
    </font>
    <font>
      <sz val="10"/>
      <name val="Courier"/>
      <family val="3"/>
    </font>
    <font>
      <sz val="10"/>
      <name val="Arial Cyr"/>
    </font>
    <font>
      <sz val="10"/>
      <name val="Arial"/>
      <family val="2"/>
    </font>
    <font>
      <b/>
      <sz val="11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</font>
  </fonts>
  <fills count="6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0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3" borderId="10" applyNumberFormat="0" applyAlignment="0" applyProtection="0"/>
    <xf numFmtId="0" fontId="14" fillId="0" borderId="11" applyNumberFormat="0" applyFill="0" applyAlignment="0" applyProtection="0"/>
    <xf numFmtId="0" fontId="28" fillId="24" borderId="12" applyNumberFormat="0" applyFont="0" applyAlignment="0" applyProtection="0"/>
    <xf numFmtId="0" fontId="15" fillId="10" borderId="10" applyNumberFormat="0" applyAlignment="0" applyProtection="0"/>
    <xf numFmtId="0" fontId="16" fillId="6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25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7" borderId="0" applyNumberFormat="0" applyBorder="0" applyAlignment="0" applyProtection="0"/>
    <xf numFmtId="0" fontId="19" fillId="23" borderId="13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7" applyNumberFormat="0" applyFill="0" applyAlignment="0" applyProtection="0"/>
    <xf numFmtId="0" fontId="26" fillId="26" borderId="18" applyNumberFormat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49" fillId="39" borderId="0" applyNumberFormat="0" applyBorder="0" applyAlignment="0" applyProtection="0"/>
    <xf numFmtId="0" fontId="49" fillId="43" borderId="0" applyNumberFormat="0" applyBorder="0" applyAlignment="0" applyProtection="0"/>
    <xf numFmtId="0" fontId="49" fillId="47" borderId="0" applyNumberFormat="0" applyBorder="0" applyAlignment="0" applyProtection="0"/>
    <xf numFmtId="0" fontId="49" fillId="51" borderId="0" applyNumberFormat="0" applyBorder="0" applyAlignment="0" applyProtection="0"/>
    <xf numFmtId="0" fontId="49" fillId="55" borderId="0" applyNumberFormat="0" applyBorder="0" applyAlignment="0" applyProtection="0"/>
    <xf numFmtId="0" fontId="49" fillId="59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49" fillId="36" borderId="0" applyNumberFormat="0" applyBorder="0" applyAlignment="0" applyProtection="0"/>
    <xf numFmtId="0" fontId="49" fillId="40" borderId="0" applyNumberFormat="0" applyBorder="0" applyAlignment="0" applyProtection="0"/>
    <xf numFmtId="0" fontId="49" fillId="44" borderId="0" applyNumberFormat="0" applyBorder="0" applyAlignment="0" applyProtection="0"/>
    <xf numFmtId="0" fontId="49" fillId="48" borderId="0" applyNumberFormat="0" applyBorder="0" applyAlignment="0" applyProtection="0"/>
    <xf numFmtId="0" fontId="49" fillId="52" borderId="0" applyNumberFormat="0" applyBorder="0" applyAlignment="0" applyProtection="0"/>
    <xf numFmtId="0" fontId="49" fillId="56" borderId="0" applyNumberFormat="0" applyBorder="0" applyAlignment="0" applyProtection="0"/>
    <xf numFmtId="0" fontId="46" fillId="0" borderId="0" applyNumberFormat="0" applyFill="0" applyBorder="0" applyAlignment="0" applyProtection="0"/>
    <xf numFmtId="0" fontId="13" fillId="23" borderId="10" applyNumberFormat="0" applyAlignment="0" applyProtection="0"/>
    <xf numFmtId="0" fontId="13" fillId="23" borderId="10" applyNumberFormat="0" applyAlignment="0" applyProtection="0"/>
    <xf numFmtId="0" fontId="43" fillId="33" borderId="37" applyNumberFormat="0" applyAlignment="0" applyProtection="0"/>
    <xf numFmtId="0" fontId="14" fillId="0" borderId="11" applyNumberFormat="0" applyFill="0" applyAlignment="0" applyProtection="0"/>
    <xf numFmtId="0" fontId="26" fillId="26" borderId="18" applyNumberFormat="0" applyAlignment="0" applyProtection="0"/>
    <xf numFmtId="0" fontId="44" fillId="0" borderId="39" applyNumberFormat="0" applyFill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2" fillId="24" borderId="12" applyNumberFormat="0" applyFont="0" applyAlignment="0" applyProtection="0"/>
    <xf numFmtId="0" fontId="2" fillId="24" borderId="12" applyNumberFormat="0" applyFont="0" applyAlignment="0" applyProtection="0"/>
    <xf numFmtId="0" fontId="1" fillId="35" borderId="41" applyNumberFormat="0" applyFont="0" applyAlignment="0" applyProtection="0"/>
    <xf numFmtId="0" fontId="1" fillId="35" borderId="41" applyNumberFormat="0" applyFont="0" applyAlignment="0" applyProtection="0"/>
    <xf numFmtId="0" fontId="41" fillId="32" borderId="37" applyNumberFormat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5" fillId="10" borderId="10" applyNumberFormat="0" applyAlignment="0" applyProtection="0"/>
    <xf numFmtId="0" fontId="15" fillId="10" borderId="10" applyNumberFormat="0" applyAlignment="0" applyProtection="0"/>
    <xf numFmtId="0" fontId="39" fillId="30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25" borderId="0" applyNumberFormat="0" applyBorder="0" applyAlignment="0" applyProtection="0"/>
    <xf numFmtId="0" fontId="40" fillId="31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1" fillId="0" borderId="0"/>
    <xf numFmtId="0" fontId="2" fillId="0" borderId="0"/>
    <xf numFmtId="169" fontId="53" fillId="0" borderId="0"/>
    <xf numFmtId="0" fontId="2" fillId="24" borderId="12" applyNumberFormat="0" applyFont="0" applyAlignment="0" applyProtection="0"/>
    <xf numFmtId="0" fontId="2" fillId="24" borderId="12" applyNumberFormat="0" applyFont="0" applyAlignment="0" applyProtection="0"/>
    <xf numFmtId="0" fontId="19" fillId="23" borderId="13" applyNumberFormat="0" applyAlignment="0" applyProtection="0"/>
    <xf numFmtId="0" fontId="19" fillId="23" borderId="13" applyNumberFormat="0" applyAlignment="0" applyProtection="0"/>
    <xf numFmtId="9" fontId="2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29" borderId="0" applyNumberFormat="0" applyBorder="0" applyAlignment="0" applyProtection="0"/>
    <xf numFmtId="0" fontId="42" fillId="33" borderId="38" applyNumberFormat="0" applyAlignment="0" applyProtection="0"/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48" fillId="0" borderId="42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16" fillId="6" borderId="0" applyNumberFormat="0" applyBorder="0" applyAlignment="0" applyProtection="0"/>
    <xf numFmtId="0" fontId="18" fillId="7" borderId="0" applyNumberFormat="0" applyBorder="0" applyAlignment="0" applyProtection="0"/>
    <xf numFmtId="0" fontId="45" fillId="34" borderId="40" applyNumberFormat="0" applyAlignment="0" applyProtection="0"/>
    <xf numFmtId="0" fontId="54" fillId="0" borderId="0"/>
    <xf numFmtId="0" fontId="1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47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10" fontId="8" fillId="0" borderId="0" xfId="2" applyNumberFormat="1" applyFont="1" applyAlignment="1">
      <alignment horizontal="center" vertical="center" wrapText="1"/>
    </xf>
    <xf numFmtId="166" fontId="5" fillId="0" borderId="0" xfId="1" applyNumberFormat="1" applyFont="1" applyAlignment="1">
      <alignment horizontal="center" vertical="center" wrapText="1"/>
    </xf>
    <xf numFmtId="3" fontId="31" fillId="0" borderId="26" xfId="0" applyNumberFormat="1" applyFont="1" applyBorder="1" applyAlignment="1">
      <alignment horizontal="center" vertical="center" wrapText="1"/>
    </xf>
    <xf numFmtId="3" fontId="3" fillId="4" borderId="26" xfId="0" applyNumberFormat="1" applyFont="1" applyFill="1" applyBorder="1" applyAlignment="1">
      <alignment horizontal="center" vertical="center" wrapText="1"/>
    </xf>
    <xf numFmtId="166" fontId="3" fillId="4" borderId="26" xfId="1" applyNumberFormat="1" applyFont="1" applyFill="1" applyBorder="1" applyAlignment="1">
      <alignment horizontal="center" vertical="center" wrapText="1"/>
    </xf>
    <xf numFmtId="166" fontId="5" fillId="0" borderId="27" xfId="1" applyNumberFormat="1" applyFont="1" applyBorder="1" applyAlignment="1">
      <alignment horizontal="center" vertical="center" wrapText="1"/>
    </xf>
    <xf numFmtId="166" fontId="3" fillId="4" borderId="26" xfId="0" applyNumberFormat="1" applyFont="1" applyFill="1" applyBorder="1" applyAlignment="1">
      <alignment horizontal="center" vertical="center" wrapText="1"/>
    </xf>
    <xf numFmtId="0" fontId="5" fillId="60" borderId="0" xfId="0" applyFont="1" applyFill="1" applyAlignment="1">
      <alignment horizontal="center" vertical="center" wrapText="1"/>
    </xf>
    <xf numFmtId="166" fontId="3" fillId="0" borderId="45" xfId="0" applyNumberFormat="1" applyFont="1" applyBorder="1" applyAlignment="1">
      <alignment horizontal="center" vertical="center" wrapText="1"/>
    </xf>
    <xf numFmtId="10" fontId="8" fillId="2" borderId="26" xfId="2" applyNumberFormat="1" applyFont="1" applyFill="1" applyBorder="1" applyAlignment="1">
      <alignment horizontal="center" vertical="center" wrapText="1"/>
    </xf>
    <xf numFmtId="166" fontId="0" fillId="0" borderId="25" xfId="1" applyNumberFormat="1" applyFont="1" applyBorder="1" applyAlignment="1">
      <alignment horizontal="left" vertical="center" indent="3"/>
    </xf>
    <xf numFmtId="0" fontId="3" fillId="4" borderId="19" xfId="0" applyFont="1" applyFill="1" applyBorder="1" applyAlignment="1">
      <alignment horizontal="left" vertical="center"/>
    </xf>
    <xf numFmtId="166" fontId="5" fillId="2" borderId="27" xfId="1" applyNumberFormat="1" applyFont="1" applyFill="1" applyBorder="1" applyAlignment="1">
      <alignment horizontal="center" vertical="center" wrapText="1"/>
    </xf>
    <xf numFmtId="3" fontId="3" fillId="4" borderId="33" xfId="0" applyNumberFormat="1" applyFont="1" applyFill="1" applyBorder="1" applyAlignment="1">
      <alignment horizontal="center" vertical="center" wrapText="1"/>
    </xf>
    <xf numFmtId="3" fontId="3" fillId="4" borderId="27" xfId="0" applyNumberFormat="1" applyFont="1" applyFill="1" applyBorder="1" applyAlignment="1">
      <alignment horizontal="center" vertical="center" wrapText="1"/>
    </xf>
    <xf numFmtId="1" fontId="5" fillId="61" borderId="29" xfId="0" applyNumberFormat="1" applyFont="1" applyFill="1" applyBorder="1" applyAlignment="1">
      <alignment horizontal="left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1" fontId="5" fillId="61" borderId="9" xfId="0" applyNumberFormat="1" applyFont="1" applyFill="1" applyBorder="1" applyAlignment="1">
      <alignment horizontal="left" vertical="center" wrapText="1"/>
    </xf>
    <xf numFmtId="1" fontId="5" fillId="61" borderId="32" xfId="0" applyNumberFormat="1" applyFont="1" applyFill="1" applyBorder="1" applyAlignment="1">
      <alignment horizontal="left" vertical="center" wrapText="1"/>
    </xf>
    <xf numFmtId="1" fontId="5" fillId="61" borderId="26" xfId="0" applyNumberFormat="1" applyFont="1" applyFill="1" applyBorder="1" applyAlignment="1">
      <alignment horizontal="left" vertical="center" wrapText="1"/>
    </xf>
    <xf numFmtId="3" fontId="5" fillId="0" borderId="51" xfId="0" applyNumberFormat="1" applyFont="1" applyBorder="1" applyAlignment="1">
      <alignment horizontal="center" vertical="center"/>
    </xf>
    <xf numFmtId="3" fontId="5" fillId="0" borderId="52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1" fontId="33" fillId="0" borderId="0" xfId="0" applyNumberFormat="1" applyFont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3" fontId="6" fillId="0" borderId="49" xfId="0" applyNumberFormat="1" applyFont="1" applyBorder="1" applyAlignment="1">
      <alignment horizontal="center" vertical="center" wrapText="1"/>
    </xf>
    <xf numFmtId="1" fontId="33" fillId="0" borderId="0" xfId="0" applyNumberFormat="1" applyFont="1" applyAlignment="1">
      <alignment horizontal="left" vertical="center"/>
    </xf>
    <xf numFmtId="3" fontId="3" fillId="4" borderId="26" xfId="0" applyNumberFormat="1" applyFont="1" applyFill="1" applyBorder="1" applyAlignment="1">
      <alignment horizontal="center" vertical="center"/>
    </xf>
    <xf numFmtId="166" fontId="32" fillId="27" borderId="22" xfId="1" applyNumberFormat="1" applyFont="1" applyFill="1" applyBorder="1" applyAlignment="1" applyProtection="1">
      <alignment horizontal="center" vertical="center" wrapText="1"/>
      <protection locked="0"/>
    </xf>
    <xf numFmtId="166" fontId="32" fillId="27" borderId="2" xfId="1" applyNumberFormat="1" applyFont="1" applyFill="1" applyBorder="1" applyAlignment="1" applyProtection="1">
      <alignment horizontal="center" vertical="center" wrapText="1"/>
      <protection locked="0"/>
    </xf>
    <xf numFmtId="166" fontId="32" fillId="27" borderId="30" xfId="1" applyNumberFormat="1" applyFont="1" applyFill="1" applyBorder="1" applyAlignment="1" applyProtection="1">
      <alignment horizontal="center" vertical="center" wrapText="1"/>
      <protection locked="0"/>
    </xf>
    <xf numFmtId="166" fontId="32" fillId="27" borderId="1" xfId="1" applyNumberFormat="1" applyFont="1" applyFill="1" applyBorder="1" applyAlignment="1" applyProtection="1">
      <alignment horizontal="center" vertical="center" wrapText="1"/>
      <protection locked="0"/>
    </xf>
    <xf numFmtId="166" fontId="56" fillId="3" borderId="2" xfId="1" applyNumberFormat="1" applyFont="1" applyFill="1" applyBorder="1" applyAlignment="1">
      <alignment horizontal="center" vertical="center" wrapText="1"/>
    </xf>
    <xf numFmtId="166" fontId="56" fillId="3" borderId="24" xfId="1" applyNumberFormat="1" applyFont="1" applyFill="1" applyBorder="1" applyAlignment="1">
      <alignment horizontal="center" vertical="center" wrapText="1"/>
    </xf>
    <xf numFmtId="166" fontId="56" fillId="3" borderId="48" xfId="1" applyNumberFormat="1" applyFont="1" applyFill="1" applyBorder="1" applyAlignment="1">
      <alignment horizontal="center" vertical="center" wrapText="1"/>
    </xf>
    <xf numFmtId="166" fontId="3" fillId="4" borderId="53" xfId="1" applyNumberFormat="1" applyFont="1" applyFill="1" applyBorder="1" applyAlignment="1">
      <alignment horizontal="center" vertical="center" wrapText="1"/>
    </xf>
    <xf numFmtId="166" fontId="3" fillId="4" borderId="52" xfId="1" applyNumberFormat="1" applyFont="1" applyFill="1" applyBorder="1" applyAlignment="1">
      <alignment horizontal="center" vertical="center" wrapText="1"/>
    </xf>
    <xf numFmtId="166" fontId="3" fillId="4" borderId="57" xfId="1" applyNumberFormat="1" applyFont="1" applyFill="1" applyBorder="1" applyAlignment="1">
      <alignment horizontal="center" vertical="center" wrapText="1"/>
    </xf>
    <xf numFmtId="166" fontId="3" fillId="4" borderId="54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6" fillId="0" borderId="6" xfId="1" applyNumberFormat="1" applyFont="1" applyBorder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 wrapText="1"/>
    </xf>
    <xf numFmtId="166" fontId="30" fillId="3" borderId="55" xfId="1" applyNumberFormat="1" applyFont="1" applyFill="1" applyBorder="1" applyAlignment="1">
      <alignment horizontal="center" vertical="center" wrapText="1"/>
    </xf>
    <xf numFmtId="166" fontId="30" fillId="0" borderId="58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45" xfId="1" applyNumberFormat="1" applyFont="1" applyBorder="1" applyAlignment="1">
      <alignment horizontal="center" vertical="center" wrapText="1"/>
    </xf>
    <xf numFmtId="166" fontId="3" fillId="0" borderId="33" xfId="1" applyNumberFormat="1" applyFont="1" applyBorder="1" applyAlignment="1">
      <alignment horizontal="center" vertical="center" wrapText="1"/>
    </xf>
    <xf numFmtId="166" fontId="3" fillId="4" borderId="56" xfId="1" applyNumberFormat="1" applyFont="1" applyFill="1" applyBorder="1" applyAlignment="1">
      <alignment horizontal="center" vertical="center" wrapText="1"/>
    </xf>
    <xf numFmtId="166" fontId="6" fillId="0" borderId="0" xfId="1" applyNumberFormat="1" applyFont="1" applyAlignment="1">
      <alignment horizontal="center" vertical="center"/>
    </xf>
    <xf numFmtId="166" fontId="4" fillId="3" borderId="8" xfId="1" applyNumberFormat="1" applyFont="1" applyFill="1" applyBorder="1" applyAlignment="1">
      <alignment horizontal="left" vertical="center" wrapText="1"/>
    </xf>
    <xf numFmtId="166" fontId="2" fillId="0" borderId="8" xfId="1" applyNumberFormat="1" applyFont="1" applyBorder="1" applyAlignment="1">
      <alignment horizontal="left" vertical="center" wrapText="1"/>
    </xf>
    <xf numFmtId="166" fontId="32" fillId="27" borderId="21" xfId="1" applyNumberFormat="1" applyFont="1" applyFill="1" applyBorder="1" applyAlignment="1" applyProtection="1">
      <alignment horizontal="center" vertical="center" wrapText="1"/>
      <protection locked="0"/>
    </xf>
    <xf numFmtId="166" fontId="3" fillId="62" borderId="8" xfId="1" applyNumberFormat="1" applyFont="1" applyFill="1" applyBorder="1" applyAlignment="1">
      <alignment horizontal="left" vertical="center" wrapText="1"/>
    </xf>
    <xf numFmtId="166" fontId="56" fillId="62" borderId="22" xfId="1" applyNumberFormat="1" applyFont="1" applyFill="1" applyBorder="1" applyAlignment="1">
      <alignment horizontal="center" vertical="center" wrapText="1"/>
    </xf>
    <xf numFmtId="166" fontId="56" fillId="62" borderId="2" xfId="1" applyNumberFormat="1" applyFont="1" applyFill="1" applyBorder="1" applyAlignment="1">
      <alignment horizontal="center" vertical="center" wrapText="1"/>
    </xf>
    <xf numFmtId="166" fontId="56" fillId="62" borderId="24" xfId="1" applyNumberFormat="1" applyFont="1" applyFill="1" applyBorder="1" applyAlignment="1">
      <alignment horizontal="center" vertical="center" wrapText="1"/>
    </xf>
    <xf numFmtId="166" fontId="3" fillId="3" borderId="9" xfId="1" applyNumberFormat="1" applyFont="1" applyFill="1" applyBorder="1" applyAlignment="1">
      <alignment horizontal="left" vertical="center" wrapText="1"/>
    </xf>
    <xf numFmtId="166" fontId="3" fillId="3" borderId="8" xfId="1" applyNumberFormat="1" applyFont="1" applyFill="1" applyBorder="1" applyAlignment="1">
      <alignment horizontal="left" vertical="center" wrapText="1"/>
    </xf>
    <xf numFmtId="166" fontId="5" fillId="60" borderId="0" xfId="1" applyNumberFormat="1" applyFont="1" applyFill="1" applyAlignment="1">
      <alignment horizontal="center" vertical="center" wrapText="1"/>
    </xf>
    <xf numFmtId="166" fontId="5" fillId="27" borderId="0" xfId="1" applyNumberFormat="1" applyFont="1" applyFill="1" applyAlignment="1">
      <alignment horizontal="center" vertical="center" wrapText="1"/>
    </xf>
    <xf numFmtId="166" fontId="60" fillId="27" borderId="22" xfId="1" applyNumberFormat="1" applyFont="1" applyFill="1" applyBorder="1" applyAlignment="1">
      <alignment horizontal="center" vertical="center" wrapText="1"/>
    </xf>
    <xf numFmtId="166" fontId="60" fillId="27" borderId="2" xfId="1" applyNumberFormat="1" applyFont="1" applyFill="1" applyBorder="1" applyAlignment="1">
      <alignment horizontal="center" vertical="center" wrapText="1"/>
    </xf>
    <xf numFmtId="166" fontId="60" fillId="27" borderId="24" xfId="1" applyNumberFormat="1" applyFont="1" applyFill="1" applyBorder="1" applyAlignment="1">
      <alignment horizontal="center" vertical="center" wrapText="1"/>
    </xf>
    <xf numFmtId="166" fontId="3" fillId="4" borderId="20" xfId="1" applyNumberFormat="1" applyFont="1" applyFill="1" applyBorder="1" applyAlignment="1">
      <alignment horizontal="center" vertical="center" wrapText="1"/>
    </xf>
    <xf numFmtId="166" fontId="59" fillId="4" borderId="56" xfId="1" applyNumberFormat="1" applyFont="1" applyFill="1" applyBorder="1" applyAlignment="1">
      <alignment horizontal="center" vertical="center" wrapText="1"/>
    </xf>
    <xf numFmtId="166" fontId="7" fillId="60" borderId="0" xfId="1" applyNumberFormat="1" applyFont="1" applyFill="1" applyAlignment="1">
      <alignment horizontal="center" vertical="center" wrapText="1"/>
    </xf>
    <xf numFmtId="166" fontId="6" fillId="60" borderId="0" xfId="1" applyNumberFormat="1" applyFont="1" applyFill="1" applyAlignment="1">
      <alignment horizontal="center" vertical="center"/>
    </xf>
    <xf numFmtId="166" fontId="6" fillId="60" borderId="0" xfId="1" applyNumberFormat="1" applyFont="1" applyFill="1" applyAlignment="1">
      <alignment horizontal="center" vertical="center" wrapText="1"/>
    </xf>
    <xf numFmtId="166" fontId="5" fillId="0" borderId="7" xfId="1" applyNumberFormat="1" applyFont="1" applyBorder="1" applyAlignment="1">
      <alignment horizontal="left" vertical="center"/>
    </xf>
    <xf numFmtId="166" fontId="5" fillId="0" borderId="45" xfId="1" applyNumberFormat="1" applyFont="1" applyBorder="1" applyAlignment="1">
      <alignment horizontal="left" vertical="center"/>
    </xf>
    <xf numFmtId="166" fontId="5" fillId="0" borderId="33" xfId="1" applyNumberFormat="1" applyFont="1" applyBorder="1" applyAlignment="1">
      <alignment horizontal="left" vertical="center"/>
    </xf>
    <xf numFmtId="166" fontId="5" fillId="0" borderId="6" xfId="1" applyNumberFormat="1" applyFont="1" applyBorder="1" applyAlignment="1">
      <alignment horizontal="left" vertical="center"/>
    </xf>
    <xf numFmtId="166" fontId="5" fillId="0" borderId="44" xfId="1" applyNumberFormat="1" applyFont="1" applyBorder="1" applyAlignment="1">
      <alignment horizontal="left" vertical="center"/>
    </xf>
    <xf numFmtId="166" fontId="5" fillId="27" borderId="19" xfId="1" applyNumberFormat="1" applyFont="1" applyFill="1" applyBorder="1" applyAlignment="1">
      <alignment horizontal="left" vertical="center"/>
    </xf>
    <xf numFmtId="166" fontId="5" fillId="0" borderId="43" xfId="1" applyNumberFormat="1" applyFont="1" applyBorder="1" applyAlignment="1">
      <alignment horizontal="left" vertical="center"/>
    </xf>
    <xf numFmtId="166" fontId="5" fillId="27" borderId="20" xfId="1" applyNumberFormat="1" applyFont="1" applyFill="1" applyBorder="1" applyAlignment="1">
      <alignment horizontal="left" vertical="center"/>
    </xf>
    <xf numFmtId="166" fontId="5" fillId="27" borderId="19" xfId="1" applyNumberFormat="1" applyFont="1" applyFill="1" applyBorder="1" applyAlignment="1">
      <alignment horizontal="center" vertical="center" wrapText="1"/>
    </xf>
    <xf numFmtId="166" fontId="5" fillId="27" borderId="43" xfId="1" applyNumberFormat="1" applyFont="1" applyFill="1" applyBorder="1" applyAlignment="1">
      <alignment horizontal="center" vertical="center" wrapText="1"/>
    </xf>
    <xf numFmtId="166" fontId="5" fillId="27" borderId="20" xfId="1" applyNumberFormat="1" applyFont="1" applyFill="1" applyBorder="1" applyAlignment="1">
      <alignment horizontal="center" vertical="center" wrapText="1"/>
    </xf>
    <xf numFmtId="166" fontId="61" fillId="27" borderId="2" xfId="1" applyNumberFormat="1" applyFont="1" applyFill="1" applyBorder="1" applyAlignment="1" applyProtection="1">
      <alignment horizontal="center" vertical="center" wrapText="1"/>
      <protection locked="0"/>
    </xf>
    <xf numFmtId="166" fontId="61" fillId="27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51" xfId="1" applyNumberFormat="1" applyFont="1" applyFill="1" applyBorder="1" applyAlignment="1">
      <alignment horizontal="center" vertical="center" wrapText="1"/>
    </xf>
    <xf numFmtId="166" fontId="56" fillId="62" borderId="1" xfId="1" applyNumberFormat="1" applyFont="1" applyFill="1" applyBorder="1" applyAlignment="1">
      <alignment horizontal="center" vertical="center" wrapText="1"/>
    </xf>
    <xf numFmtId="166" fontId="3" fillId="4" borderId="61" xfId="1" applyNumberFormat="1" applyFont="1" applyFill="1" applyBorder="1" applyAlignment="1">
      <alignment horizontal="center" vertical="center" wrapText="1"/>
    </xf>
    <xf numFmtId="166" fontId="3" fillId="4" borderId="62" xfId="1" applyNumberFormat="1" applyFont="1" applyFill="1" applyBorder="1" applyAlignment="1">
      <alignment horizontal="center" vertical="center" wrapText="1"/>
    </xf>
    <xf numFmtId="166" fontId="3" fillId="4" borderId="63" xfId="1" applyNumberFormat="1" applyFont="1" applyFill="1" applyBorder="1" applyAlignment="1">
      <alignment horizontal="center" vertical="center" wrapText="1"/>
    </xf>
    <xf numFmtId="166" fontId="61" fillId="27" borderId="22" xfId="1" applyNumberFormat="1" applyFont="1" applyFill="1" applyBorder="1" applyAlignment="1" applyProtection="1">
      <alignment horizontal="center" vertical="center" wrapText="1"/>
      <protection locked="0"/>
    </xf>
    <xf numFmtId="166" fontId="63" fillId="27" borderId="22" xfId="1" applyNumberFormat="1" applyFont="1" applyFill="1" applyBorder="1" applyAlignment="1" applyProtection="1">
      <alignment horizontal="center" vertical="center" wrapText="1"/>
      <protection locked="0"/>
    </xf>
    <xf numFmtId="166" fontId="63" fillId="27" borderId="2" xfId="1" applyNumberFormat="1" applyFont="1" applyFill="1" applyBorder="1" applyAlignment="1" applyProtection="1">
      <alignment horizontal="center" vertical="center" wrapText="1"/>
      <protection locked="0"/>
    </xf>
    <xf numFmtId="3" fontId="31" fillId="0" borderId="0" xfId="0" applyNumberFormat="1" applyFont="1" applyBorder="1" applyAlignment="1">
      <alignment horizontal="center" vertical="center" wrapText="1"/>
    </xf>
    <xf numFmtId="3" fontId="6" fillId="0" borderId="50" xfId="0" applyNumberFormat="1" applyFont="1" applyBorder="1" applyAlignment="1">
      <alignment horizontal="center" vertical="center" wrapText="1"/>
    </xf>
    <xf numFmtId="3" fontId="5" fillId="0" borderId="43" xfId="0" applyNumberFormat="1" applyFont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166" fontId="2" fillId="60" borderId="9" xfId="1" applyNumberFormat="1" applyFont="1" applyFill="1" applyBorder="1" applyAlignment="1">
      <alignment horizontal="left" vertical="center" wrapText="1"/>
    </xf>
    <xf numFmtId="166" fontId="3" fillId="62" borderId="9" xfId="1" applyNumberFormat="1" applyFont="1" applyFill="1" applyBorder="1" applyAlignment="1">
      <alignment horizontal="left" vertical="center" wrapText="1"/>
    </xf>
    <xf numFmtId="166" fontId="3" fillId="4" borderId="60" xfId="1" applyNumberFormat="1" applyFont="1" applyFill="1" applyBorder="1" applyAlignment="1">
      <alignment horizontal="center" vertical="center" wrapText="1"/>
    </xf>
    <xf numFmtId="166" fontId="2" fillId="28" borderId="9" xfId="1" applyNumberFormat="1" applyFont="1" applyFill="1" applyBorder="1" applyAlignment="1">
      <alignment horizontal="left" vertical="center" wrapText="1"/>
    </xf>
    <xf numFmtId="166" fontId="2" fillId="0" borderId="9" xfId="1" applyNumberFormat="1" applyFont="1" applyBorder="1" applyAlignment="1">
      <alignment horizontal="left" vertical="center" wrapText="1"/>
    </xf>
    <xf numFmtId="166" fontId="3" fillId="28" borderId="9" xfId="1" applyNumberFormat="1" applyFont="1" applyFill="1" applyBorder="1" applyAlignment="1">
      <alignment horizontal="left" vertical="center" wrapText="1"/>
    </xf>
    <xf numFmtId="166" fontId="2" fillId="2" borderId="9" xfId="1" applyNumberFormat="1" applyFont="1" applyFill="1" applyBorder="1" applyAlignment="1">
      <alignment horizontal="left" vertical="center" wrapText="1"/>
    </xf>
    <xf numFmtId="166" fontId="59" fillId="4" borderId="60" xfId="1" applyNumberFormat="1" applyFont="1" applyFill="1" applyBorder="1" applyAlignment="1">
      <alignment horizontal="center" vertical="center" wrapText="1"/>
    </xf>
    <xf numFmtId="166" fontId="56" fillId="4" borderId="24" xfId="1" applyNumberFormat="1" applyFont="1" applyFill="1" applyBorder="1" applyAlignment="1">
      <alignment horizontal="left" vertical="center"/>
    </xf>
    <xf numFmtId="166" fontId="62" fillId="27" borderId="1" xfId="1" applyNumberFormat="1" applyFont="1" applyFill="1" applyBorder="1" applyAlignment="1" applyProtection="1">
      <alignment horizontal="center" vertical="center" wrapText="1"/>
      <protection locked="0"/>
    </xf>
    <xf numFmtId="166" fontId="60" fillId="27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0" applyNumberFormat="1" applyFont="1" applyAlignment="1">
      <alignment horizontal="center" vertical="center" wrapText="1"/>
    </xf>
    <xf numFmtId="1" fontId="56" fillId="4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72" fontId="5" fillId="0" borderId="2" xfId="0" applyNumberFormat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6" fontId="33" fillId="2" borderId="6" xfId="1" applyNumberFormat="1" applyFont="1" applyFill="1" applyBorder="1" applyAlignment="1">
      <alignment horizontal="center" vertical="center" wrapText="1"/>
    </xf>
    <xf numFmtId="166" fontId="33" fillId="0" borderId="0" xfId="1" applyNumberFormat="1" applyFont="1" applyAlignment="1">
      <alignment horizontal="center" vertical="center" wrapText="1"/>
    </xf>
    <xf numFmtId="166" fontId="60" fillId="6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45" xfId="1" applyNumberFormat="1" applyFont="1" applyFill="1" applyBorder="1" applyAlignment="1">
      <alignment horizontal="center" vertical="center" wrapText="1"/>
    </xf>
    <xf numFmtId="0" fontId="3" fillId="4" borderId="33" xfId="1" applyNumberFormat="1" applyFont="1" applyFill="1" applyBorder="1" applyAlignment="1">
      <alignment horizontal="center" vertical="center" wrapText="1"/>
    </xf>
    <xf numFmtId="166" fontId="60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60" fillId="27" borderId="22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22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2" xfId="1" applyNumberFormat="1" applyFont="1" applyFill="1" applyBorder="1" applyAlignment="1">
      <alignment horizontal="center" vertical="center" wrapText="1"/>
    </xf>
    <xf numFmtId="166" fontId="60" fillId="0" borderId="21" xfId="1" applyNumberFormat="1" applyFont="1" applyFill="1" applyBorder="1" applyAlignment="1" applyProtection="1">
      <alignment horizontal="center" vertical="center" wrapText="1"/>
      <protection locked="0"/>
    </xf>
    <xf numFmtId="166" fontId="32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32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30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22" xfId="1" applyNumberFormat="1" applyFont="1" applyFill="1" applyBorder="1" applyAlignment="1">
      <alignment horizontal="center" vertical="center" wrapText="1"/>
    </xf>
    <xf numFmtId="166" fontId="6" fillId="0" borderId="43" xfId="0" applyNumberFormat="1" applyFont="1" applyBorder="1" applyAlignment="1">
      <alignment horizontal="center" vertical="center" wrapText="1"/>
    </xf>
    <xf numFmtId="166" fontId="60" fillId="60" borderId="2" xfId="1" applyNumberFormat="1" applyFont="1" applyFill="1" applyBorder="1" applyAlignment="1" applyProtection="1">
      <alignment horizontal="center" vertical="center" wrapText="1"/>
      <protection locked="0"/>
    </xf>
    <xf numFmtId="166" fontId="60" fillId="60" borderId="30" xfId="1" applyNumberFormat="1" applyFont="1" applyFill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Fill="1" applyAlignment="1">
      <alignment horizontal="center" vertical="center" wrapText="1"/>
    </xf>
    <xf numFmtId="166" fontId="60" fillId="60" borderId="22" xfId="1" applyNumberFormat="1" applyFont="1" applyFill="1" applyBorder="1" applyAlignment="1" applyProtection="1">
      <alignment horizontal="center" vertical="center" wrapText="1"/>
      <protection locked="0"/>
    </xf>
    <xf numFmtId="166" fontId="60" fillId="27" borderId="50" xfId="1" applyNumberFormat="1" applyFont="1" applyFill="1" applyBorder="1" applyAlignment="1" applyProtection="1">
      <alignment horizontal="center" vertical="center" wrapText="1"/>
      <protection locked="0"/>
    </xf>
    <xf numFmtId="166" fontId="56" fillId="3" borderId="30" xfId="1" applyNumberFormat="1" applyFont="1" applyFill="1" applyBorder="1" applyAlignment="1">
      <alignment horizontal="center" vertical="center" wrapText="1"/>
    </xf>
    <xf numFmtId="166" fontId="56" fillId="62" borderId="30" xfId="1" applyNumberFormat="1" applyFont="1" applyFill="1" applyBorder="1" applyAlignment="1">
      <alignment horizontal="center" vertical="center" wrapText="1"/>
    </xf>
    <xf numFmtId="166" fontId="62" fillId="27" borderId="50" xfId="1" applyNumberFormat="1" applyFont="1" applyFill="1" applyBorder="1" applyAlignment="1" applyProtection="1">
      <alignment horizontal="center" vertical="center" wrapText="1"/>
      <protection locked="0"/>
    </xf>
    <xf numFmtId="166" fontId="60" fillId="27" borderId="30" xfId="1" applyNumberFormat="1" applyFont="1" applyFill="1" applyBorder="1" applyAlignment="1">
      <alignment horizontal="center" vertical="center" wrapText="1"/>
    </xf>
    <xf numFmtId="166" fontId="32" fillId="27" borderId="50" xfId="1" applyNumberFormat="1" applyFont="1" applyFill="1" applyBorder="1" applyAlignment="1" applyProtection="1">
      <alignment horizontal="center" vertical="center" wrapText="1"/>
      <protection locked="0"/>
    </xf>
    <xf numFmtId="166" fontId="56" fillId="3" borderId="59" xfId="1" applyNumberFormat="1" applyFont="1" applyFill="1" applyBorder="1" applyAlignment="1">
      <alignment horizontal="center" vertical="center" wrapText="1"/>
    </xf>
    <xf numFmtId="166" fontId="56" fillId="62" borderId="59" xfId="1" applyNumberFormat="1" applyFont="1" applyFill="1" applyBorder="1" applyAlignment="1">
      <alignment horizontal="center" vertical="center" wrapText="1"/>
    </xf>
    <xf numFmtId="166" fontId="60" fillId="27" borderId="59" xfId="1" applyNumberFormat="1" applyFont="1" applyFill="1" applyBorder="1" applyAlignment="1">
      <alignment horizontal="center" vertical="center" wrapText="1"/>
    </xf>
    <xf numFmtId="166" fontId="60" fillId="27" borderId="2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21" xfId="1" applyNumberFormat="1" applyFont="1" applyFill="1" applyBorder="1" applyAlignment="1">
      <alignment horizontal="center" vertical="center" wrapText="1"/>
    </xf>
    <xf numFmtId="166" fontId="3" fillId="4" borderId="3" xfId="1" applyNumberFormat="1" applyFont="1" applyFill="1" applyBorder="1" applyAlignment="1">
      <alignment horizontal="center" vertical="center" wrapText="1"/>
    </xf>
    <xf numFmtId="166" fontId="3" fillId="4" borderId="4" xfId="1" applyNumberFormat="1" applyFont="1" applyFill="1" applyBorder="1" applyAlignment="1">
      <alignment horizontal="center" vertical="center" wrapText="1"/>
    </xf>
    <xf numFmtId="166" fontId="60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56" fillId="3" borderId="22" xfId="1" applyNumberFormat="1" applyFont="1" applyFill="1" applyBorder="1" applyAlignment="1">
      <alignment horizontal="center" vertical="center" wrapText="1"/>
    </xf>
    <xf numFmtId="166" fontId="32" fillId="27" borderId="24" xfId="1" applyNumberFormat="1" applyFont="1" applyFill="1" applyBorder="1" applyAlignment="1" applyProtection="1">
      <alignment horizontal="center" vertical="center" wrapText="1"/>
      <protection locked="0"/>
    </xf>
    <xf numFmtId="166" fontId="32" fillId="0" borderId="24" xfId="1" applyNumberFormat="1" applyFont="1" applyFill="1" applyBorder="1" applyAlignment="1" applyProtection="1">
      <alignment horizontal="center" vertical="center" wrapText="1"/>
      <protection locked="0"/>
    </xf>
    <xf numFmtId="166" fontId="61" fillId="27" borderId="24" xfId="1" applyNumberFormat="1" applyFont="1" applyFill="1" applyBorder="1" applyAlignment="1" applyProtection="1">
      <alignment horizontal="center" vertical="center" wrapText="1"/>
      <protection locked="0"/>
    </xf>
    <xf numFmtId="166" fontId="60" fillId="60" borderId="24" xfId="1" applyNumberFormat="1" applyFont="1" applyFill="1" applyBorder="1" applyAlignment="1" applyProtection="1">
      <alignment horizontal="center" vertical="center" wrapText="1"/>
      <protection locked="0"/>
    </xf>
    <xf numFmtId="166" fontId="60" fillId="0" borderId="24" xfId="1" applyNumberFormat="1" applyFont="1" applyFill="1" applyBorder="1" applyAlignment="1">
      <alignment horizontal="center" vertical="center" wrapText="1"/>
    </xf>
    <xf numFmtId="166" fontId="56" fillId="3" borderId="46" xfId="1" applyNumberFormat="1" applyFont="1" applyFill="1" applyBorder="1" applyAlignment="1">
      <alignment horizontal="center" vertical="center" wrapText="1"/>
    </xf>
    <xf numFmtId="166" fontId="56" fillId="3" borderId="5" xfId="1" applyNumberFormat="1" applyFont="1" applyFill="1" applyBorder="1" applyAlignment="1">
      <alignment horizontal="center" vertical="center" wrapText="1"/>
    </xf>
    <xf numFmtId="166" fontId="56" fillId="3" borderId="64" xfId="1" applyNumberFormat="1" applyFont="1" applyFill="1" applyBorder="1" applyAlignment="1">
      <alignment horizontal="center" vertical="center" wrapText="1"/>
    </xf>
    <xf numFmtId="0" fontId="3" fillId="4" borderId="45" xfId="1" applyNumberFormat="1" applyFont="1" applyFill="1" applyBorder="1" applyAlignment="1">
      <alignment horizontal="center" vertical="center" wrapText="1"/>
    </xf>
    <xf numFmtId="0" fontId="3" fillId="4" borderId="33" xfId="1" applyNumberFormat="1" applyFont="1" applyFill="1" applyBorder="1" applyAlignment="1">
      <alignment horizontal="center" vertical="center" wrapText="1"/>
    </xf>
    <xf numFmtId="0" fontId="3" fillId="4" borderId="45" xfId="1" applyNumberFormat="1" applyFont="1" applyFill="1" applyBorder="1" applyAlignment="1">
      <alignment horizontal="center" vertical="center" wrapText="1"/>
    </xf>
    <xf numFmtId="0" fontId="3" fillId="4" borderId="33" xfId="1" applyNumberFormat="1" applyFont="1" applyFill="1" applyBorder="1" applyAlignment="1">
      <alignment horizontal="center" vertical="center" wrapText="1"/>
    </xf>
    <xf numFmtId="166" fontId="6" fillId="0" borderId="19" xfId="0" applyNumberFormat="1" applyFont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/>
    </xf>
    <xf numFmtId="49" fontId="3" fillId="4" borderId="43" xfId="0" applyNumberFormat="1" applyFont="1" applyFill="1" applyBorder="1" applyAlignment="1">
      <alignment vertical="center" wrapText="1"/>
    </xf>
    <xf numFmtId="49" fontId="3" fillId="4" borderId="20" xfId="0" applyNumberFormat="1" applyFont="1" applyFill="1" applyBorder="1" applyAlignment="1">
      <alignment vertical="center" wrapText="1"/>
    </xf>
    <xf numFmtId="17" fontId="3" fillId="4" borderId="19" xfId="0" applyNumberFormat="1" applyFont="1" applyFill="1" applyBorder="1" applyAlignment="1">
      <alignment vertical="center" wrapText="1"/>
    </xf>
    <xf numFmtId="0" fontId="3" fillId="4" borderId="43" xfId="0" applyFont="1" applyFill="1" applyBorder="1" applyAlignment="1">
      <alignment vertical="center" wrapText="1"/>
    </xf>
    <xf numFmtId="0" fontId="4" fillId="3" borderId="65" xfId="0" applyFont="1" applyFill="1" applyBorder="1" applyAlignment="1">
      <alignment horizontal="left" vertical="center" wrapText="1"/>
    </xf>
    <xf numFmtId="0" fontId="4" fillId="3" borderId="6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3" fontId="5" fillId="0" borderId="44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/>
    </xf>
    <xf numFmtId="0" fontId="48" fillId="0" borderId="6" xfId="0" applyFont="1" applyBorder="1"/>
    <xf numFmtId="0" fontId="7" fillId="4" borderId="19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4" borderId="19" xfId="0" applyNumberFormat="1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vertical="center"/>
    </xf>
    <xf numFmtId="0" fontId="48" fillId="0" borderId="67" xfId="0" applyFont="1" applyBorder="1"/>
    <xf numFmtId="3" fontId="3" fillId="4" borderId="4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63" borderId="8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166" fontId="5" fillId="0" borderId="45" xfId="1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166" fontId="3" fillId="4" borderId="43" xfId="0" applyNumberFormat="1" applyFont="1" applyFill="1" applyBorder="1" applyAlignment="1">
      <alignment horizontal="center" vertical="center" wrapText="1"/>
    </xf>
    <xf numFmtId="166" fontId="3" fillId="4" borderId="20" xfId="0" applyNumberFormat="1" applyFont="1" applyFill="1" applyBorder="1" applyAlignment="1">
      <alignment horizontal="center" vertical="center" wrapText="1"/>
    </xf>
    <xf numFmtId="0" fontId="5" fillId="4" borderId="4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166" fontId="5" fillId="2" borderId="45" xfId="1" applyNumberFormat="1" applyFont="1" applyFill="1" applyBorder="1" applyAlignment="1">
      <alignment horizontal="center" vertical="center" wrapText="1"/>
    </xf>
    <xf numFmtId="166" fontId="5" fillId="2" borderId="20" xfId="1" applyNumberFormat="1" applyFont="1" applyFill="1" applyBorder="1" applyAlignment="1">
      <alignment horizontal="center" vertical="center" wrapText="1"/>
    </xf>
    <xf numFmtId="0" fontId="7" fillId="0" borderId="45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6" fontId="59" fillId="4" borderId="26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9" fontId="5" fillId="0" borderId="0" xfId="2" applyFont="1" applyAlignment="1">
      <alignment horizontal="center" vertical="center" wrapText="1"/>
    </xf>
    <xf numFmtId="0" fontId="48" fillId="0" borderId="0" xfId="0" applyFont="1"/>
    <xf numFmtId="2" fontId="60" fillId="0" borderId="2" xfId="1" applyNumberFormat="1" applyFont="1" applyFill="1" applyBorder="1" applyAlignment="1" applyProtection="1">
      <alignment horizontal="center" vertical="center" wrapText="1"/>
      <protection locked="0"/>
    </xf>
    <xf numFmtId="166" fontId="66" fillId="2" borderId="2" xfId="1" applyNumberFormat="1" applyFont="1" applyFill="1" applyBorder="1" applyAlignment="1" applyProtection="1">
      <alignment horizontal="center" vertical="center" wrapText="1"/>
      <protection locked="0"/>
    </xf>
    <xf numFmtId="166" fontId="66" fillId="2" borderId="24" xfId="1" applyNumberFormat="1" applyFont="1" applyFill="1" applyBorder="1" applyAlignment="1">
      <alignment horizontal="center" vertical="center" wrapText="1"/>
    </xf>
    <xf numFmtId="166" fontId="6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66" fillId="3" borderId="24" xfId="1" applyNumberFormat="1" applyFont="1" applyFill="1" applyBorder="1" applyAlignment="1">
      <alignment horizontal="center" vertical="center" wrapText="1"/>
    </xf>
    <xf numFmtId="166" fontId="32" fillId="60" borderId="1" xfId="1" applyNumberFormat="1" applyFont="1" applyFill="1" applyBorder="1" applyAlignment="1" applyProtection="1">
      <alignment horizontal="center" vertical="center" wrapText="1"/>
      <protection locked="0"/>
    </xf>
    <xf numFmtId="166" fontId="66" fillId="2" borderId="2" xfId="1" applyNumberFormat="1" applyFont="1" applyFill="1" applyBorder="1" applyAlignment="1">
      <alignment horizontal="center" vertical="center" wrapText="1"/>
    </xf>
    <xf numFmtId="166" fontId="60" fillId="64" borderId="2" xfId="1" applyNumberFormat="1" applyFont="1" applyFill="1" applyBorder="1" applyAlignment="1" applyProtection="1">
      <alignment horizontal="center" vertical="center" wrapText="1"/>
      <protection locked="0"/>
    </xf>
    <xf numFmtId="166" fontId="33" fillId="28" borderId="0" xfId="1" applyNumberFormat="1" applyFont="1" applyFill="1" applyAlignment="1">
      <alignment horizontal="center" vertical="center" wrapText="1"/>
    </xf>
    <xf numFmtId="166" fontId="66" fillId="28" borderId="2" xfId="1" applyNumberFormat="1" applyFont="1" applyFill="1" applyBorder="1" applyAlignment="1" applyProtection="1">
      <alignment horizontal="center" vertical="center" wrapText="1"/>
      <protection locked="0"/>
    </xf>
    <xf numFmtId="166" fontId="66" fillId="28" borderId="22" xfId="1" applyNumberFormat="1" applyFont="1" applyFill="1" applyBorder="1" applyAlignment="1" applyProtection="1">
      <alignment horizontal="center" vertical="center" wrapText="1"/>
      <protection locked="0"/>
    </xf>
    <xf numFmtId="166" fontId="66" fillId="28" borderId="1" xfId="1" applyNumberFormat="1" applyFont="1" applyFill="1" applyBorder="1" applyAlignment="1" applyProtection="1">
      <alignment horizontal="center" vertical="center" wrapText="1"/>
      <protection locked="0"/>
    </xf>
    <xf numFmtId="166" fontId="66" fillId="28" borderId="30" xfId="1" applyNumberFormat="1" applyFont="1" applyFill="1" applyBorder="1" applyAlignment="1" applyProtection="1">
      <alignment horizontal="center" vertical="center" wrapText="1"/>
      <protection locked="0"/>
    </xf>
    <xf numFmtId="166" fontId="66" fillId="28" borderId="24" xfId="1" applyNumberFormat="1" applyFont="1" applyFill="1" applyBorder="1" applyAlignment="1">
      <alignment horizontal="center" vertical="center" wrapText="1"/>
    </xf>
    <xf numFmtId="166" fontId="67" fillId="27" borderId="2" xfId="1" applyNumberFormat="1" applyFont="1" applyFill="1" applyBorder="1" applyAlignment="1" applyProtection="1">
      <alignment horizontal="center" vertical="center" wrapText="1"/>
      <protection locked="0"/>
    </xf>
    <xf numFmtId="166" fontId="67" fillId="27" borderId="22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7" xfId="1" applyNumberFormat="1" applyFont="1" applyFill="1" applyBorder="1" applyAlignment="1">
      <alignment horizontal="center" vertical="center" wrapText="1"/>
    </xf>
    <xf numFmtId="0" fontId="3" fillId="4" borderId="45" xfId="1" applyNumberFormat="1" applyFont="1" applyFill="1" applyBorder="1" applyAlignment="1">
      <alignment horizontal="center" vertical="center" wrapText="1"/>
    </xf>
    <xf numFmtId="0" fontId="3" fillId="4" borderId="33" xfId="1" applyNumberFormat="1" applyFont="1" applyFill="1" applyBorder="1" applyAlignment="1">
      <alignment horizontal="center" vertical="center" wrapText="1"/>
    </xf>
    <xf numFmtId="166" fontId="3" fillId="4" borderId="7" xfId="1" applyNumberFormat="1" applyFont="1" applyFill="1" applyBorder="1" applyAlignment="1">
      <alignment horizontal="center" vertical="center" wrapText="1"/>
    </xf>
    <xf numFmtId="166" fontId="3" fillId="4" borderId="45" xfId="1" applyNumberFormat="1" applyFont="1" applyFill="1" applyBorder="1" applyAlignment="1">
      <alignment horizontal="center" vertical="center" wrapText="1"/>
    </xf>
    <xf numFmtId="166" fontId="3" fillId="4" borderId="33" xfId="1" applyNumberFormat="1" applyFont="1" applyFill="1" applyBorder="1" applyAlignment="1">
      <alignment horizontal="center" vertical="center" wrapText="1"/>
    </xf>
    <xf numFmtId="166" fontId="56" fillId="4" borderId="28" xfId="1" applyNumberFormat="1" applyFont="1" applyFill="1" applyBorder="1" applyAlignment="1">
      <alignment horizontal="center" vertical="center"/>
    </xf>
    <xf numFmtId="166" fontId="56" fillId="4" borderId="47" xfId="1" applyNumberFormat="1" applyFont="1" applyFill="1" applyBorder="1" applyAlignment="1">
      <alignment horizontal="center" vertical="center"/>
    </xf>
    <xf numFmtId="0" fontId="3" fillId="4" borderId="19" xfId="1" applyNumberFormat="1" applyFont="1" applyFill="1" applyBorder="1" applyAlignment="1">
      <alignment horizontal="center" vertical="center" wrapText="1"/>
    </xf>
    <xf numFmtId="0" fontId="3" fillId="4" borderId="43" xfId="1" applyNumberFormat="1" applyFont="1" applyFill="1" applyBorder="1" applyAlignment="1">
      <alignment horizontal="center" vertical="center" wrapText="1"/>
    </xf>
    <xf numFmtId="166" fontId="56" fillId="4" borderId="65" xfId="1" applyNumberFormat="1" applyFont="1" applyFill="1" applyBorder="1" applyAlignment="1">
      <alignment horizontal="center" vertical="center"/>
    </xf>
    <xf numFmtId="166" fontId="56" fillId="4" borderId="68" xfId="1" applyNumberFormat="1" applyFont="1" applyFill="1" applyBorder="1" applyAlignment="1">
      <alignment horizontal="center" vertical="center"/>
    </xf>
    <xf numFmtId="0" fontId="3" fillId="4" borderId="20" xfId="1" applyNumberFormat="1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</cellXfs>
  <cellStyles count="601">
    <cellStyle name="20 % - Accent1 2" xfId="5" xr:uid="{00000000-0005-0000-0000-000000000000}"/>
    <cellStyle name="20 % - Accent1 2 2" xfId="89" xr:uid="{00000000-0005-0000-0000-000001000000}"/>
    <cellStyle name="20 % - Accent1 3" xfId="90" xr:uid="{00000000-0005-0000-0000-000002000000}"/>
    <cellStyle name="20 % - Accent2 2" xfId="6" xr:uid="{00000000-0005-0000-0000-000003000000}"/>
    <cellStyle name="20 % - Accent2 2 2" xfId="91" xr:uid="{00000000-0005-0000-0000-000004000000}"/>
    <cellStyle name="20 % - Accent2 3" xfId="92" xr:uid="{00000000-0005-0000-0000-000005000000}"/>
    <cellStyle name="20 % - Accent3 2" xfId="7" xr:uid="{00000000-0005-0000-0000-000006000000}"/>
    <cellStyle name="20 % - Accent3 2 2" xfId="93" xr:uid="{00000000-0005-0000-0000-000007000000}"/>
    <cellStyle name="20 % - Accent3 3" xfId="94" xr:uid="{00000000-0005-0000-0000-000008000000}"/>
    <cellStyle name="20 % - Accent4 2" xfId="8" xr:uid="{00000000-0005-0000-0000-000009000000}"/>
    <cellStyle name="20 % - Accent4 2 2" xfId="95" xr:uid="{00000000-0005-0000-0000-00000A000000}"/>
    <cellStyle name="20 % - Accent4 3" xfId="96" xr:uid="{00000000-0005-0000-0000-00000B000000}"/>
    <cellStyle name="20 % - Accent5 2" xfId="9" xr:uid="{00000000-0005-0000-0000-00000C000000}"/>
    <cellStyle name="20 % - Accent5 2 2" xfId="97" xr:uid="{00000000-0005-0000-0000-00000D000000}"/>
    <cellStyle name="20 % - Accent6 2" xfId="10" xr:uid="{00000000-0005-0000-0000-00000E000000}"/>
    <cellStyle name="20 % - Accent6 2 2" xfId="98" xr:uid="{00000000-0005-0000-0000-00000F000000}"/>
    <cellStyle name="20% - Colore 1" xfId="99" xr:uid="{00000000-0005-0000-0000-000010000000}"/>
    <cellStyle name="20% - Colore 2" xfId="100" xr:uid="{00000000-0005-0000-0000-000011000000}"/>
    <cellStyle name="20% - Colore 3" xfId="101" xr:uid="{00000000-0005-0000-0000-000012000000}"/>
    <cellStyle name="20% - Colore 4" xfId="102" xr:uid="{00000000-0005-0000-0000-000013000000}"/>
    <cellStyle name="20% - Colore 5" xfId="103" xr:uid="{00000000-0005-0000-0000-000014000000}"/>
    <cellStyle name="20% - Colore 6" xfId="104" xr:uid="{00000000-0005-0000-0000-000015000000}"/>
    <cellStyle name="40 % - Accent1 2" xfId="11" xr:uid="{00000000-0005-0000-0000-000016000000}"/>
    <cellStyle name="40 % - Accent1 2 2" xfId="105" xr:uid="{00000000-0005-0000-0000-000017000000}"/>
    <cellStyle name="40 % - Accent2 2" xfId="12" xr:uid="{00000000-0005-0000-0000-000018000000}"/>
    <cellStyle name="40 % - Accent2 2 2" xfId="106" xr:uid="{00000000-0005-0000-0000-000019000000}"/>
    <cellStyle name="40 % - Accent3 2" xfId="13" xr:uid="{00000000-0005-0000-0000-00001A000000}"/>
    <cellStyle name="40 % - Accent3 2 2" xfId="107" xr:uid="{00000000-0005-0000-0000-00001B000000}"/>
    <cellStyle name="40 % - Accent3 3" xfId="108" xr:uid="{00000000-0005-0000-0000-00001C000000}"/>
    <cellStyle name="40 % - Accent4 2" xfId="14" xr:uid="{00000000-0005-0000-0000-00001D000000}"/>
    <cellStyle name="40 % - Accent4 2 2" xfId="109" xr:uid="{00000000-0005-0000-0000-00001E000000}"/>
    <cellStyle name="40 % - Accent5 2" xfId="15" xr:uid="{00000000-0005-0000-0000-00001F000000}"/>
    <cellStyle name="40 % - Accent5 2 2" xfId="110" xr:uid="{00000000-0005-0000-0000-000020000000}"/>
    <cellStyle name="40 % - Accent6 2" xfId="16" xr:uid="{00000000-0005-0000-0000-000021000000}"/>
    <cellStyle name="40 % - Accent6 2 2" xfId="111" xr:uid="{00000000-0005-0000-0000-000022000000}"/>
    <cellStyle name="40% - Colore 1" xfId="112" xr:uid="{00000000-0005-0000-0000-000023000000}"/>
    <cellStyle name="40% - Colore 2" xfId="113" xr:uid="{00000000-0005-0000-0000-000024000000}"/>
    <cellStyle name="40% - Colore 3" xfId="114" xr:uid="{00000000-0005-0000-0000-000025000000}"/>
    <cellStyle name="40% - Colore 4" xfId="115" xr:uid="{00000000-0005-0000-0000-000026000000}"/>
    <cellStyle name="40% - Colore 5" xfId="116" xr:uid="{00000000-0005-0000-0000-000027000000}"/>
    <cellStyle name="40% - Colore 6" xfId="117" xr:uid="{00000000-0005-0000-0000-000028000000}"/>
    <cellStyle name="60 % - Accent1 2" xfId="17" xr:uid="{00000000-0005-0000-0000-000029000000}"/>
    <cellStyle name="60 % - Accent1 2 2" xfId="118" xr:uid="{00000000-0005-0000-0000-00002A000000}"/>
    <cellStyle name="60 % - Accent2 2" xfId="18" xr:uid="{00000000-0005-0000-0000-00002B000000}"/>
    <cellStyle name="60 % - Accent2 2 2" xfId="119" xr:uid="{00000000-0005-0000-0000-00002C000000}"/>
    <cellStyle name="60 % - Accent3 2" xfId="19" xr:uid="{00000000-0005-0000-0000-00002D000000}"/>
    <cellStyle name="60 % - Accent3 2 2" xfId="120" xr:uid="{00000000-0005-0000-0000-00002E000000}"/>
    <cellStyle name="60 % - Accent4 2" xfId="20" xr:uid="{00000000-0005-0000-0000-00002F000000}"/>
    <cellStyle name="60 % - Accent4 2 2" xfId="121" xr:uid="{00000000-0005-0000-0000-000030000000}"/>
    <cellStyle name="60 % - Accent5 2" xfId="21" xr:uid="{00000000-0005-0000-0000-000031000000}"/>
    <cellStyle name="60 % - Accent5 2 2" xfId="122" xr:uid="{00000000-0005-0000-0000-000032000000}"/>
    <cellStyle name="60 % - Accent6 2" xfId="22" xr:uid="{00000000-0005-0000-0000-000033000000}"/>
    <cellStyle name="60 % - Accent6 2 2" xfId="123" xr:uid="{00000000-0005-0000-0000-000034000000}"/>
    <cellStyle name="60% - Colore 1" xfId="124" xr:uid="{00000000-0005-0000-0000-000035000000}"/>
    <cellStyle name="60% - Colore 2" xfId="125" xr:uid="{00000000-0005-0000-0000-000036000000}"/>
    <cellStyle name="60% - Colore 3" xfId="126" xr:uid="{00000000-0005-0000-0000-000037000000}"/>
    <cellStyle name="60% - Colore 4" xfId="127" xr:uid="{00000000-0005-0000-0000-000038000000}"/>
    <cellStyle name="60% - Colore 5" xfId="128" xr:uid="{00000000-0005-0000-0000-000039000000}"/>
    <cellStyle name="60% - Colore 6" xfId="129" xr:uid="{00000000-0005-0000-0000-00003A000000}"/>
    <cellStyle name="Accent1 2" xfId="23" xr:uid="{00000000-0005-0000-0000-00003B000000}"/>
    <cellStyle name="Accent1 2 2" xfId="130" xr:uid="{00000000-0005-0000-0000-00003C000000}"/>
    <cellStyle name="Accent2 2" xfId="24" xr:uid="{00000000-0005-0000-0000-00003D000000}"/>
    <cellStyle name="Accent2 2 2" xfId="131" xr:uid="{00000000-0005-0000-0000-00003E000000}"/>
    <cellStyle name="Accent3 2" xfId="25" xr:uid="{00000000-0005-0000-0000-00003F000000}"/>
    <cellStyle name="Accent3 2 2" xfId="132" xr:uid="{00000000-0005-0000-0000-000040000000}"/>
    <cellStyle name="Accent4 2" xfId="26" xr:uid="{00000000-0005-0000-0000-000041000000}"/>
    <cellStyle name="Accent4 2 2" xfId="133" xr:uid="{00000000-0005-0000-0000-000042000000}"/>
    <cellStyle name="Accent5 2" xfId="27" xr:uid="{00000000-0005-0000-0000-000043000000}"/>
    <cellStyle name="Accent5 2 2" xfId="134" xr:uid="{00000000-0005-0000-0000-000044000000}"/>
    <cellStyle name="Accent6 2" xfId="28" xr:uid="{00000000-0005-0000-0000-000045000000}"/>
    <cellStyle name="Accent6 2 2" xfId="135" xr:uid="{00000000-0005-0000-0000-000046000000}"/>
    <cellStyle name="Avertissement 2" xfId="29" xr:uid="{00000000-0005-0000-0000-000047000000}"/>
    <cellStyle name="Avertissement 2 2" xfId="136" xr:uid="{00000000-0005-0000-0000-000048000000}"/>
    <cellStyle name="Calcolo" xfId="137" xr:uid="{00000000-0005-0000-0000-000049000000}"/>
    <cellStyle name="Calcolo 2" xfId="138" xr:uid="{00000000-0005-0000-0000-00004A000000}"/>
    <cellStyle name="Calcul 2" xfId="30" xr:uid="{00000000-0005-0000-0000-00004B000000}"/>
    <cellStyle name="Calcul 2 2" xfId="139" xr:uid="{00000000-0005-0000-0000-00004C000000}"/>
    <cellStyle name="Cella collegata" xfId="140" xr:uid="{00000000-0005-0000-0000-00004D000000}"/>
    <cellStyle name="Cella da controllare" xfId="141" xr:uid="{00000000-0005-0000-0000-00004E000000}"/>
    <cellStyle name="Cellule liée 2" xfId="31" xr:uid="{00000000-0005-0000-0000-00004F000000}"/>
    <cellStyle name="Cellule liée 2 2" xfId="142" xr:uid="{00000000-0005-0000-0000-000050000000}"/>
    <cellStyle name="Colore 1" xfId="143" xr:uid="{00000000-0005-0000-0000-000051000000}"/>
    <cellStyle name="Colore 2" xfId="144" xr:uid="{00000000-0005-0000-0000-000052000000}"/>
    <cellStyle name="Colore 3" xfId="145" xr:uid="{00000000-0005-0000-0000-000053000000}"/>
    <cellStyle name="Colore 4" xfId="146" xr:uid="{00000000-0005-0000-0000-000054000000}"/>
    <cellStyle name="Colore 5" xfId="147" xr:uid="{00000000-0005-0000-0000-000055000000}"/>
    <cellStyle name="Colore 6" xfId="148" xr:uid="{00000000-0005-0000-0000-000056000000}"/>
    <cellStyle name="Commentaire 2" xfId="32" xr:uid="{00000000-0005-0000-0000-000057000000}"/>
    <cellStyle name="Commentaire 2 2" xfId="150" xr:uid="{00000000-0005-0000-0000-000058000000}"/>
    <cellStyle name="Commentaire 2 3" xfId="151" xr:uid="{00000000-0005-0000-0000-000059000000}"/>
    <cellStyle name="Commentaire 2 4" xfId="149" xr:uid="{00000000-0005-0000-0000-00005A000000}"/>
    <cellStyle name="Commentaire 3" xfId="152" xr:uid="{00000000-0005-0000-0000-00005B000000}"/>
    <cellStyle name="Entrée 2" xfId="33" xr:uid="{00000000-0005-0000-0000-00005C000000}"/>
    <cellStyle name="Entrée 2 2" xfId="153" xr:uid="{00000000-0005-0000-0000-00005D000000}"/>
    <cellStyle name="Euro" xfId="154" xr:uid="{00000000-0005-0000-0000-00005E000000}"/>
    <cellStyle name="Euro 2" xfId="155" xr:uid="{00000000-0005-0000-0000-00005F000000}"/>
    <cellStyle name="Euro 3" xfId="156" xr:uid="{00000000-0005-0000-0000-000060000000}"/>
    <cellStyle name="Euro 4" xfId="157" xr:uid="{00000000-0005-0000-0000-000061000000}"/>
    <cellStyle name="Euro 5" xfId="158" xr:uid="{00000000-0005-0000-0000-000062000000}"/>
    <cellStyle name="Input" xfId="159" xr:uid="{00000000-0005-0000-0000-000063000000}"/>
    <cellStyle name="Input 2" xfId="160" xr:uid="{00000000-0005-0000-0000-000064000000}"/>
    <cellStyle name="Insatisfaisant 2" xfId="34" xr:uid="{00000000-0005-0000-0000-000065000000}"/>
    <cellStyle name="Insatisfaisant 2 2" xfId="161" xr:uid="{00000000-0005-0000-0000-000066000000}"/>
    <cellStyle name="Lien hypertexte 2" xfId="35" xr:uid="{00000000-0005-0000-0000-000067000000}"/>
    <cellStyle name="Lien hypertexte 2 2" xfId="163" xr:uid="{00000000-0005-0000-0000-000068000000}"/>
    <cellStyle name="Lien hypertexte 2 3" xfId="162" xr:uid="{00000000-0005-0000-0000-000069000000}"/>
    <cellStyle name="Lien hypertexte 3" xfId="36" xr:uid="{00000000-0005-0000-0000-00006A000000}"/>
    <cellStyle name="Migliaia 2" xfId="164" xr:uid="{00000000-0005-0000-0000-00006B000000}"/>
    <cellStyle name="Migliaia 2 2" xfId="353" xr:uid="{00000000-0005-0000-0000-00006C000000}"/>
    <cellStyle name="Migliaia 2 2 2" xfId="452" xr:uid="{00000000-0005-0000-0000-00006D000000}"/>
    <cellStyle name="Migliaia 2 2 3" xfId="551" xr:uid="{00000000-0005-0000-0000-00006E000000}"/>
    <cellStyle name="Migliaia 2 3" xfId="386" xr:uid="{00000000-0005-0000-0000-00006F000000}"/>
    <cellStyle name="Migliaia 2 3 2" xfId="485" xr:uid="{00000000-0005-0000-0000-000070000000}"/>
    <cellStyle name="Migliaia 2 3 3" xfId="584" xr:uid="{00000000-0005-0000-0000-000071000000}"/>
    <cellStyle name="Migliaia 2 4" xfId="418" xr:uid="{00000000-0005-0000-0000-000072000000}"/>
    <cellStyle name="Migliaia 2 5" xfId="517" xr:uid="{00000000-0005-0000-0000-000073000000}"/>
    <cellStyle name="Milliers" xfId="1" builtinId="3"/>
    <cellStyle name="Milliers 10" xfId="37" xr:uid="{00000000-0005-0000-0000-000075000000}"/>
    <cellStyle name="Milliers 10 2" xfId="165" xr:uid="{00000000-0005-0000-0000-000076000000}"/>
    <cellStyle name="Milliers 10 2 2" xfId="354" xr:uid="{00000000-0005-0000-0000-000077000000}"/>
    <cellStyle name="Milliers 10 2 2 2" xfId="453" xr:uid="{00000000-0005-0000-0000-000078000000}"/>
    <cellStyle name="Milliers 10 2 2 3" xfId="552" xr:uid="{00000000-0005-0000-0000-000079000000}"/>
    <cellStyle name="Milliers 10 2 3" xfId="387" xr:uid="{00000000-0005-0000-0000-00007A000000}"/>
    <cellStyle name="Milliers 10 2 3 2" xfId="486" xr:uid="{00000000-0005-0000-0000-00007B000000}"/>
    <cellStyle name="Milliers 10 2 3 3" xfId="585" xr:uid="{00000000-0005-0000-0000-00007C000000}"/>
    <cellStyle name="Milliers 10 2 4" xfId="419" xr:uid="{00000000-0005-0000-0000-00007D000000}"/>
    <cellStyle name="Milliers 10 2 5" xfId="518" xr:uid="{00000000-0005-0000-0000-00007E000000}"/>
    <cellStyle name="Milliers 10 3" xfId="337" xr:uid="{00000000-0005-0000-0000-00007F000000}"/>
    <cellStyle name="Milliers 10 3 2" xfId="436" xr:uid="{00000000-0005-0000-0000-000080000000}"/>
    <cellStyle name="Milliers 10 3 3" xfId="535" xr:uid="{00000000-0005-0000-0000-000081000000}"/>
    <cellStyle name="Milliers 10 4" xfId="372" xr:uid="{00000000-0005-0000-0000-000082000000}"/>
    <cellStyle name="Milliers 10 4 2" xfId="471" xr:uid="{00000000-0005-0000-0000-000083000000}"/>
    <cellStyle name="Milliers 10 4 3" xfId="570" xr:uid="{00000000-0005-0000-0000-000084000000}"/>
    <cellStyle name="Milliers 10 5" xfId="404" xr:uid="{00000000-0005-0000-0000-000085000000}"/>
    <cellStyle name="Milliers 10 6" xfId="503" xr:uid="{00000000-0005-0000-0000-000086000000}"/>
    <cellStyle name="Milliers 11" xfId="166" xr:uid="{00000000-0005-0000-0000-000087000000}"/>
    <cellStyle name="Milliers 11 2" xfId="355" xr:uid="{00000000-0005-0000-0000-000088000000}"/>
    <cellStyle name="Milliers 11 2 2" xfId="454" xr:uid="{00000000-0005-0000-0000-000089000000}"/>
    <cellStyle name="Milliers 11 2 3" xfId="553" xr:uid="{00000000-0005-0000-0000-00008A000000}"/>
    <cellStyle name="Milliers 11 3" xfId="388" xr:uid="{00000000-0005-0000-0000-00008B000000}"/>
    <cellStyle name="Milliers 11 3 2" xfId="487" xr:uid="{00000000-0005-0000-0000-00008C000000}"/>
    <cellStyle name="Milliers 11 3 3" xfId="586" xr:uid="{00000000-0005-0000-0000-00008D000000}"/>
    <cellStyle name="Milliers 11 4" xfId="420" xr:uid="{00000000-0005-0000-0000-00008E000000}"/>
    <cellStyle name="Milliers 11 5" xfId="519" xr:uid="{00000000-0005-0000-0000-00008F000000}"/>
    <cellStyle name="Milliers 12" xfId="167" xr:uid="{00000000-0005-0000-0000-000090000000}"/>
    <cellStyle name="Milliers 12 2" xfId="356" xr:uid="{00000000-0005-0000-0000-000091000000}"/>
    <cellStyle name="Milliers 12 2 2" xfId="455" xr:uid="{00000000-0005-0000-0000-000092000000}"/>
    <cellStyle name="Milliers 12 2 3" xfId="554" xr:uid="{00000000-0005-0000-0000-000093000000}"/>
    <cellStyle name="Milliers 12 3" xfId="389" xr:uid="{00000000-0005-0000-0000-000094000000}"/>
    <cellStyle name="Milliers 12 3 2" xfId="488" xr:uid="{00000000-0005-0000-0000-000095000000}"/>
    <cellStyle name="Milliers 12 3 3" xfId="587" xr:uid="{00000000-0005-0000-0000-000096000000}"/>
    <cellStyle name="Milliers 12 4" xfId="421" xr:uid="{00000000-0005-0000-0000-000097000000}"/>
    <cellStyle name="Milliers 12 5" xfId="520" xr:uid="{00000000-0005-0000-0000-000098000000}"/>
    <cellStyle name="Milliers 13" xfId="336" xr:uid="{00000000-0005-0000-0000-000099000000}"/>
    <cellStyle name="Milliers 13 2" xfId="435" xr:uid="{00000000-0005-0000-0000-00009A000000}"/>
    <cellStyle name="Milliers 13 3" xfId="534" xr:uid="{00000000-0005-0000-0000-00009B000000}"/>
    <cellStyle name="Milliers 14" xfId="371" xr:uid="{00000000-0005-0000-0000-00009C000000}"/>
    <cellStyle name="Milliers 14 2" xfId="470" xr:uid="{00000000-0005-0000-0000-00009D000000}"/>
    <cellStyle name="Milliers 14 3" xfId="569" xr:uid="{00000000-0005-0000-0000-00009E000000}"/>
    <cellStyle name="Milliers 15" xfId="403" xr:uid="{00000000-0005-0000-0000-00009F000000}"/>
    <cellStyle name="Milliers 16" xfId="502" xr:uid="{00000000-0005-0000-0000-0000A0000000}"/>
    <cellStyle name="Milliers 2" xfId="38" xr:uid="{00000000-0005-0000-0000-0000A1000000}"/>
    <cellStyle name="Milliers 2 2" xfId="39" xr:uid="{00000000-0005-0000-0000-0000A2000000}"/>
    <cellStyle name="Milliers 2 2 2" xfId="169" xr:uid="{00000000-0005-0000-0000-0000A3000000}"/>
    <cellStyle name="Milliers 2 2 2 2" xfId="358" xr:uid="{00000000-0005-0000-0000-0000A4000000}"/>
    <cellStyle name="Milliers 2 2 2 2 2" xfId="457" xr:uid="{00000000-0005-0000-0000-0000A5000000}"/>
    <cellStyle name="Milliers 2 2 2 2 3" xfId="556" xr:uid="{00000000-0005-0000-0000-0000A6000000}"/>
    <cellStyle name="Milliers 2 2 2 3" xfId="391" xr:uid="{00000000-0005-0000-0000-0000A7000000}"/>
    <cellStyle name="Milliers 2 2 2 3 2" xfId="490" xr:uid="{00000000-0005-0000-0000-0000A8000000}"/>
    <cellStyle name="Milliers 2 2 2 3 3" xfId="589" xr:uid="{00000000-0005-0000-0000-0000A9000000}"/>
    <cellStyle name="Milliers 2 2 2 4" xfId="423" xr:uid="{00000000-0005-0000-0000-0000AA000000}"/>
    <cellStyle name="Milliers 2 2 2 5" xfId="522" xr:uid="{00000000-0005-0000-0000-0000AB000000}"/>
    <cellStyle name="Milliers 2 2 3" xfId="168" xr:uid="{00000000-0005-0000-0000-0000AC000000}"/>
    <cellStyle name="Milliers 2 2 3 2" xfId="357" xr:uid="{00000000-0005-0000-0000-0000AD000000}"/>
    <cellStyle name="Milliers 2 2 3 2 2" xfId="456" xr:uid="{00000000-0005-0000-0000-0000AE000000}"/>
    <cellStyle name="Milliers 2 2 3 2 3" xfId="555" xr:uid="{00000000-0005-0000-0000-0000AF000000}"/>
    <cellStyle name="Milliers 2 2 3 3" xfId="390" xr:uid="{00000000-0005-0000-0000-0000B0000000}"/>
    <cellStyle name="Milliers 2 2 3 3 2" xfId="489" xr:uid="{00000000-0005-0000-0000-0000B1000000}"/>
    <cellStyle name="Milliers 2 2 3 3 3" xfId="588" xr:uid="{00000000-0005-0000-0000-0000B2000000}"/>
    <cellStyle name="Milliers 2 2 3 4" xfId="422" xr:uid="{00000000-0005-0000-0000-0000B3000000}"/>
    <cellStyle name="Milliers 2 2 3 5" xfId="521" xr:uid="{00000000-0005-0000-0000-0000B4000000}"/>
    <cellStyle name="Milliers 2 2 4" xfId="339" xr:uid="{00000000-0005-0000-0000-0000B5000000}"/>
    <cellStyle name="Milliers 2 2 4 2" xfId="438" xr:uid="{00000000-0005-0000-0000-0000B6000000}"/>
    <cellStyle name="Milliers 2 2 4 3" xfId="537" xr:uid="{00000000-0005-0000-0000-0000B7000000}"/>
    <cellStyle name="Milliers 2 3" xfId="170" xr:uid="{00000000-0005-0000-0000-0000B8000000}"/>
    <cellStyle name="Milliers 2 3 2" xfId="359" xr:uid="{00000000-0005-0000-0000-0000B9000000}"/>
    <cellStyle name="Milliers 2 3 2 2" xfId="458" xr:uid="{00000000-0005-0000-0000-0000BA000000}"/>
    <cellStyle name="Milliers 2 3 2 3" xfId="557" xr:uid="{00000000-0005-0000-0000-0000BB000000}"/>
    <cellStyle name="Milliers 2 3 3" xfId="392" xr:uid="{00000000-0005-0000-0000-0000BC000000}"/>
    <cellStyle name="Milliers 2 3 3 2" xfId="491" xr:uid="{00000000-0005-0000-0000-0000BD000000}"/>
    <cellStyle name="Milliers 2 3 3 3" xfId="590" xr:uid="{00000000-0005-0000-0000-0000BE000000}"/>
    <cellStyle name="Milliers 2 3 4" xfId="424" xr:uid="{00000000-0005-0000-0000-0000BF000000}"/>
    <cellStyle name="Milliers 2 3 5" xfId="523" xr:uid="{00000000-0005-0000-0000-0000C0000000}"/>
    <cellStyle name="Milliers 2 4" xfId="87" xr:uid="{00000000-0005-0000-0000-0000C1000000}"/>
    <cellStyle name="Milliers 2 4 2" xfId="352" xr:uid="{00000000-0005-0000-0000-0000C2000000}"/>
    <cellStyle name="Milliers 2 4 2 2" xfId="451" xr:uid="{00000000-0005-0000-0000-0000C3000000}"/>
    <cellStyle name="Milliers 2 4 2 3" xfId="550" xr:uid="{00000000-0005-0000-0000-0000C4000000}"/>
    <cellStyle name="Milliers 2 4 3" xfId="385" xr:uid="{00000000-0005-0000-0000-0000C5000000}"/>
    <cellStyle name="Milliers 2 4 3 2" xfId="484" xr:uid="{00000000-0005-0000-0000-0000C6000000}"/>
    <cellStyle name="Milliers 2 4 3 3" xfId="583" xr:uid="{00000000-0005-0000-0000-0000C7000000}"/>
    <cellStyle name="Milliers 2 4 4" xfId="417" xr:uid="{00000000-0005-0000-0000-0000C8000000}"/>
    <cellStyle name="Milliers 2 4 5" xfId="516" xr:uid="{00000000-0005-0000-0000-0000C9000000}"/>
    <cellStyle name="Milliers 2 5" xfId="338" xr:uid="{00000000-0005-0000-0000-0000CA000000}"/>
    <cellStyle name="Milliers 2 5 2" xfId="437" xr:uid="{00000000-0005-0000-0000-0000CB000000}"/>
    <cellStyle name="Milliers 2 5 3" xfId="536" xr:uid="{00000000-0005-0000-0000-0000CC000000}"/>
    <cellStyle name="Milliers 2 6" xfId="373" xr:uid="{00000000-0005-0000-0000-0000CD000000}"/>
    <cellStyle name="Milliers 2 6 2" xfId="472" xr:uid="{00000000-0005-0000-0000-0000CE000000}"/>
    <cellStyle name="Milliers 2 6 3" xfId="571" xr:uid="{00000000-0005-0000-0000-0000CF000000}"/>
    <cellStyle name="Milliers 2 7" xfId="405" xr:uid="{00000000-0005-0000-0000-0000D0000000}"/>
    <cellStyle name="Milliers 2 8" xfId="504" xr:uid="{00000000-0005-0000-0000-0000D1000000}"/>
    <cellStyle name="Milliers 3" xfId="40" xr:uid="{00000000-0005-0000-0000-0000D2000000}"/>
    <cellStyle name="Milliers 3 2" xfId="171" xr:uid="{00000000-0005-0000-0000-0000D3000000}"/>
    <cellStyle name="Milliers 3 2 2" xfId="172" xr:uid="{00000000-0005-0000-0000-0000D4000000}"/>
    <cellStyle name="Milliers 3 2 3" xfId="360" xr:uid="{00000000-0005-0000-0000-0000D5000000}"/>
    <cellStyle name="Milliers 3 2 3 2" xfId="459" xr:uid="{00000000-0005-0000-0000-0000D6000000}"/>
    <cellStyle name="Milliers 3 2 3 3" xfId="558" xr:uid="{00000000-0005-0000-0000-0000D7000000}"/>
    <cellStyle name="Milliers 3 2 4" xfId="393" xr:uid="{00000000-0005-0000-0000-0000D8000000}"/>
    <cellStyle name="Milliers 3 2 4 2" xfId="492" xr:uid="{00000000-0005-0000-0000-0000D9000000}"/>
    <cellStyle name="Milliers 3 2 4 3" xfId="591" xr:uid="{00000000-0005-0000-0000-0000DA000000}"/>
    <cellStyle name="Milliers 3 2 5" xfId="425" xr:uid="{00000000-0005-0000-0000-0000DB000000}"/>
    <cellStyle name="Milliers 3 2 6" xfId="524" xr:uid="{00000000-0005-0000-0000-0000DC000000}"/>
    <cellStyle name="Milliers 3 3" xfId="340" xr:uid="{00000000-0005-0000-0000-0000DD000000}"/>
    <cellStyle name="Milliers 3 3 2" xfId="439" xr:uid="{00000000-0005-0000-0000-0000DE000000}"/>
    <cellStyle name="Milliers 3 3 3" xfId="538" xr:uid="{00000000-0005-0000-0000-0000DF000000}"/>
    <cellStyle name="Milliers 3 4" xfId="374" xr:uid="{00000000-0005-0000-0000-0000E0000000}"/>
    <cellStyle name="Milliers 3 4 2" xfId="473" xr:uid="{00000000-0005-0000-0000-0000E1000000}"/>
    <cellStyle name="Milliers 3 4 3" xfId="572" xr:uid="{00000000-0005-0000-0000-0000E2000000}"/>
    <cellStyle name="Milliers 3 5" xfId="406" xr:uid="{00000000-0005-0000-0000-0000E3000000}"/>
    <cellStyle name="Milliers 3 6" xfId="505" xr:uid="{00000000-0005-0000-0000-0000E4000000}"/>
    <cellStyle name="Milliers 4" xfId="41" xr:uid="{00000000-0005-0000-0000-0000E5000000}"/>
    <cellStyle name="Milliers 4 2" xfId="173" xr:uid="{00000000-0005-0000-0000-0000E6000000}"/>
    <cellStyle name="Milliers 4 2 2" xfId="174" xr:uid="{00000000-0005-0000-0000-0000E7000000}"/>
    <cellStyle name="Milliers 4 2 2 2" xfId="175" xr:uid="{00000000-0005-0000-0000-0000E8000000}"/>
    <cellStyle name="Milliers 4 2 2 2 2" xfId="363" xr:uid="{00000000-0005-0000-0000-0000E9000000}"/>
    <cellStyle name="Milliers 4 2 2 2 2 2" xfId="462" xr:uid="{00000000-0005-0000-0000-0000EA000000}"/>
    <cellStyle name="Milliers 4 2 2 2 2 3" xfId="561" xr:uid="{00000000-0005-0000-0000-0000EB000000}"/>
    <cellStyle name="Milliers 4 2 2 2 3" xfId="396" xr:uid="{00000000-0005-0000-0000-0000EC000000}"/>
    <cellStyle name="Milliers 4 2 2 2 3 2" xfId="495" xr:uid="{00000000-0005-0000-0000-0000ED000000}"/>
    <cellStyle name="Milliers 4 2 2 2 3 3" xfId="594" xr:uid="{00000000-0005-0000-0000-0000EE000000}"/>
    <cellStyle name="Milliers 4 2 2 2 4" xfId="428" xr:uid="{00000000-0005-0000-0000-0000EF000000}"/>
    <cellStyle name="Milliers 4 2 2 2 5" xfId="527" xr:uid="{00000000-0005-0000-0000-0000F0000000}"/>
    <cellStyle name="Milliers 4 2 2 3" xfId="362" xr:uid="{00000000-0005-0000-0000-0000F1000000}"/>
    <cellStyle name="Milliers 4 2 2 3 2" xfId="461" xr:uid="{00000000-0005-0000-0000-0000F2000000}"/>
    <cellStyle name="Milliers 4 2 2 3 3" xfId="560" xr:uid="{00000000-0005-0000-0000-0000F3000000}"/>
    <cellStyle name="Milliers 4 2 2 4" xfId="395" xr:uid="{00000000-0005-0000-0000-0000F4000000}"/>
    <cellStyle name="Milliers 4 2 2 4 2" xfId="494" xr:uid="{00000000-0005-0000-0000-0000F5000000}"/>
    <cellStyle name="Milliers 4 2 2 4 3" xfId="593" xr:uid="{00000000-0005-0000-0000-0000F6000000}"/>
    <cellStyle name="Milliers 4 2 2 5" xfId="427" xr:uid="{00000000-0005-0000-0000-0000F7000000}"/>
    <cellStyle name="Milliers 4 2 2 6" xfId="526" xr:uid="{00000000-0005-0000-0000-0000F8000000}"/>
    <cellStyle name="Milliers 4 2 3" xfId="176" xr:uid="{00000000-0005-0000-0000-0000F9000000}"/>
    <cellStyle name="Milliers 4 2 3 2" xfId="364" xr:uid="{00000000-0005-0000-0000-0000FA000000}"/>
    <cellStyle name="Milliers 4 2 3 2 2" xfId="463" xr:uid="{00000000-0005-0000-0000-0000FB000000}"/>
    <cellStyle name="Milliers 4 2 3 2 3" xfId="562" xr:uid="{00000000-0005-0000-0000-0000FC000000}"/>
    <cellStyle name="Milliers 4 2 3 3" xfId="397" xr:uid="{00000000-0005-0000-0000-0000FD000000}"/>
    <cellStyle name="Milliers 4 2 3 3 2" xfId="496" xr:uid="{00000000-0005-0000-0000-0000FE000000}"/>
    <cellStyle name="Milliers 4 2 3 3 3" xfId="595" xr:uid="{00000000-0005-0000-0000-0000FF000000}"/>
    <cellStyle name="Milliers 4 2 3 4" xfId="429" xr:uid="{00000000-0005-0000-0000-000000010000}"/>
    <cellStyle name="Milliers 4 2 3 5" xfId="528" xr:uid="{00000000-0005-0000-0000-000001010000}"/>
    <cellStyle name="Milliers 4 2 4" xfId="361" xr:uid="{00000000-0005-0000-0000-000002010000}"/>
    <cellStyle name="Milliers 4 2 4 2" xfId="460" xr:uid="{00000000-0005-0000-0000-000003010000}"/>
    <cellStyle name="Milliers 4 2 4 3" xfId="559" xr:uid="{00000000-0005-0000-0000-000004010000}"/>
    <cellStyle name="Milliers 4 2 5" xfId="394" xr:uid="{00000000-0005-0000-0000-000005010000}"/>
    <cellStyle name="Milliers 4 2 5 2" xfId="493" xr:uid="{00000000-0005-0000-0000-000006010000}"/>
    <cellStyle name="Milliers 4 2 5 3" xfId="592" xr:uid="{00000000-0005-0000-0000-000007010000}"/>
    <cellStyle name="Milliers 4 2 6" xfId="426" xr:uid="{00000000-0005-0000-0000-000008010000}"/>
    <cellStyle name="Milliers 4 2 7" xfId="525" xr:uid="{00000000-0005-0000-0000-000009010000}"/>
    <cellStyle name="Milliers 4 3" xfId="177" xr:uid="{00000000-0005-0000-0000-00000A010000}"/>
    <cellStyle name="Milliers 4 3 2" xfId="365" xr:uid="{00000000-0005-0000-0000-00000B010000}"/>
    <cellStyle name="Milliers 4 3 2 2" xfId="464" xr:uid="{00000000-0005-0000-0000-00000C010000}"/>
    <cellStyle name="Milliers 4 3 2 3" xfId="563" xr:uid="{00000000-0005-0000-0000-00000D010000}"/>
    <cellStyle name="Milliers 4 3 3" xfId="398" xr:uid="{00000000-0005-0000-0000-00000E010000}"/>
    <cellStyle name="Milliers 4 3 3 2" xfId="497" xr:uid="{00000000-0005-0000-0000-00000F010000}"/>
    <cellStyle name="Milliers 4 3 3 3" xfId="596" xr:uid="{00000000-0005-0000-0000-000010010000}"/>
    <cellStyle name="Milliers 4 3 4" xfId="430" xr:uid="{00000000-0005-0000-0000-000011010000}"/>
    <cellStyle name="Milliers 4 3 5" xfId="529" xr:uid="{00000000-0005-0000-0000-000012010000}"/>
    <cellStyle name="Milliers 4 4" xfId="341" xr:uid="{00000000-0005-0000-0000-000013010000}"/>
    <cellStyle name="Milliers 4 4 2" xfId="440" xr:uid="{00000000-0005-0000-0000-000014010000}"/>
    <cellStyle name="Milliers 4 4 3" xfId="539" xr:uid="{00000000-0005-0000-0000-000015010000}"/>
    <cellStyle name="Milliers 4 5" xfId="375" xr:uid="{00000000-0005-0000-0000-000016010000}"/>
    <cellStyle name="Milliers 4 5 2" xfId="474" xr:uid="{00000000-0005-0000-0000-000017010000}"/>
    <cellStyle name="Milliers 4 5 3" xfId="573" xr:uid="{00000000-0005-0000-0000-000018010000}"/>
    <cellStyle name="Milliers 4 6" xfId="407" xr:uid="{00000000-0005-0000-0000-000019010000}"/>
    <cellStyle name="Milliers 4 7" xfId="506" xr:uid="{00000000-0005-0000-0000-00001A010000}"/>
    <cellStyle name="Milliers 5" xfId="42" xr:uid="{00000000-0005-0000-0000-00001B010000}"/>
    <cellStyle name="Milliers 5 2" xfId="179" xr:uid="{00000000-0005-0000-0000-00001C010000}"/>
    <cellStyle name="Milliers 5 2 2" xfId="367" xr:uid="{00000000-0005-0000-0000-00001D010000}"/>
    <cellStyle name="Milliers 5 2 2 2" xfId="466" xr:uid="{00000000-0005-0000-0000-00001E010000}"/>
    <cellStyle name="Milliers 5 2 2 3" xfId="565" xr:uid="{00000000-0005-0000-0000-00001F010000}"/>
    <cellStyle name="Milliers 5 2 3" xfId="400" xr:uid="{00000000-0005-0000-0000-000020010000}"/>
    <cellStyle name="Milliers 5 2 3 2" xfId="499" xr:uid="{00000000-0005-0000-0000-000021010000}"/>
    <cellStyle name="Milliers 5 2 3 3" xfId="598" xr:uid="{00000000-0005-0000-0000-000022010000}"/>
    <cellStyle name="Milliers 5 2 4" xfId="432" xr:uid="{00000000-0005-0000-0000-000023010000}"/>
    <cellStyle name="Milliers 5 2 5" xfId="531" xr:uid="{00000000-0005-0000-0000-000024010000}"/>
    <cellStyle name="Milliers 5 3" xfId="180" xr:uid="{00000000-0005-0000-0000-000025010000}"/>
    <cellStyle name="Milliers 5 3 2" xfId="368" xr:uid="{00000000-0005-0000-0000-000026010000}"/>
    <cellStyle name="Milliers 5 3 2 2" xfId="467" xr:uid="{00000000-0005-0000-0000-000027010000}"/>
    <cellStyle name="Milliers 5 3 2 3" xfId="566" xr:uid="{00000000-0005-0000-0000-000028010000}"/>
    <cellStyle name="Milliers 5 4" xfId="178" xr:uid="{00000000-0005-0000-0000-000029010000}"/>
    <cellStyle name="Milliers 5 4 2" xfId="366" xr:uid="{00000000-0005-0000-0000-00002A010000}"/>
    <cellStyle name="Milliers 5 4 2 2" xfId="465" xr:uid="{00000000-0005-0000-0000-00002B010000}"/>
    <cellStyle name="Milliers 5 4 2 3" xfId="564" xr:uid="{00000000-0005-0000-0000-00002C010000}"/>
    <cellStyle name="Milliers 5 4 3" xfId="399" xr:uid="{00000000-0005-0000-0000-00002D010000}"/>
    <cellStyle name="Milliers 5 4 3 2" xfId="498" xr:uid="{00000000-0005-0000-0000-00002E010000}"/>
    <cellStyle name="Milliers 5 4 3 3" xfId="597" xr:uid="{00000000-0005-0000-0000-00002F010000}"/>
    <cellStyle name="Milliers 5 4 4" xfId="431" xr:uid="{00000000-0005-0000-0000-000030010000}"/>
    <cellStyle name="Milliers 5 4 5" xfId="530" xr:uid="{00000000-0005-0000-0000-000031010000}"/>
    <cellStyle name="Milliers 5 5" xfId="342" xr:uid="{00000000-0005-0000-0000-000032010000}"/>
    <cellStyle name="Milliers 5 5 2" xfId="441" xr:uid="{00000000-0005-0000-0000-000033010000}"/>
    <cellStyle name="Milliers 5 5 3" xfId="540" xr:uid="{00000000-0005-0000-0000-000034010000}"/>
    <cellStyle name="Milliers 6" xfId="43" xr:uid="{00000000-0005-0000-0000-000035010000}"/>
    <cellStyle name="Milliers 6 2" xfId="44" xr:uid="{00000000-0005-0000-0000-000036010000}"/>
    <cellStyle name="Milliers 6 2 2" xfId="344" xr:uid="{00000000-0005-0000-0000-000037010000}"/>
    <cellStyle name="Milliers 6 2 2 2" xfId="443" xr:uid="{00000000-0005-0000-0000-000038010000}"/>
    <cellStyle name="Milliers 6 2 2 3" xfId="542" xr:uid="{00000000-0005-0000-0000-000039010000}"/>
    <cellStyle name="Milliers 6 2 3" xfId="377" xr:uid="{00000000-0005-0000-0000-00003A010000}"/>
    <cellStyle name="Milliers 6 2 3 2" xfId="476" xr:uid="{00000000-0005-0000-0000-00003B010000}"/>
    <cellStyle name="Milliers 6 2 3 3" xfId="575" xr:uid="{00000000-0005-0000-0000-00003C010000}"/>
    <cellStyle name="Milliers 6 2 4" xfId="409" xr:uid="{00000000-0005-0000-0000-00003D010000}"/>
    <cellStyle name="Milliers 6 2 5" xfId="508" xr:uid="{00000000-0005-0000-0000-00003E010000}"/>
    <cellStyle name="Milliers 6 3" xfId="343" xr:uid="{00000000-0005-0000-0000-00003F010000}"/>
    <cellStyle name="Milliers 6 3 2" xfId="442" xr:uid="{00000000-0005-0000-0000-000040010000}"/>
    <cellStyle name="Milliers 6 3 3" xfId="541" xr:uid="{00000000-0005-0000-0000-000041010000}"/>
    <cellStyle name="Milliers 6 4" xfId="376" xr:uid="{00000000-0005-0000-0000-000042010000}"/>
    <cellStyle name="Milliers 6 4 2" xfId="475" xr:uid="{00000000-0005-0000-0000-000043010000}"/>
    <cellStyle name="Milliers 6 4 3" xfId="574" xr:uid="{00000000-0005-0000-0000-000044010000}"/>
    <cellStyle name="Milliers 6 5" xfId="408" xr:uid="{00000000-0005-0000-0000-000045010000}"/>
    <cellStyle name="Milliers 6 6" xfId="507" xr:uid="{00000000-0005-0000-0000-000046010000}"/>
    <cellStyle name="Milliers 7" xfId="45" xr:uid="{00000000-0005-0000-0000-000047010000}"/>
    <cellStyle name="Milliers 7 2" xfId="181" xr:uid="{00000000-0005-0000-0000-000048010000}"/>
    <cellStyle name="Milliers 7 3" xfId="345" xr:uid="{00000000-0005-0000-0000-000049010000}"/>
    <cellStyle name="Milliers 7 3 2" xfId="444" xr:uid="{00000000-0005-0000-0000-00004A010000}"/>
    <cellStyle name="Milliers 7 3 3" xfId="543" xr:uid="{00000000-0005-0000-0000-00004B010000}"/>
    <cellStyle name="Milliers 7 4" xfId="378" xr:uid="{00000000-0005-0000-0000-00004C010000}"/>
    <cellStyle name="Milliers 7 4 2" xfId="477" xr:uid="{00000000-0005-0000-0000-00004D010000}"/>
    <cellStyle name="Milliers 7 4 3" xfId="576" xr:uid="{00000000-0005-0000-0000-00004E010000}"/>
    <cellStyle name="Milliers 7 5" xfId="410" xr:uid="{00000000-0005-0000-0000-00004F010000}"/>
    <cellStyle name="Milliers 7 6" xfId="509" xr:uid="{00000000-0005-0000-0000-000050010000}"/>
    <cellStyle name="Milliers 8" xfId="46" xr:uid="{00000000-0005-0000-0000-000051010000}"/>
    <cellStyle name="Milliers 8 2" xfId="47" xr:uid="{00000000-0005-0000-0000-000052010000}"/>
    <cellStyle name="Milliers 8 2 2" xfId="347" xr:uid="{00000000-0005-0000-0000-000053010000}"/>
    <cellStyle name="Milliers 8 2 2 2" xfId="446" xr:uid="{00000000-0005-0000-0000-000054010000}"/>
    <cellStyle name="Milliers 8 2 2 3" xfId="545" xr:uid="{00000000-0005-0000-0000-000055010000}"/>
    <cellStyle name="Milliers 8 2 3" xfId="380" xr:uid="{00000000-0005-0000-0000-000056010000}"/>
    <cellStyle name="Milliers 8 2 3 2" xfId="479" xr:uid="{00000000-0005-0000-0000-000057010000}"/>
    <cellStyle name="Milliers 8 2 3 3" xfId="578" xr:uid="{00000000-0005-0000-0000-000058010000}"/>
    <cellStyle name="Milliers 8 2 4" xfId="412" xr:uid="{00000000-0005-0000-0000-000059010000}"/>
    <cellStyle name="Milliers 8 2 5" xfId="511" xr:uid="{00000000-0005-0000-0000-00005A010000}"/>
    <cellStyle name="Milliers 8 3" xfId="182" xr:uid="{00000000-0005-0000-0000-00005B010000}"/>
    <cellStyle name="Milliers 8 3 2" xfId="369" xr:uid="{00000000-0005-0000-0000-00005C010000}"/>
    <cellStyle name="Milliers 8 3 2 2" xfId="468" xr:uid="{00000000-0005-0000-0000-00005D010000}"/>
    <cellStyle name="Milliers 8 3 2 3" xfId="567" xr:uid="{00000000-0005-0000-0000-00005E010000}"/>
    <cellStyle name="Milliers 8 3 3" xfId="401" xr:uid="{00000000-0005-0000-0000-00005F010000}"/>
    <cellStyle name="Milliers 8 3 3 2" xfId="500" xr:uid="{00000000-0005-0000-0000-000060010000}"/>
    <cellStyle name="Milliers 8 3 3 3" xfId="599" xr:uid="{00000000-0005-0000-0000-000061010000}"/>
    <cellStyle name="Milliers 8 3 4" xfId="433" xr:uid="{00000000-0005-0000-0000-000062010000}"/>
    <cellStyle name="Milliers 8 3 5" xfId="532" xr:uid="{00000000-0005-0000-0000-000063010000}"/>
    <cellStyle name="Milliers 8 4" xfId="346" xr:uid="{00000000-0005-0000-0000-000064010000}"/>
    <cellStyle name="Milliers 8 4 2" xfId="445" xr:uid="{00000000-0005-0000-0000-000065010000}"/>
    <cellStyle name="Milliers 8 4 3" xfId="544" xr:uid="{00000000-0005-0000-0000-000066010000}"/>
    <cellStyle name="Milliers 8 5" xfId="379" xr:uid="{00000000-0005-0000-0000-000067010000}"/>
    <cellStyle name="Milliers 8 5 2" xfId="478" xr:uid="{00000000-0005-0000-0000-000068010000}"/>
    <cellStyle name="Milliers 8 5 3" xfId="577" xr:uid="{00000000-0005-0000-0000-000069010000}"/>
    <cellStyle name="Milliers 8 6" xfId="411" xr:uid="{00000000-0005-0000-0000-00006A010000}"/>
    <cellStyle name="Milliers 8 7" xfId="510" xr:uid="{00000000-0005-0000-0000-00006B010000}"/>
    <cellStyle name="Milliers 9" xfId="48" xr:uid="{00000000-0005-0000-0000-00006C010000}"/>
    <cellStyle name="Milliers 9 2" xfId="183" xr:uid="{00000000-0005-0000-0000-00006D010000}"/>
    <cellStyle name="Milliers 9 2 2" xfId="370" xr:uid="{00000000-0005-0000-0000-00006E010000}"/>
    <cellStyle name="Milliers 9 2 2 2" xfId="469" xr:uid="{00000000-0005-0000-0000-00006F010000}"/>
    <cellStyle name="Milliers 9 2 2 3" xfId="568" xr:uid="{00000000-0005-0000-0000-000070010000}"/>
    <cellStyle name="Milliers 9 2 3" xfId="402" xr:uid="{00000000-0005-0000-0000-000071010000}"/>
    <cellStyle name="Milliers 9 2 3 2" xfId="501" xr:uid="{00000000-0005-0000-0000-000072010000}"/>
    <cellStyle name="Milliers 9 2 3 3" xfId="600" xr:uid="{00000000-0005-0000-0000-000073010000}"/>
    <cellStyle name="Milliers 9 2 4" xfId="434" xr:uid="{00000000-0005-0000-0000-000074010000}"/>
    <cellStyle name="Milliers 9 2 5" xfId="533" xr:uid="{00000000-0005-0000-0000-000075010000}"/>
    <cellStyle name="Milliers 9 3" xfId="348" xr:uid="{00000000-0005-0000-0000-000076010000}"/>
    <cellStyle name="Milliers 9 3 2" xfId="447" xr:uid="{00000000-0005-0000-0000-000077010000}"/>
    <cellStyle name="Milliers 9 3 3" xfId="546" xr:uid="{00000000-0005-0000-0000-000078010000}"/>
    <cellStyle name="Milliers 9 4" xfId="381" xr:uid="{00000000-0005-0000-0000-000079010000}"/>
    <cellStyle name="Milliers 9 4 2" xfId="480" xr:uid="{00000000-0005-0000-0000-00007A010000}"/>
    <cellStyle name="Milliers 9 4 3" xfId="579" xr:uid="{00000000-0005-0000-0000-00007B010000}"/>
    <cellStyle name="Milliers 9 5" xfId="413" xr:uid="{00000000-0005-0000-0000-00007C010000}"/>
    <cellStyle name="Milliers 9 6" xfId="512" xr:uid="{00000000-0005-0000-0000-00007D010000}"/>
    <cellStyle name="Monétaire 2" xfId="49" xr:uid="{00000000-0005-0000-0000-00007E010000}"/>
    <cellStyle name="Monétaire 2 2" xfId="349" xr:uid="{00000000-0005-0000-0000-00007F010000}"/>
    <cellStyle name="Monétaire 2 2 2" xfId="448" xr:uid="{00000000-0005-0000-0000-000080010000}"/>
    <cellStyle name="Monétaire 2 2 3" xfId="547" xr:uid="{00000000-0005-0000-0000-000081010000}"/>
    <cellStyle name="Monétaire 2 3" xfId="382" xr:uid="{00000000-0005-0000-0000-000082010000}"/>
    <cellStyle name="Monétaire 2 3 2" xfId="481" xr:uid="{00000000-0005-0000-0000-000083010000}"/>
    <cellStyle name="Monétaire 2 3 3" xfId="580" xr:uid="{00000000-0005-0000-0000-000084010000}"/>
    <cellStyle name="Monétaire 2 4" xfId="414" xr:uid="{00000000-0005-0000-0000-000085010000}"/>
    <cellStyle name="Monétaire 2 5" xfId="513" xr:uid="{00000000-0005-0000-0000-000086010000}"/>
    <cellStyle name="Monétaire 3" xfId="50" xr:uid="{00000000-0005-0000-0000-000087010000}"/>
    <cellStyle name="Monétaire 3 2" xfId="51" xr:uid="{00000000-0005-0000-0000-000088010000}"/>
    <cellStyle name="Monétaire 3 2 2" xfId="351" xr:uid="{00000000-0005-0000-0000-000089010000}"/>
    <cellStyle name="Monétaire 3 2 2 2" xfId="450" xr:uid="{00000000-0005-0000-0000-00008A010000}"/>
    <cellStyle name="Monétaire 3 2 2 3" xfId="549" xr:uid="{00000000-0005-0000-0000-00008B010000}"/>
    <cellStyle name="Monétaire 3 2 3" xfId="384" xr:uid="{00000000-0005-0000-0000-00008C010000}"/>
    <cellStyle name="Monétaire 3 2 3 2" xfId="483" xr:uid="{00000000-0005-0000-0000-00008D010000}"/>
    <cellStyle name="Monétaire 3 2 3 3" xfId="582" xr:uid="{00000000-0005-0000-0000-00008E010000}"/>
    <cellStyle name="Monétaire 3 2 4" xfId="416" xr:uid="{00000000-0005-0000-0000-00008F010000}"/>
    <cellStyle name="Monétaire 3 2 5" xfId="515" xr:uid="{00000000-0005-0000-0000-000090010000}"/>
    <cellStyle name="Monétaire 3 3" xfId="350" xr:uid="{00000000-0005-0000-0000-000091010000}"/>
    <cellStyle name="Monétaire 3 3 2" xfId="449" xr:uid="{00000000-0005-0000-0000-000092010000}"/>
    <cellStyle name="Monétaire 3 3 3" xfId="548" xr:uid="{00000000-0005-0000-0000-000093010000}"/>
    <cellStyle name="Monétaire 3 4" xfId="383" xr:uid="{00000000-0005-0000-0000-000094010000}"/>
    <cellStyle name="Monétaire 3 4 2" xfId="482" xr:uid="{00000000-0005-0000-0000-000095010000}"/>
    <cellStyle name="Monétaire 3 4 3" xfId="581" xr:uid="{00000000-0005-0000-0000-000096010000}"/>
    <cellStyle name="Monétaire 3 5" xfId="415" xr:uid="{00000000-0005-0000-0000-000097010000}"/>
    <cellStyle name="Monétaire 3 6" xfId="514" xr:uid="{00000000-0005-0000-0000-000098010000}"/>
    <cellStyle name="Neutrale" xfId="184" xr:uid="{00000000-0005-0000-0000-000099010000}"/>
    <cellStyle name="Neutre 2" xfId="52" xr:uid="{00000000-0005-0000-0000-00009A010000}"/>
    <cellStyle name="Neutre 2 2" xfId="185" xr:uid="{00000000-0005-0000-0000-00009B010000}"/>
    <cellStyle name="Normal" xfId="0" builtinId="0"/>
    <cellStyle name="Normal 10" xfId="53" xr:uid="{00000000-0005-0000-0000-00009D010000}"/>
    <cellStyle name="Normal 10 2" xfId="187" xr:uid="{00000000-0005-0000-0000-00009E010000}"/>
    <cellStyle name="Normal 10 2 2" xfId="188" xr:uid="{00000000-0005-0000-0000-00009F010000}"/>
    <cellStyle name="Normal 10 3" xfId="189" xr:uid="{00000000-0005-0000-0000-0000A0010000}"/>
    <cellStyle name="Normal 10 3 2" xfId="190" xr:uid="{00000000-0005-0000-0000-0000A1010000}"/>
    <cellStyle name="Normal 10 4" xfId="191" xr:uid="{00000000-0005-0000-0000-0000A2010000}"/>
    <cellStyle name="Normal 10 5" xfId="186" xr:uid="{00000000-0005-0000-0000-0000A3010000}"/>
    <cellStyle name="Normal 11" xfId="192" xr:uid="{00000000-0005-0000-0000-0000A4010000}"/>
    <cellStyle name="Normal 11 2" xfId="193" xr:uid="{00000000-0005-0000-0000-0000A5010000}"/>
    <cellStyle name="Normal 11 2 2" xfId="331" xr:uid="{00000000-0005-0000-0000-0000A6010000}"/>
    <cellStyle name="Normal 11 2 3" xfId="330" xr:uid="{00000000-0005-0000-0000-0000A7010000}"/>
    <cellStyle name="Normal 12" xfId="194" xr:uid="{00000000-0005-0000-0000-0000A8010000}"/>
    <cellStyle name="Normal 12 2" xfId="195" xr:uid="{00000000-0005-0000-0000-0000A9010000}"/>
    <cellStyle name="Normal 12_Paysv86modif ratios" xfId="196" xr:uid="{00000000-0005-0000-0000-0000AA010000}"/>
    <cellStyle name="Normal 13" xfId="197" xr:uid="{00000000-0005-0000-0000-0000AB010000}"/>
    <cellStyle name="Normal 13 2" xfId="198" xr:uid="{00000000-0005-0000-0000-0000AC010000}"/>
    <cellStyle name="Normal 13 3" xfId="199" xr:uid="{00000000-0005-0000-0000-0000AD010000}"/>
    <cellStyle name="Normal 14" xfId="200" xr:uid="{00000000-0005-0000-0000-0000AE010000}"/>
    <cellStyle name="Normal 14 2" xfId="201" xr:uid="{00000000-0005-0000-0000-0000AF010000}"/>
    <cellStyle name="Normal 15" xfId="202" xr:uid="{00000000-0005-0000-0000-0000B0010000}"/>
    <cellStyle name="Normal 16" xfId="203" xr:uid="{00000000-0005-0000-0000-0000B1010000}"/>
    <cellStyle name="Normal 17" xfId="204" xr:uid="{00000000-0005-0000-0000-0000B2010000}"/>
    <cellStyle name="Normal 18" xfId="205" xr:uid="{00000000-0005-0000-0000-0000B3010000}"/>
    <cellStyle name="Normal 19" xfId="206" xr:uid="{00000000-0005-0000-0000-0000B4010000}"/>
    <cellStyle name="Normal 2" xfId="3" xr:uid="{00000000-0005-0000-0000-0000B5010000}"/>
    <cellStyle name="Normal 2 2" xfId="54" xr:uid="{00000000-0005-0000-0000-0000B6010000}"/>
    <cellStyle name="Normal 2 3" xfId="55" xr:uid="{00000000-0005-0000-0000-0000B7010000}"/>
    <cellStyle name="Normal 2 3 2" xfId="56" xr:uid="{00000000-0005-0000-0000-0000B8010000}"/>
    <cellStyle name="Normal 2 3 2 2" xfId="208" xr:uid="{00000000-0005-0000-0000-0000B9010000}"/>
    <cellStyle name="Normal 2 3 3" xfId="209" xr:uid="{00000000-0005-0000-0000-0000BA010000}"/>
    <cellStyle name="Normal 2 3 4" xfId="207" xr:uid="{00000000-0005-0000-0000-0000BB010000}"/>
    <cellStyle name="Normal 2 4" xfId="210" xr:uid="{00000000-0005-0000-0000-0000BC010000}"/>
    <cellStyle name="Normal 2 4 2" xfId="211" xr:uid="{00000000-0005-0000-0000-0000BD010000}"/>
    <cellStyle name="Normal 2 4 3" xfId="212" xr:uid="{00000000-0005-0000-0000-0000BE010000}"/>
    <cellStyle name="Normal 2 5" xfId="213" xr:uid="{00000000-0005-0000-0000-0000BF010000}"/>
    <cellStyle name="Normal 2 5 2" xfId="214" xr:uid="{00000000-0005-0000-0000-0000C0010000}"/>
    <cellStyle name="Normal 2 5 3" xfId="215" xr:uid="{00000000-0005-0000-0000-0000C1010000}"/>
    <cellStyle name="Normal 2 6" xfId="216" xr:uid="{00000000-0005-0000-0000-0000C2010000}"/>
    <cellStyle name="Normal 2 7" xfId="217" xr:uid="{00000000-0005-0000-0000-0000C3010000}"/>
    <cellStyle name="Normal 2 8" xfId="86" xr:uid="{00000000-0005-0000-0000-0000C4010000}"/>
    <cellStyle name="Normal 2_centre" xfId="218" xr:uid="{00000000-0005-0000-0000-0000C5010000}"/>
    <cellStyle name="Normal 20" xfId="219" xr:uid="{00000000-0005-0000-0000-0000C6010000}"/>
    <cellStyle name="Normal 21" xfId="220" xr:uid="{00000000-0005-0000-0000-0000C7010000}"/>
    <cellStyle name="Normal 22" xfId="221" xr:uid="{00000000-0005-0000-0000-0000C8010000}"/>
    <cellStyle name="Normal 22 2" xfId="222" xr:uid="{00000000-0005-0000-0000-0000C9010000}"/>
    <cellStyle name="Normal 22_Paysv86modif ratios" xfId="223" xr:uid="{00000000-0005-0000-0000-0000CA010000}"/>
    <cellStyle name="Normal 23" xfId="224" xr:uid="{00000000-0005-0000-0000-0000CB010000}"/>
    <cellStyle name="Normal 24" xfId="225" xr:uid="{00000000-0005-0000-0000-0000CC010000}"/>
    <cellStyle name="Normal 25" xfId="226" xr:uid="{00000000-0005-0000-0000-0000CD010000}"/>
    <cellStyle name="Normal 26" xfId="227" xr:uid="{00000000-0005-0000-0000-0000CE010000}"/>
    <cellStyle name="Normal 27" xfId="228" xr:uid="{00000000-0005-0000-0000-0000CF010000}"/>
    <cellStyle name="Normal 28" xfId="320" xr:uid="{00000000-0005-0000-0000-0000D0010000}"/>
    <cellStyle name="Normal 29" xfId="85" xr:uid="{00000000-0005-0000-0000-0000D1010000}"/>
    <cellStyle name="Normal 3" xfId="57" xr:uid="{00000000-0005-0000-0000-0000D2010000}"/>
    <cellStyle name="Normal 3 2" xfId="58" xr:uid="{00000000-0005-0000-0000-0000D3010000}"/>
    <cellStyle name="Normal 3 3" xfId="229" xr:uid="{00000000-0005-0000-0000-0000D4010000}"/>
    <cellStyle name="Normal 3 4" xfId="230" xr:uid="{00000000-0005-0000-0000-0000D5010000}"/>
    <cellStyle name="Normal 30" xfId="321" xr:uid="{00000000-0005-0000-0000-0000D6010000}"/>
    <cellStyle name="Normal 31" xfId="322" xr:uid="{00000000-0005-0000-0000-0000D7010000}"/>
    <cellStyle name="Normal 31 2" xfId="332" xr:uid="{00000000-0005-0000-0000-0000D8010000}"/>
    <cellStyle name="Normal 31 3" xfId="326" xr:uid="{00000000-0005-0000-0000-0000D9010000}"/>
    <cellStyle name="Normal 32" xfId="324" xr:uid="{00000000-0005-0000-0000-0000DA010000}"/>
    <cellStyle name="Normal 32 2" xfId="334" xr:uid="{00000000-0005-0000-0000-0000DB010000}"/>
    <cellStyle name="Normal 32 3" xfId="328" xr:uid="{00000000-0005-0000-0000-0000DC010000}"/>
    <cellStyle name="Normal 33" xfId="323" xr:uid="{00000000-0005-0000-0000-0000DD010000}"/>
    <cellStyle name="Normal 33 2" xfId="333" xr:uid="{00000000-0005-0000-0000-0000DE010000}"/>
    <cellStyle name="Normal 33 3" xfId="327" xr:uid="{00000000-0005-0000-0000-0000DF010000}"/>
    <cellStyle name="Normal 34" xfId="325" xr:uid="{00000000-0005-0000-0000-0000E0010000}"/>
    <cellStyle name="Normal 34 2" xfId="335" xr:uid="{00000000-0005-0000-0000-0000E1010000}"/>
    <cellStyle name="Normal 34 3" xfId="329" xr:uid="{00000000-0005-0000-0000-0000E2010000}"/>
    <cellStyle name="Normal 4" xfId="59" xr:uid="{00000000-0005-0000-0000-0000E3010000}"/>
    <cellStyle name="Normal 4 2" xfId="60" xr:uid="{00000000-0005-0000-0000-0000E4010000}"/>
    <cellStyle name="Normal 4 2 2" xfId="231" xr:uid="{00000000-0005-0000-0000-0000E5010000}"/>
    <cellStyle name="Normal 4 3" xfId="232" xr:uid="{00000000-0005-0000-0000-0000E6010000}"/>
    <cellStyle name="Normal 4_Copie de Paysv23" xfId="233" xr:uid="{00000000-0005-0000-0000-0000E7010000}"/>
    <cellStyle name="Normal 5" xfId="61" xr:uid="{00000000-0005-0000-0000-0000E8010000}"/>
    <cellStyle name="Normal 5 2" xfId="235" xr:uid="{00000000-0005-0000-0000-0000E9010000}"/>
    <cellStyle name="Normal 5 3" xfId="236" xr:uid="{00000000-0005-0000-0000-0000EA010000}"/>
    <cellStyle name="Normal 5 4" xfId="234" xr:uid="{00000000-0005-0000-0000-0000EB010000}"/>
    <cellStyle name="Normal 6" xfId="62" xr:uid="{00000000-0005-0000-0000-0000EC010000}"/>
    <cellStyle name="Normal 6 2" xfId="238" xr:uid="{00000000-0005-0000-0000-0000ED010000}"/>
    <cellStyle name="Normal 6 3" xfId="237" xr:uid="{00000000-0005-0000-0000-0000EE010000}"/>
    <cellStyle name="Normal 7" xfId="4" xr:uid="{00000000-0005-0000-0000-0000EF010000}"/>
    <cellStyle name="Normal 7 2" xfId="239" xr:uid="{00000000-0005-0000-0000-0000F0010000}"/>
    <cellStyle name="Normal 7 3" xfId="240" xr:uid="{00000000-0005-0000-0000-0000F1010000}"/>
    <cellStyle name="Normal 7_Paysv86modif ratios" xfId="241" xr:uid="{00000000-0005-0000-0000-0000F2010000}"/>
    <cellStyle name="Normal 8" xfId="63" xr:uid="{00000000-0005-0000-0000-0000F3010000}"/>
    <cellStyle name="Normal 8 2" xfId="243" xr:uid="{00000000-0005-0000-0000-0000F4010000}"/>
    <cellStyle name="Normal 8 3" xfId="244" xr:uid="{00000000-0005-0000-0000-0000F5010000}"/>
    <cellStyle name="Normal 8 4" xfId="242" xr:uid="{00000000-0005-0000-0000-0000F6010000}"/>
    <cellStyle name="Normal 9" xfId="64" xr:uid="{00000000-0005-0000-0000-0000F7010000}"/>
    <cellStyle name="Normal 9 2" xfId="245" xr:uid="{00000000-0005-0000-0000-0000F8010000}"/>
    <cellStyle name="Normal 9 3" xfId="246" xr:uid="{00000000-0005-0000-0000-0000F9010000}"/>
    <cellStyle name="Normale 2" xfId="247" xr:uid="{00000000-0005-0000-0000-0000FA010000}"/>
    <cellStyle name="Normale 2 2" xfId="248" xr:uid="{00000000-0005-0000-0000-0000FB010000}"/>
    <cellStyle name="Normale 3" xfId="249" xr:uid="{00000000-0005-0000-0000-0000FC010000}"/>
    <cellStyle name="Normale_AMM. E BIL." xfId="250" xr:uid="{00000000-0005-0000-0000-0000FD010000}"/>
    <cellStyle name="Nota" xfId="251" xr:uid="{00000000-0005-0000-0000-0000FE010000}"/>
    <cellStyle name="Nota 2" xfId="252" xr:uid="{00000000-0005-0000-0000-0000FF010000}"/>
    <cellStyle name="Output" xfId="253" xr:uid="{00000000-0005-0000-0000-000000020000}"/>
    <cellStyle name="Output 2" xfId="254" xr:uid="{00000000-0005-0000-0000-000001020000}"/>
    <cellStyle name="Percentuale 2" xfId="255" xr:uid="{00000000-0005-0000-0000-000002020000}"/>
    <cellStyle name="Percentuale 2 2" xfId="256" xr:uid="{00000000-0005-0000-0000-000003020000}"/>
    <cellStyle name="Percentuale 3" xfId="257" xr:uid="{00000000-0005-0000-0000-000004020000}"/>
    <cellStyle name="Porcentaje 2" xfId="258" xr:uid="{00000000-0005-0000-0000-000005020000}"/>
    <cellStyle name="Pourcentage" xfId="2" builtinId="5"/>
    <cellStyle name="Pourcentage 2" xfId="65" xr:uid="{00000000-0005-0000-0000-000007020000}"/>
    <cellStyle name="Pourcentage 2 10" xfId="259" xr:uid="{00000000-0005-0000-0000-000008020000}"/>
    <cellStyle name="Pourcentage 2 10 2" xfId="260" xr:uid="{00000000-0005-0000-0000-000009020000}"/>
    <cellStyle name="Pourcentage 2 2" xfId="261" xr:uid="{00000000-0005-0000-0000-00000A020000}"/>
    <cellStyle name="Pourcentage 2 3" xfId="262" xr:uid="{00000000-0005-0000-0000-00000B020000}"/>
    <cellStyle name="Pourcentage 2 3 2" xfId="263" xr:uid="{00000000-0005-0000-0000-00000C020000}"/>
    <cellStyle name="Pourcentage 2 3 3" xfId="264" xr:uid="{00000000-0005-0000-0000-00000D020000}"/>
    <cellStyle name="Pourcentage 2 4" xfId="265" xr:uid="{00000000-0005-0000-0000-00000E020000}"/>
    <cellStyle name="Pourcentage 2 5" xfId="88" xr:uid="{00000000-0005-0000-0000-00000F020000}"/>
    <cellStyle name="Pourcentage 3" xfId="66" xr:uid="{00000000-0005-0000-0000-000010020000}"/>
    <cellStyle name="Pourcentage 3 10" xfId="266" xr:uid="{00000000-0005-0000-0000-000011020000}"/>
    <cellStyle name="Pourcentage 3 2" xfId="67" xr:uid="{00000000-0005-0000-0000-000012020000}"/>
    <cellStyle name="Pourcentage 3 2 2" xfId="268" xr:uid="{00000000-0005-0000-0000-000013020000}"/>
    <cellStyle name="Pourcentage 3 2 3" xfId="267" xr:uid="{00000000-0005-0000-0000-000014020000}"/>
    <cellStyle name="Pourcentage 3 3" xfId="269" xr:uid="{00000000-0005-0000-0000-000015020000}"/>
    <cellStyle name="Pourcentage 3 3 2" xfId="270" xr:uid="{00000000-0005-0000-0000-000016020000}"/>
    <cellStyle name="Pourcentage 3 4" xfId="271" xr:uid="{00000000-0005-0000-0000-000017020000}"/>
    <cellStyle name="Pourcentage 3 4 2" xfId="272" xr:uid="{00000000-0005-0000-0000-000018020000}"/>
    <cellStyle name="Pourcentage 3 4 2 2" xfId="273" xr:uid="{00000000-0005-0000-0000-000019020000}"/>
    <cellStyle name="Pourcentage 3 4 3" xfId="274" xr:uid="{00000000-0005-0000-0000-00001A020000}"/>
    <cellStyle name="Pourcentage 3 4 4" xfId="275" xr:uid="{00000000-0005-0000-0000-00001B020000}"/>
    <cellStyle name="Pourcentage 3 5" xfId="276" xr:uid="{00000000-0005-0000-0000-00001C020000}"/>
    <cellStyle name="Pourcentage 3 5 2" xfId="277" xr:uid="{00000000-0005-0000-0000-00001D020000}"/>
    <cellStyle name="Pourcentage 3 5 2 2" xfId="278" xr:uid="{00000000-0005-0000-0000-00001E020000}"/>
    <cellStyle name="Pourcentage 3 5 3" xfId="279" xr:uid="{00000000-0005-0000-0000-00001F020000}"/>
    <cellStyle name="Pourcentage 3 5 4" xfId="280" xr:uid="{00000000-0005-0000-0000-000020020000}"/>
    <cellStyle name="Pourcentage 3 6" xfId="281" xr:uid="{00000000-0005-0000-0000-000021020000}"/>
    <cellStyle name="Pourcentage 3 6 2" xfId="282" xr:uid="{00000000-0005-0000-0000-000022020000}"/>
    <cellStyle name="Pourcentage 3 6 3" xfId="283" xr:uid="{00000000-0005-0000-0000-000023020000}"/>
    <cellStyle name="Pourcentage 3 7" xfId="284" xr:uid="{00000000-0005-0000-0000-000024020000}"/>
    <cellStyle name="Pourcentage 3 7 2" xfId="285" xr:uid="{00000000-0005-0000-0000-000025020000}"/>
    <cellStyle name="Pourcentage 3 8" xfId="286" xr:uid="{00000000-0005-0000-0000-000026020000}"/>
    <cellStyle name="Pourcentage 3 8 2" xfId="287" xr:uid="{00000000-0005-0000-0000-000027020000}"/>
    <cellStyle name="Pourcentage 3 9" xfId="288" xr:uid="{00000000-0005-0000-0000-000028020000}"/>
    <cellStyle name="Pourcentage 4" xfId="68" xr:uid="{00000000-0005-0000-0000-000029020000}"/>
    <cellStyle name="Pourcentage 4 2" xfId="290" xr:uid="{00000000-0005-0000-0000-00002A020000}"/>
    <cellStyle name="Pourcentage 4 3" xfId="289" xr:uid="{00000000-0005-0000-0000-00002B020000}"/>
    <cellStyle name="Pourcentage 5" xfId="69" xr:uid="{00000000-0005-0000-0000-00002C020000}"/>
    <cellStyle name="Pourcentage 5 2" xfId="70" xr:uid="{00000000-0005-0000-0000-00002D020000}"/>
    <cellStyle name="Pourcentage 5 2 2" xfId="292" xr:uid="{00000000-0005-0000-0000-00002E020000}"/>
    <cellStyle name="Pourcentage 5 3" xfId="293" xr:uid="{00000000-0005-0000-0000-00002F020000}"/>
    <cellStyle name="Pourcentage 5 4" xfId="291" xr:uid="{00000000-0005-0000-0000-000030020000}"/>
    <cellStyle name="Pourcentage 6" xfId="71" xr:uid="{00000000-0005-0000-0000-000031020000}"/>
    <cellStyle name="Pourcentage 6 2" xfId="72" xr:uid="{00000000-0005-0000-0000-000032020000}"/>
    <cellStyle name="Pourcentage 7" xfId="73" xr:uid="{00000000-0005-0000-0000-000033020000}"/>
    <cellStyle name="Pourcentage 7 2" xfId="294" xr:uid="{00000000-0005-0000-0000-000034020000}"/>
    <cellStyle name="Pourcentage 8" xfId="74" xr:uid="{00000000-0005-0000-0000-000035020000}"/>
    <cellStyle name="Pourcentage 8 2" xfId="295" xr:uid="{00000000-0005-0000-0000-000036020000}"/>
    <cellStyle name="Pourcentage 8 3" xfId="296" xr:uid="{00000000-0005-0000-0000-000037020000}"/>
    <cellStyle name="Pourcentage 9" xfId="297" xr:uid="{00000000-0005-0000-0000-000038020000}"/>
    <cellStyle name="Satisfaisant 2" xfId="75" xr:uid="{00000000-0005-0000-0000-000039020000}"/>
    <cellStyle name="Satisfaisant 2 2" xfId="298" xr:uid="{00000000-0005-0000-0000-00003A020000}"/>
    <cellStyle name="Sortie 2" xfId="76" xr:uid="{00000000-0005-0000-0000-00003B020000}"/>
    <cellStyle name="Sortie 2 2" xfId="299" xr:uid="{00000000-0005-0000-0000-00003C020000}"/>
    <cellStyle name="Testo avviso" xfId="300" xr:uid="{00000000-0005-0000-0000-00003D020000}"/>
    <cellStyle name="Testo descrittivo" xfId="301" xr:uid="{00000000-0005-0000-0000-00003E020000}"/>
    <cellStyle name="Texte explicatif 2" xfId="77" xr:uid="{00000000-0005-0000-0000-00003F020000}"/>
    <cellStyle name="Texte explicatif 2 2" xfId="302" xr:uid="{00000000-0005-0000-0000-000040020000}"/>
    <cellStyle name="Titolo" xfId="303" xr:uid="{00000000-0005-0000-0000-000041020000}"/>
    <cellStyle name="Titolo 1" xfId="304" xr:uid="{00000000-0005-0000-0000-000042020000}"/>
    <cellStyle name="Titolo 2" xfId="305" xr:uid="{00000000-0005-0000-0000-000043020000}"/>
    <cellStyle name="Titolo 3" xfId="306" xr:uid="{00000000-0005-0000-0000-000044020000}"/>
    <cellStyle name="Titolo 4" xfId="307" xr:uid="{00000000-0005-0000-0000-000045020000}"/>
    <cellStyle name="Titre 2" xfId="78" xr:uid="{00000000-0005-0000-0000-000046020000}"/>
    <cellStyle name="Titre 2 2" xfId="308" xr:uid="{00000000-0005-0000-0000-000047020000}"/>
    <cellStyle name="Titre 1 2" xfId="79" xr:uid="{00000000-0005-0000-0000-000048020000}"/>
    <cellStyle name="Titre 1 2 2" xfId="309" xr:uid="{00000000-0005-0000-0000-000049020000}"/>
    <cellStyle name="Titre 2 2" xfId="80" xr:uid="{00000000-0005-0000-0000-00004A020000}"/>
    <cellStyle name="Titre 2 2 2" xfId="310" xr:uid="{00000000-0005-0000-0000-00004B020000}"/>
    <cellStyle name="Titre 3 2" xfId="81" xr:uid="{00000000-0005-0000-0000-00004C020000}"/>
    <cellStyle name="Titre 3 2 2" xfId="311" xr:uid="{00000000-0005-0000-0000-00004D020000}"/>
    <cellStyle name="Titre 4 2" xfId="82" xr:uid="{00000000-0005-0000-0000-00004E020000}"/>
    <cellStyle name="Titre 4 2 2" xfId="312" xr:uid="{00000000-0005-0000-0000-00004F020000}"/>
    <cellStyle name="Total 2" xfId="83" xr:uid="{00000000-0005-0000-0000-000050020000}"/>
    <cellStyle name="Total 2 2" xfId="313" xr:uid="{00000000-0005-0000-0000-000051020000}"/>
    <cellStyle name="Totale" xfId="314" xr:uid="{00000000-0005-0000-0000-000052020000}"/>
    <cellStyle name="Totale 2" xfId="315" xr:uid="{00000000-0005-0000-0000-000053020000}"/>
    <cellStyle name="Valore non valido" xfId="316" xr:uid="{00000000-0005-0000-0000-000054020000}"/>
    <cellStyle name="Valore valido" xfId="317" xr:uid="{00000000-0005-0000-0000-000055020000}"/>
    <cellStyle name="Vérification 2" xfId="84" xr:uid="{00000000-0005-0000-0000-000056020000}"/>
    <cellStyle name="Vérification 2 2" xfId="318" xr:uid="{00000000-0005-0000-0000-000057020000}"/>
    <cellStyle name="Обычный_Проекты" xfId="319" xr:uid="{00000000-0005-0000-0000-000058020000}"/>
  </cellStyles>
  <dxfs count="48"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font>
        <b/>
      </font>
    </dxf>
    <dxf>
      <numFmt numFmtId="13" formatCode="0%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font>
        <sz val="12"/>
      </font>
    </dxf>
    <dxf>
      <border>
        <top/>
      </border>
    </dxf>
    <dxf>
      <border>
        <right style="medium">
          <color indexed="64"/>
        </right>
      </border>
    </dxf>
    <dxf>
      <numFmt numFmtId="14" formatCode="0.00%"/>
    </dxf>
    <dxf>
      <alignment horizontal="center" readingOrder="0"/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medium">
          <color indexed="64"/>
        </left>
      </border>
    </dxf>
    <dxf>
      <font>
        <b/>
      </font>
    </dxf>
    <dxf>
      <font>
        <b/>
      </font>
    </dxf>
    <dxf>
      <border>
        <left style="medium">
          <color indexed="64"/>
        </left>
        <bottom style="medium">
          <color indexed="64"/>
        </bottom>
      </border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font>
        <sz val="12"/>
      </font>
    </dxf>
    <dxf>
      <numFmt numFmtId="3" formatCode="#,##0"/>
    </dxf>
    <dxf>
      <border>
        <top/>
      </border>
    </dxf>
    <dxf>
      <border>
        <right style="medium">
          <color indexed="64"/>
        </right>
      </border>
    </dxf>
    <dxf>
      <alignment horizontal="center" readingOrder="0"/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  <dxf>
      <numFmt numFmtId="166" formatCode="_-* #,##0\ _€_-;\-* #,##0\ _€_-;_-* &quot;-&quot;??\ _€_-;_-@_-"/>
    </dxf>
  </dxfs>
  <tableStyles count="0" defaultTableStyle="TableStyleMedium2" defaultPivotStyle="PivotStyleLight16"/>
  <colors>
    <mruColors>
      <color rgb="FF81DEFF"/>
      <color rgb="FFA3E7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h DIDI" id="{021F05A1-984E-4B00-A9E4-5E8C7F4FAB6B}" userId="S::S.DIDI@kiabi.com::4c87dc28-d84d-4baa-857e-21817f29d90b" providerId="AD"/>
  <person displayName="MIM" id="{23DBEE29-11F8-4A0A-985D-5994BCB1695A}" userId="S::master.mim@affilies.go-sport.fr::4aa0356f-5c7f-4e04-a296-f6546d4b3af9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29" dT="2020-10-21T10:53:22.95" personId="{021F05A1-984E-4B00-A9E4-5E8C7F4FAB6B}" id="{F9B4141F-B7FD-4F9F-BB82-C17D4D44807F}">
    <text>Impression 20000ex colivoire et 10000 distri quartiers + 10 000 coupons</text>
  </threadedComment>
  <threadedComment ref="Y29" dT="2020-10-21T10:53:22.95" personId="{021F05A1-984E-4B00-A9E4-5E8C7F4FAB6B}" id="{0F923D2E-FA0C-41F2-ACF1-78E75CBB5302}">
    <text>Impression 20000ex</text>
  </threadedComment>
  <threadedComment ref="AB29" dT="2020-10-21T10:53:22.95" personId="{021F05A1-984E-4B00-A9E4-5E8C7F4FAB6B}" id="{3D9D3B9A-48E8-4D85-BD63-EBC19ED78586}">
    <text>Impression 20000ex</text>
  </threadedComment>
  <threadedComment ref="AL29" dT="2020-10-21T10:53:22.95" personId="{021F05A1-984E-4B00-A9E4-5E8C7F4FAB6B}" id="{FCF5438E-2466-4DE3-BAC1-46677949F3DE}">
    <text>Impression 20000ex colivoire et 10000 distri quartiers + 10 000 coupons + 50000 Flyers j'aime lire</text>
  </threadedComment>
  <threadedComment ref="AR29" dT="2020-10-21T10:53:22.95" personId="{021F05A1-984E-4B00-A9E4-5E8C7F4FAB6B}" id="{80DC847F-530B-4944-BA6E-74EB548076CE}">
    <text>Impression 20000ex</text>
  </threadedComment>
  <threadedComment ref="AW29" dT="2020-10-21T10:53:22.95" personId="{021F05A1-984E-4B00-A9E4-5E8C7F4FAB6B}" id="{3937B898-86BB-4238-8331-988A5CD4D781}">
    <text>Impression 20000ex</text>
  </threadedComment>
  <threadedComment ref="BF29" dT="2020-10-21T10:53:22.95" personId="{021F05A1-984E-4B00-A9E4-5E8C7F4FAB6B}" id="{41D17492-7975-4793-84E7-4B6ADBEC924A}">
    <text>Impression 20000ex colivoire et 10000 distri quartiers + 10 000 coupons</text>
  </threadedComment>
  <threadedComment ref="F30" dT="2020-10-21T14:42:32.79" personId="{021F05A1-984E-4B00-A9E4-5E8C7F4FAB6B}" id="{1C9E1A29-0C9F-41C9-9D92-6E157A06FE83}">
    <text>5000 Coupons + 10 000 flyers</text>
  </threadedComment>
  <threadedComment ref="T30" dT="2020-10-21T14:42:32.79" personId="{021F05A1-984E-4B00-A9E4-5E8C7F4FAB6B}" id="{64ADBF0C-095E-4EAC-A754-C60A597964F6}">
    <text>5000 Coupons + 10 000 flyers</text>
  </threadedComment>
  <threadedComment ref="AA30" dT="2021-05-28T17:36:56.33" personId="{23DBEE29-11F8-4A0A-985D-5994BCB1695A}" id="{6C6C357F-E4F9-420C-BA40-0FF8737E54C3}">
    <text>Flyers et masques + coupons 5000f et coupons ambassadeurs</text>
  </threadedComment>
  <threadedComment ref="AL30" dT="2020-10-21T14:42:32.79" personId="{021F05A1-984E-4B00-A9E4-5E8C7F4FAB6B}" id="{368F8928-AECB-41C5-BB9D-96469793891F}">
    <text>5000 Coupons + 10 000 flyers</text>
  </threadedComment>
  <threadedComment ref="AL30" dT="2020-10-21T15:21:23.24" personId="{021F05A1-984E-4B00-A9E4-5E8C7F4FAB6B}" id="{83AB2CC1-2AE8-471D-AD08-A7132FC126E1}" parentId="{368F8928-AECB-41C5-BB9D-96469793891F}">
    <text>+ flyer j'aime lire</text>
  </threadedComment>
  <threadedComment ref="BF30" dT="2020-10-21T14:42:32.79" personId="{021F05A1-984E-4B00-A9E4-5E8C7F4FAB6B}" id="{8A76B120-D80E-4477-93C7-E6EA3A486815}">
    <text>5000 Coupons + 10 000 flyers</text>
  </threadedComment>
  <threadedComment ref="I31" dT="2020-10-26T10:10:06.47" personId="{021F05A1-984E-4B00-A9E4-5E8C7F4FAB6B}" id="{9AEC04BB-C9E8-44C2-829A-08B45381E9E7}">
    <text>5000 coupons + 15000 catalogues +</text>
  </threadedComment>
  <threadedComment ref="AA31" dT="2020-10-26T10:10:06.47" personId="{021F05A1-984E-4B00-A9E4-5E8C7F4FAB6B}" id="{DB83F89E-246A-4006-81D0-ADCC4ADAD810}">
    <text>5000 coupons + 15000 catalogues</text>
  </threadedComment>
  <threadedComment ref="AL31" dT="2020-10-26T10:10:06.47" personId="{021F05A1-984E-4B00-A9E4-5E8C7F4FAB6B}" id="{1258FC91-3984-4AF4-B4D5-8D9DAEB7C30F}">
    <text>5000 coupons + 15000 catalogues + 15000 flyers j'aime lire!</text>
  </threadedComment>
  <threadedComment ref="AR31" dT="2020-10-26T10:10:06.47" personId="{021F05A1-984E-4B00-A9E4-5E8C7F4FAB6B}" id="{1E33D16F-6D15-4F6E-93CD-BC6C9F7BEBF1}">
    <text>5000 coupons + 15000 catalogues</text>
  </threadedComment>
  <threadedComment ref="BF31" dT="2020-10-26T10:10:06.47" personId="{021F05A1-984E-4B00-A9E4-5E8C7F4FAB6B}" id="{BBD9A4A0-6C54-4809-A174-6FD7D8541C3F}">
    <text>5000 coupons + 15000 catalogues</text>
  </threadedComment>
  <threadedComment ref="I32" dT="2020-10-21T15:50:25.72" personId="{021F05A1-984E-4B00-A9E4-5E8C7F4FAB6B}" id="{1F14BAE5-4AD9-4BD9-B392-71C9B9CED84F}">
    <text>10 000 FLYERS + 5000 COUPONS</text>
  </threadedComment>
  <threadedComment ref="AL32" dT="2020-10-21T15:50:25.72" personId="{021F05A1-984E-4B00-A9E4-5E8C7F4FAB6B}" id="{81600B49-B3DE-4D82-882D-40B5A12EF5A9}">
    <text>10 000 FLYERS + 5000 COUPONS quartiers</text>
  </threadedComment>
  <threadedComment ref="AL32" dT="2020-10-23T16:19:34.33" personId="{021F05A1-984E-4B00-A9E4-5E8C7F4FAB6B}" id="{5EF25183-A16F-45D6-83A7-77043B4C4ACA}" parentId="{81600B49-B3DE-4D82-882D-40B5A12EF5A9}">
    <text>+ 12000 coupons distribution MBOLO</text>
  </threadedComment>
  <threadedComment ref="AL32" dT="2020-10-23T16:21:45.55" personId="{021F05A1-984E-4B00-A9E4-5E8C7F4FAB6B}" id="{6F051296-2491-44E8-B851-78FBCE3EC487}" parentId="{81600B49-B3DE-4D82-882D-40B5A12EF5A9}">
    <text>+ 3 hotesses sur 10 jours</text>
  </threadedComment>
  <threadedComment ref="AR32" dT="2020-10-21T15:50:25.72" personId="{021F05A1-984E-4B00-A9E4-5E8C7F4FAB6B}" id="{F3236220-3C25-4CB6-BE91-E1B2BBC3DF55}">
    <text>10 000 FLYERS + 5000 COUPONS</text>
  </threadedComment>
  <threadedComment ref="AR32" dT="2021-06-07T15:34:50.45" personId="{23DBEE29-11F8-4A0A-985D-5994BCB1695A}" id="{F9D0E647-501A-4D41-8366-6C571B9037CB}" parentId="{F3236220-3C25-4CB6-BE91-E1B2BBC3DF55}">
    <text>Report semestre 1 cause Covid</text>
  </threadedComment>
  <threadedComment ref="BF32" dT="2020-10-21T15:50:25.72" personId="{021F05A1-984E-4B00-A9E4-5E8C7F4FAB6B}" id="{D2EE7A4C-7455-4946-ACB0-F0C7F83DE49C}">
    <text>10 000 FLYERS + 5000 COUPONS</text>
  </threadedComment>
  <threadedComment ref="BF32" dT="2020-10-23T16:30:41.01" personId="{021F05A1-984E-4B00-A9E4-5E8C7F4FAB6B}" id="{562BF256-B796-457A-9566-5293FD510538}" parentId="{D2EE7A4C-7455-4946-ACB0-F0C7F83DE49C}">
    <text>+30 000 Coupons MBOLO</text>
  </threadedComment>
  <threadedComment ref="F33" dT="2020-10-26T11:42:01.31" personId="{021F05A1-984E-4B00-A9E4-5E8C7F4FAB6B}" id="{9E9D714D-A31E-4CEB-9A26-6166C949CBBE}">
    <text>10000 catalogues + 5000 coupons + impressions affiches mobiles pour roller + impression tshirt + impression bache branding moto (quantité 10, PU 6000)</text>
  </threadedComment>
  <threadedComment ref="F33" dT="2020-10-26T11:54:55.79" personId="{021F05A1-984E-4B00-A9E4-5E8C7F4FAB6B}" id="{146119FD-ECC3-4F7A-B0F3-4072AF361419}" parentId="{9E9D714D-A31E-4CEB-9A26-6166C949CBBE}">
    <text>Hypothèse 55fcfa le catalogue</text>
  </threadedComment>
  <threadedComment ref="T33" dT="2020-10-26T11:42:01.31" personId="{021F05A1-984E-4B00-A9E4-5E8C7F4FAB6B}" id="{79A16CE8-8A45-4A3C-8C05-5AEA6455CB5F}">
    <text>10000 catalogues + 5000 coupons + impressions affiches mobiles pour roller + impression tshirt + impression bache branding moto (quantité 10, PU 6000)</text>
  </threadedComment>
  <threadedComment ref="T33" dT="2020-10-26T11:54:55.79" personId="{021F05A1-984E-4B00-A9E4-5E8C7F4FAB6B}" id="{8B1FA868-DD38-4E7C-B16D-CEE2F66F4CF9}" parentId="{79A16CE8-8A45-4A3C-8C05-5AEA6455CB5F}">
    <text>Hypothèse 55fcfa le catalogue</text>
  </threadedComment>
  <threadedComment ref="AL33" dT="2020-10-26T11:42:01.31" personId="{021F05A1-984E-4B00-A9E4-5E8C7F4FAB6B}" id="{225439C8-454E-4AA5-BF4E-6B5CC642E4EC}">
    <text>10000 catalogues + 5000 coupons + impressions affiches mobiles pour roller + impression tshirt + impression bache branding moto (quantité 10, PU 6000) + 15000 flyers j'aime lire</text>
  </threadedComment>
  <threadedComment ref="AL33" dT="2020-10-26T11:54:55.79" personId="{021F05A1-984E-4B00-A9E4-5E8C7F4FAB6B}" id="{AA40E736-8B28-48D0-A354-BE557E65FEE9}" parentId="{225439C8-454E-4AA5-BF4E-6B5CC642E4EC}">
    <text>Hypothèse 55fcfa le catalogue</text>
  </threadedComment>
  <threadedComment ref="BF33" dT="2020-10-26T11:42:01.31" personId="{021F05A1-984E-4B00-A9E4-5E8C7F4FAB6B}" id="{2C73F887-A379-49CB-B407-0C8B71DF5582}">
    <text>10000 catalogues + 5000 coupons + impressions affiches mobiles pour roller + impression tshirt + impression bache branding moto (quantité 10, PU 6000)</text>
  </threadedComment>
  <threadedComment ref="BF33" dT="2020-10-26T11:54:55.79" personId="{021F05A1-984E-4B00-A9E4-5E8C7F4FAB6B}" id="{0639BC1C-7974-4AC7-891F-E7390A9DE3E2}" parentId="{2C73F887-A379-49CB-B407-0C8B71DF5582}">
    <text>Hypothèse 55fcfa le catalogue</text>
  </threadedComment>
  <threadedComment ref="P36" dT="2021-05-19T14:43:59.84" personId="{23DBEE29-11F8-4A0A-985D-5994BCB1695A}" id="{81CFEAB8-B408-4EBD-AB04-6D2CCDE46704}">
    <text>Distribution hôtesses + t-shirts</text>
  </threadedComment>
  <threadedComment ref="T36" dT="2020-10-21T11:35:21.32" personId="{021F05A1-984E-4B00-A9E4-5E8C7F4FAB6B}" id="{81C61A8D-97CD-4836-B23A-4B3E60EAD838}">
    <text>tracts + coupons Hotesses dans les quartiers</text>
  </threadedComment>
  <threadedComment ref="AL36" dT="2020-10-21T11:35:21.32" personId="{021F05A1-984E-4B00-A9E4-5E8C7F4FAB6B}" id="{44F6CB26-585D-4358-B118-230B9ECE0BEA}">
    <text>tracts + coupons Hotesses dans les quartiers</text>
  </threadedComment>
  <threadedComment ref="BF36" dT="2020-10-21T11:35:21.32" personId="{021F05A1-984E-4B00-A9E4-5E8C7F4FAB6B}" id="{454A4F52-1750-4547-BA64-9E166FCAC1FB}">
    <text>tracts + coupons Hotesses dans les quartiers</text>
  </threadedComment>
  <threadedComment ref="F37" dT="2020-10-21T14:41:46.54" personId="{021F05A1-984E-4B00-A9E4-5E8C7F4FAB6B}" id="{3716BF10-27B5-42C6-81B7-3DACCD703005}">
    <text>Hotesses + chef de file+ transport equipe + chargée de prod + frais agence + tableau excel + tshirt</text>
  </threadedComment>
  <threadedComment ref="T37" dT="2020-10-21T14:41:46.54" personId="{021F05A1-984E-4B00-A9E4-5E8C7F4FAB6B}" id="{0E8F1E40-3DF7-4EB0-91B3-0504DFA75B95}">
    <text>Hotesses + chef de file+ transport equipe + chargée de prod + frais agence + tableau excel + tshirt</text>
  </threadedComment>
  <threadedComment ref="AL37" dT="2020-10-21T14:41:46.54" personId="{021F05A1-984E-4B00-A9E4-5E8C7F4FAB6B}" id="{C166B2F9-3AFB-4222-9C6E-D974AD39BF5E}">
    <text>Hotesses + chef de file+ transport equipe + chargée de prod + frais agence + tableau excel + tshirt</text>
  </threadedComment>
  <threadedComment ref="BF37" dT="2020-10-21T14:41:46.54" personId="{021F05A1-984E-4B00-A9E4-5E8C7F4FAB6B}" id="{4BDD980C-5B89-43D1-9126-F531E9A96836}">
    <text>Hotesses + chef de file+ transport equipe + chargée de prod + frais agence + tableau excel + tshirt</text>
  </threadedComment>
  <threadedComment ref="I38" dT="2020-10-26T10:11:07.29" personId="{021F05A1-984E-4B00-A9E4-5E8C7F4FAB6B}" id="{2091787F-A04E-46A9-B3DC-76CCDA5B56E5}">
    <text>Distribution dans les quartiers avec hotesses + distribution dans les bus</text>
  </threadedComment>
  <threadedComment ref="AA38" dT="2020-10-26T10:11:07.29" personId="{021F05A1-984E-4B00-A9E4-5E8C7F4FAB6B}" id="{76BC344B-E2F8-4D1A-A181-FB0D03C43B5F}">
    <text>Distribution dans les quartiers avec hotesses + distribution dans les bus</text>
  </threadedComment>
  <threadedComment ref="AL38" dT="2020-10-26T10:11:07.29" personId="{021F05A1-984E-4B00-A9E4-5E8C7F4FAB6B}" id="{46DC2538-85EB-44B8-99D9-F1A4AE1E8FEF}">
    <text>Distribution dans les quartiers avec hotesses + distribution dans les bus</text>
  </threadedComment>
  <threadedComment ref="AR38" dT="2020-10-26T10:11:07.29" personId="{021F05A1-984E-4B00-A9E4-5E8C7F4FAB6B}" id="{DB026CFC-2DD5-4990-821C-63AEF90C9069}">
    <text>Distribution dans les quartiers avec hotesses + distribution dans les bus</text>
  </threadedComment>
  <threadedComment ref="BF38" dT="2020-10-26T10:11:07.29" personId="{021F05A1-984E-4B00-A9E4-5E8C7F4FAB6B}" id="{5179C274-A1AB-4C37-81BA-58C8844240C5}">
    <text>Distribution dans les quartiers avec hotesses + distribution dans les bus</text>
  </threadedComment>
  <threadedComment ref="F39" dT="2020-10-21T15:52:36.37" personId="{021F05A1-984E-4B00-A9E4-5E8C7F4FAB6B}" id="{355BEC5E-63E0-4B80-BB6F-7A1E94AC8DB9}">
    <text>8 Roller boy + tshirts + fichier excel + frais d'agence</text>
  </threadedComment>
  <threadedComment ref="AL39" dT="2020-10-21T15:52:36.37" personId="{021F05A1-984E-4B00-A9E4-5E8C7F4FAB6B}" id="{A93F0849-42E1-4CBF-98CC-BAB83624C9F3}">
    <text>8 Roller boy + tshirts + fichier excel + frais d'agence</text>
  </threadedComment>
  <threadedComment ref="AL39" dT="2020-10-23T16:26:58.62" personId="{021F05A1-984E-4B00-A9E4-5E8C7F4FAB6B}" id="{A2CA800C-2DD5-4EB2-A7A8-7C59B70297F8}" parentId="{A93F0849-42E1-4CBF-98CC-BAB83624C9F3}">
    <text>+ collecteur fichier excel coupon mbolo</text>
  </threadedComment>
  <threadedComment ref="AR39" dT="2020-10-21T15:52:36.37" personId="{021F05A1-984E-4B00-A9E4-5E8C7F4FAB6B}" id="{539B6E2F-3AE2-4641-8EE0-336255199C57}">
    <text>8 Roller boy + tshirts + fichier excel + frais d'agence</text>
  </threadedComment>
  <threadedComment ref="AR39" dT="2021-06-07T15:35:00.23" personId="{23DBEE29-11F8-4A0A-985D-5994BCB1695A}" id="{28E9A556-CA15-4BB5-81A5-B968022CE3DB}" parentId="{539B6E2F-3AE2-4641-8EE0-336255199C57}">
    <text>Report semestre 1</text>
  </threadedComment>
  <threadedComment ref="BF39" dT="2020-10-21T15:52:36.37" personId="{021F05A1-984E-4B00-A9E4-5E8C7F4FAB6B}" id="{3566ABD1-8412-4B32-9404-77A959EE7188}">
    <text>8 Roller boy + tshirts + fichier excel + frais d'agence</text>
  </threadedComment>
  <threadedComment ref="BF39" dT="2020-10-23T16:32:20.18" personId="{021F05A1-984E-4B00-A9E4-5E8C7F4FAB6B}" id="{5BE3ADF8-0D0A-46CD-AA7E-C2C3B724B6CE}" parentId="{3566ABD1-8412-4B32-9404-77A959EE7188}">
    <text>+ 4 hotesses sur 21 jours</text>
  </threadedComment>
  <threadedComment ref="F40" dT="2020-10-26T11:59:18.36" personId="{021F05A1-984E-4B00-A9E4-5E8C7F4FAB6B}" id="{C12B4046-D71C-4903-A2E7-91F6523B9AE7}">
    <text>4 hotesses sur 5j pour 5000 coupons +Nathalyon distribution flyers ave voiture et sono + collecte excel + 10 chauffeurs moto sur 5j (20000f prix unitaire) BP</text>
  </threadedComment>
  <threadedComment ref="T40" dT="2020-10-26T11:59:18.36" personId="{021F05A1-984E-4B00-A9E4-5E8C7F4FAB6B}" id="{3B5C79EF-D23B-42EA-80CF-708DB9ECA5C7}">
    <text>4 hotesses sur 5j pour 5000 coupons +Nathalyon distribution flyers ave voiture et sono + collecte excel + 10 chauffeurs moto sur 5j (20000f prix unitaire) BP</text>
  </threadedComment>
  <threadedComment ref="AL40" dT="2020-10-26T11:59:18.36" personId="{021F05A1-984E-4B00-A9E4-5E8C7F4FAB6B}" id="{A04E91E3-683B-46A8-AE44-703A58EA72AE}">
    <text>4 hotesses sur 5j pour 5000 coupons +Nathalyon distribution flyers ave voiture et sono + collecte excel + 10 chauffeurs moto sur 5j (20000f prix unitaire) BP</text>
  </threadedComment>
  <threadedComment ref="BF40" dT="2020-10-26T11:59:18.36" personId="{021F05A1-984E-4B00-A9E4-5E8C7F4FAB6B}" id="{2BB8A83D-2A2B-41AA-BA9A-18590CE23D1A}">
    <text>4 hotesses sur 5j pour 5000 coupons +Nathalyon distribution flyers ave voiture et sono + collecte excel + 10 chauffeurs moto sur 5j (20000f prix unitaire) BP</text>
  </threadedComment>
  <threadedComment ref="D42" dT="2021-04-27T17:09:01.58" personId="{23DBEE29-11F8-4A0A-985D-5994BCB1695A}" id="{7B89D833-4A12-45FF-8382-C081A547018A}">
    <text>Location Cap Sud</text>
  </threadedComment>
  <threadedComment ref="F42" dT="2020-10-21T10:16:18.80" personId="{021F05A1-984E-4B00-A9E4-5E8C7F4FAB6B}" id="{7213F735-401E-439A-B53E-B04F04DA1670}">
    <text>Location 4x3 cap sud + pose + impression (15j) + location 25 4x3 SOCOCE et 5 capsud</text>
  </threadedComment>
  <threadedComment ref="H42" dT="2020-10-21T09:56:35.18" personId="{021F05A1-984E-4B00-A9E4-5E8C7F4FAB6B}" id="{35080C4E-4C27-474A-AC48-7302D43E7976}">
    <text>SUCETTES SOCOCE</text>
  </threadedComment>
  <threadedComment ref="I42" dT="2021-04-27T18:05:35.44" personId="{23DBEE29-11F8-4A0A-985D-5994BCB1695A}" id="{6BC31330-B68E-436D-863D-BAE1E2CCE917}">
    <text>location impression et pose 4x3 Cap Sud</text>
  </threadedComment>
  <threadedComment ref="M42" dT="2020-10-21T09:56:35.18" personId="{021F05A1-984E-4B00-A9E4-5E8C7F4FAB6B}" id="{B4C2838C-8F02-4978-8F8E-07242CEDF101}">
    <text>SUCETTES SOCOCE</text>
  </threadedComment>
  <threadedComment ref="O42" dT="2021-04-27T18:21:30.50" personId="{23DBEE29-11F8-4A0A-985D-5994BCB1695A}" id="{ECBB538C-B60C-4CB8-8161-FE38572EC148}">
    <text>impression &amp; pose + location Cap Sud</text>
  </threadedComment>
  <threadedComment ref="P42" dT="2020-10-21T10:07:00.17" personId="{021F05A1-984E-4B00-A9E4-5E8C7F4FAB6B}" id="{48F711E0-F50A-4F71-990A-6F20B3C66497}">
    <text>Bache + sucettes sococe</text>
  </threadedComment>
  <threadedComment ref="R42" dT="2020-10-21T09:56:35.18" personId="{021F05A1-984E-4B00-A9E4-5E8C7F4FAB6B}" id="{B198142C-6739-4F17-A01C-4B4F501CD350}">
    <text>SUCETTES SOCOCE</text>
  </threadedComment>
  <threadedComment ref="T42" dT="2020-10-21T10:07:00.17" personId="{021F05A1-984E-4B00-A9E4-5E8C7F4FAB6B}" id="{3BEA5FA1-4126-4590-BB1F-BBE76DB41D3C}">
    <text>Bache + sucettes sococe+ BL3 DROITE entree sococe pikasso</text>
  </threadedComment>
  <threadedComment ref="T42" dT="2020-10-21T10:18:33.59" personId="{021F05A1-984E-4B00-A9E4-5E8C7F4FAB6B}" id="{5410D310-D8C4-4E1F-BA44-9C628810C6E5}" parentId="{3BEA5FA1-4126-4590-BB1F-BBE76DB41D3C}">
    <text>+ 4x3 cap sud + impression + pose (15j)</text>
  </threadedComment>
  <threadedComment ref="T42" dT="2020-10-21T13:59:12.17" personId="{021F05A1-984E-4B00-A9E4-5E8C7F4FAB6B}" id="{283EF85A-7BEB-4C83-B1B2-FEC0EF40DFA3}" parentId="{3BEA5FA1-4126-4590-BB1F-BBE76DB41D3C}">
    <text>+ location 25 4x3 SOCOCE et 5 capsud</text>
  </threadedComment>
  <threadedComment ref="W42" dT="2020-10-21T09:56:35.18" personId="{021F05A1-984E-4B00-A9E4-5E8C7F4FAB6B}" id="{D8E380AA-0184-4001-B96A-84A3DF263D89}">
    <text>SUCETTES SOCOCE</text>
  </threadedComment>
  <threadedComment ref="Y42" dT="2020-10-21T10:16:18.80" personId="{021F05A1-984E-4B00-A9E4-5E8C7F4FAB6B}" id="{B36D9F2C-00C1-454C-AFCA-0D036529E4E8}">
    <text>Location 4x3 cap sud + pose + impression (30j) + 25 4x3 sococe et 5 cap sud</text>
  </threadedComment>
  <threadedComment ref="AA42" dT="2020-10-21T09:56:35.18" personId="{021F05A1-984E-4B00-A9E4-5E8C7F4FAB6B}" id="{78949295-9B15-4DF4-B799-38E70FA45389}">
    <text>SUCETTES SOCOCE</text>
  </threadedComment>
  <threadedComment ref="AB42" dT="2020-10-21T10:16:18.80" personId="{021F05A1-984E-4B00-A9E4-5E8C7F4FAB6B}" id="{F8F13B40-3D93-4E78-82C8-7C6953BEB187}">
    <text>Location 4x3 cap sud + pose + impression (30j) + 25 4x3 sococe et 5 cap sud</text>
  </threadedComment>
  <threadedComment ref="AF42" dT="2020-10-21T09:56:35.18" personId="{021F05A1-984E-4B00-A9E4-5E8C7F4FAB6B}" id="{F4BAE6A0-2BEB-424C-AEFD-83CF20154C3B}">
    <text>SUCETTES SOCOCE</text>
  </threadedComment>
  <threadedComment ref="AK42" dT="2020-10-21T09:56:35.18" personId="{021F05A1-984E-4B00-A9E4-5E8C7F4FAB6B}" id="{608D327C-7C69-4BEA-AF15-5741F38B346F}">
    <text>SUCETTES SOCOCE</text>
  </threadedComment>
  <threadedComment ref="AL42" dT="2020-10-21T10:07:00.17" personId="{021F05A1-984E-4B00-A9E4-5E8C7F4FAB6B}" id="{57468E31-0F5C-40BD-A54E-AE0C091E2245}">
    <text>Bache + sucettes sococe+ BL3 DROITE entree sococe pikasso</text>
  </threadedComment>
  <threadedComment ref="AL42" dT="2020-10-21T10:18:33.59" personId="{021F05A1-984E-4B00-A9E4-5E8C7F4FAB6B}" id="{6B4FD786-52A3-4C63-B876-53D734092FBF}" parentId="{57468E31-0F5C-40BD-A54E-AE0C091E2245}">
    <text>+ 4x3 cap sud + impression + pose (30j)</text>
  </threadedComment>
  <threadedComment ref="AL42" dT="2020-10-21T14:01:35.20" personId="{021F05A1-984E-4B00-A9E4-5E8C7F4FAB6B}" id="{4EA39003-7253-4159-88C7-3188131014A1}" parentId="{57468E31-0F5C-40BD-A54E-AE0C091E2245}">
    <text>+ 25 4x3 sococe et 5 cap sud</text>
  </threadedComment>
  <threadedComment ref="AP42" dT="2020-10-21T09:56:35.18" personId="{021F05A1-984E-4B00-A9E4-5E8C7F4FAB6B}" id="{13F84A6A-9C7E-4992-B454-518B010E24BD}">
    <text>SUCETTES SOCOCE</text>
  </threadedComment>
  <threadedComment ref="AR42" dT="2020-10-21T10:16:18.80" personId="{021F05A1-984E-4B00-A9E4-5E8C7F4FAB6B}" id="{89C14CA7-D9DB-4DB2-BD79-E8D7614440F0}">
    <text>Location 4x3 cap sud + pose + impression (15j)</text>
  </threadedComment>
  <threadedComment ref="AT42" dT="2020-10-21T10:16:18.80" personId="{021F05A1-984E-4B00-A9E4-5E8C7F4FAB6B}" id="{6FA72C34-9D8D-4775-A50C-1BBE1BBF57EC}">
    <text>Location 4x3 cap sud + pose + impression (30j)</text>
  </threadedComment>
  <threadedComment ref="AT42" dT="2020-10-21T14:04:52.96" personId="{021F05A1-984E-4B00-A9E4-5E8C7F4FAB6B}" id="{2C68C503-F94C-4F09-AC15-E6DCF2FB9D4F}" parentId="{6FA72C34-9D8D-4775-A50C-1BBE1BBF57EC}">
    <text>+ 25 4x3 SOCOCE et 5 cap sud</text>
  </threadedComment>
  <threadedComment ref="AU42" dT="2020-10-21T09:56:35.18" personId="{021F05A1-984E-4B00-A9E4-5E8C7F4FAB6B}" id="{76B4CCE2-3AA4-4883-A8B4-8CA13A8851F0}">
    <text>SUCETTES SOCOCE</text>
  </threadedComment>
  <threadedComment ref="AW42" dT="2020-10-21T10:16:18.80" personId="{021F05A1-984E-4B00-A9E4-5E8C7F4FAB6B}" id="{BD5E8C94-BC4C-4AEC-A6C5-6ED968D5504C}">
    <text>Location 4x3 cap sud + pose + impression (30j)</text>
  </threadedComment>
  <threadedComment ref="AW42" dT="2020-10-21T14:05:07.70" personId="{021F05A1-984E-4B00-A9E4-5E8C7F4FAB6B}" id="{01178488-302B-4B50-B2A4-F0517C949AA9}" parentId="{BD5E8C94-BC4C-4AEC-A6C5-6ED968D5504C}">
    <text>+ 25 4x3 SOCOCE et 5 cap sud</text>
  </threadedComment>
  <threadedComment ref="AZ42" dT="2020-10-21T09:56:35.18" personId="{021F05A1-984E-4B00-A9E4-5E8C7F4FAB6B}" id="{8BA15FF6-3507-4D96-9ECD-1562B3D2F77E}">
    <text>SUCETTES SOCOCE</text>
  </threadedComment>
  <threadedComment ref="BE42" dT="2020-10-21T09:56:35.18" personId="{021F05A1-984E-4B00-A9E4-5E8C7F4FAB6B}" id="{E3024A64-58AC-4474-9445-A9FBD98824D1}">
    <text>SUCETTES SOCOCE</text>
  </threadedComment>
  <threadedComment ref="BF42" dT="2020-10-21T10:07:00.17" personId="{021F05A1-984E-4B00-A9E4-5E8C7F4FAB6B}" id="{4AB8DD2C-970E-4ED9-8147-7E2DB0F7AA2B}">
    <text>Bache + sucettes sococe+ BL3 DROITE entree sococe pikasso</text>
  </threadedComment>
  <threadedComment ref="BF42" dT="2020-10-21T10:18:33.59" personId="{021F05A1-984E-4B00-A9E4-5E8C7F4FAB6B}" id="{F0BC9421-1C09-4570-B688-F2812292A53B}" parentId="{4AB8DD2C-970E-4ED9-8147-7E2DB0F7AA2B}">
    <text>+ 4x3 cap sud + impression + pose (30j)</text>
  </threadedComment>
  <threadedComment ref="BF42" dT="2020-10-21T14:05:51.35" personId="{021F05A1-984E-4B00-A9E4-5E8C7F4FAB6B}" id="{EB93D390-4367-4387-AF2A-5062F5DB5D93}" parentId="{4AB8DD2C-970E-4ED9-8147-7E2DB0F7AA2B}">
    <text>+ 25 4x3 SOCOCE et 5 cap sud</text>
  </threadedComment>
  <threadedComment ref="BJ42" dT="2020-10-21T09:56:35.18" personId="{021F05A1-984E-4B00-A9E4-5E8C7F4FAB6B}" id="{08530D08-6540-4392-9C03-F2966C701B66}">
    <text>SUCETTES SOCOCE</text>
  </threadedComment>
  <threadedComment ref="F43" dT="2020-10-21T14:20:45.46" personId="{021F05A1-984E-4B00-A9E4-5E8C7F4FAB6B}" id="{773DC70F-F99B-44EC-89B9-BA836A347F6B}">
    <text>Impression 4x3 + frais d'agence annuels location 4x3</text>
  </threadedComment>
  <threadedComment ref="H43" dT="2020-10-21T14:17:35.62" personId="{021F05A1-984E-4B00-A9E4-5E8C7F4FAB6B}" id="{826C0A40-1DEB-4555-8626-CDA2212DEB4F}">
    <text>4*3 Brazza</text>
  </threadedComment>
  <threadedComment ref="M43" dT="2020-10-21T14:17:35.62" personId="{021F05A1-984E-4B00-A9E4-5E8C7F4FAB6B}" id="{D0B3738D-AE03-43BD-A763-1248FADEB82D}">
    <text>4*3 Brazza</text>
  </threadedComment>
  <threadedComment ref="M43" dT="2020-10-21T14:33:30.41" personId="{021F05A1-984E-4B00-A9E4-5E8C7F4FAB6B}" id="{8BA957DE-95B8-4455-9542-B661B28AC406}" parentId="{D0B3738D-AE03-43BD-A763-1248FADEB82D}">
    <text>+ Renouvellement escalator + bache intérieure grand fleuve</text>
  </threadedComment>
  <threadedComment ref="R43" dT="2020-10-21T14:17:35.62" personId="{021F05A1-984E-4B00-A9E4-5E8C7F4FAB6B}" id="{6BD83A83-41F4-4B7F-8C59-CC6536A4A919}">
    <text>4*3 Brazza</text>
  </threadedComment>
  <threadedComment ref="T43" dT="2020-10-21T14:21:44.26" personId="{021F05A1-984E-4B00-A9E4-5E8C7F4FAB6B}" id="{5057984C-D99F-4C61-B936-2588993AFF7D}">
    <text>reimpression 4x3</text>
  </threadedComment>
  <threadedComment ref="T43" dT="2020-10-21T14:40:23.91" personId="{021F05A1-984E-4B00-A9E4-5E8C7F4FAB6B}" id="{0CF386B7-7B49-4F6D-BA9F-F5C159C9E060}" parentId="{5057984C-D99F-4C61-B936-2588993AFF7D}">
    <text>+ 6 banderolles + autorisations mairies + pose et dépose</text>
  </threadedComment>
  <threadedComment ref="W43" dT="2020-10-21T14:17:35.62" personId="{021F05A1-984E-4B00-A9E4-5E8C7F4FAB6B}" id="{F9C4A27C-9B2C-4B98-8877-67D69DB6DB99}">
    <text>4*3 Brazza</text>
  </threadedComment>
  <threadedComment ref="AA43" dT="2020-10-21T14:17:35.62" personId="{021F05A1-984E-4B00-A9E4-5E8C7F4FAB6B}" id="{338C9B1F-FE8C-4BCC-A200-4587614517F4}">
    <text>4*3 Brazza</text>
  </threadedComment>
  <threadedComment ref="AF43" dT="2020-10-21T14:17:35.62" personId="{021F05A1-984E-4B00-A9E4-5E8C7F4FAB6B}" id="{FFCEB462-D748-4C78-84CF-3BDF50E658ED}">
    <text>4*3 Brazza</text>
  </threadedComment>
  <threadedComment ref="AF43" dT="2021-05-28T11:41:42.22" personId="{23DBEE29-11F8-4A0A-985D-5994BCB1695A}" id="{9921E25B-3789-4B3E-9961-7417479F3E71}" parentId="{FFCEB462-D748-4C78-84CF-3BDF50E658ED}">
    <text>escalator et bâche</text>
  </threadedComment>
  <threadedComment ref="AK43" dT="2020-10-21T14:17:35.62" personId="{021F05A1-984E-4B00-A9E4-5E8C7F4FAB6B}" id="{06583D7A-8F50-4688-9490-4A9CAA27BA9F}">
    <text>4*3 Brazza</text>
  </threadedComment>
  <threadedComment ref="AL43" dT="2020-10-21T14:17:35.62" personId="{021F05A1-984E-4B00-A9E4-5E8C7F4FAB6B}" id="{29DA1897-88C4-4BD2-8212-519FC2C09B32}">
    <text>4*3 Brazza</text>
  </threadedComment>
  <threadedComment ref="AL43" dT="2020-10-21T15:09:15.05" personId="{021F05A1-984E-4B00-A9E4-5E8C7F4FAB6B}" id="{CBB51092-647C-497E-BB30-11AA2E18F407}" parentId="{29DA1897-88C4-4BD2-8212-519FC2C09B32}">
    <text>+ 6 banderolles + autorisations mairies + pose et dépose</text>
  </threadedComment>
  <threadedComment ref="AL43" dT="2020-10-21T15:19:50.67" personId="{021F05A1-984E-4B00-A9E4-5E8C7F4FAB6B}" id="{EBA6C1B7-0F65-4D6C-80CB-22D4A6F2C626}" parentId="{29DA1897-88C4-4BD2-8212-519FC2C09B32}">
    <text>+ Affichage bus</text>
  </threadedComment>
  <threadedComment ref="AL43" dT="2021-06-25T12:27:02.47" personId="{23DBEE29-11F8-4A0A-985D-5994BCB1695A}" id="{FC87B0B1-01A2-4278-AE60-8E02BA450930}" parentId="{29DA1897-88C4-4BD2-8212-519FC2C09B32}">
    <text>+ escalator et centre co</text>
  </threadedComment>
  <threadedComment ref="AP43" dT="2020-10-21T14:17:35.62" personId="{021F05A1-984E-4B00-A9E4-5E8C7F4FAB6B}" id="{7BBD19A1-60AB-4F47-90D8-0223C2B7CD29}">
    <text>4*3 Brazza</text>
  </threadedComment>
  <threadedComment ref="AU43" dT="2020-10-21T14:17:35.62" personId="{021F05A1-984E-4B00-A9E4-5E8C7F4FAB6B}" id="{58777B1C-40EB-41FB-8D20-2CD483345BF3}">
    <text>4*3 Brazza</text>
  </threadedComment>
  <threadedComment ref="AZ43" dT="2020-10-21T14:17:35.62" personId="{021F05A1-984E-4B00-A9E4-5E8C7F4FAB6B}" id="{40BA39F8-553D-4EB8-B129-987A8913ADDE}">
    <text>4*3 Brazza</text>
  </threadedComment>
  <threadedComment ref="BE43" dT="2020-10-21T14:17:35.62" personId="{021F05A1-984E-4B00-A9E4-5E8C7F4FAB6B}" id="{F5836FE6-5C10-46B0-A94F-6D9D3C290F79}">
    <text>4*3 Brazza</text>
  </threadedComment>
  <threadedComment ref="BF43" dT="2020-10-21T14:17:35.62" personId="{021F05A1-984E-4B00-A9E4-5E8C7F4FAB6B}" id="{80B42C42-6E6A-41D9-B64C-7BDC4A2BB076}">
    <text>4*3 Brazza</text>
  </threadedComment>
  <threadedComment ref="BF43" dT="2020-10-21T15:10:45.97" personId="{021F05A1-984E-4B00-A9E4-5E8C7F4FAB6B}" id="{006167E5-C095-4651-B48E-8F39A9EBAE5C}" parentId="{80B42C42-6E6A-41D9-B64C-7BDC4A2BB076}">
    <text>+ 6 banderolles + autorisations mairies + pose et dépose</text>
  </threadedComment>
  <threadedComment ref="BJ43" dT="2020-10-21T14:17:35.62" personId="{021F05A1-984E-4B00-A9E4-5E8C7F4FAB6B}" id="{79E7C0EE-0E1E-4B19-9899-91C0D0F03314}">
    <text>4*3 Brazza</text>
  </threadedComment>
  <threadedComment ref="M44" dT="2020-10-26T10:07:14.32" personId="{021F05A1-984E-4B00-A9E4-5E8C7F4FAB6B}" id="{E42E6B30-611D-4190-89BB-15B90210ED94}">
    <text>Renouvellement bâche casino</text>
  </threadedComment>
  <threadedComment ref="P44" dT="2020-10-26T10:50:03.53" personId="{021F05A1-984E-4B00-A9E4-5E8C7F4FAB6B}" id="{E4C25F09-A0B3-4A5A-BE99-41ADAE1969AF}">
    <text>Partage frais affchage soldes galerie</text>
  </threadedComment>
  <threadedComment ref="AM44" dT="2020-10-26T10:50:03.53" personId="{021F05A1-984E-4B00-A9E4-5E8C7F4FAB6B}" id="{6DB5B519-7FB9-465A-80D0-0249C24F83EB}">
    <text>Partage frais affchage soldes galerie</text>
  </threadedComment>
  <threadedComment ref="AU44" dT="2020-10-26T10:07:14.32" personId="{021F05A1-984E-4B00-A9E4-5E8C7F4FAB6B}" id="{8DF0376A-499F-49C0-A467-1B3B99F79673}">
    <text>Renouvellement bâche casino</text>
  </threadedComment>
  <threadedComment ref="H45" dT="2020-10-21T15:56:22.44" personId="{021F05A1-984E-4B00-A9E4-5E8C7F4FAB6B}" id="{BA167C3B-7877-449A-BCB5-78D14937BD18}">
    <text>Changement bache parking</text>
  </threadedComment>
  <threadedComment ref="H45" dT="2020-10-21T15:57:39.59" personId="{021F05A1-984E-4B00-A9E4-5E8C7F4FAB6B}" id="{0A97C44B-7C31-4D4E-8BEE-4FD768F634CC}" parentId="{BA167C3B-7877-449A-BCB5-78D14937BD18}">
    <text>shooting local</text>
  </threadedComment>
  <threadedComment ref="AL45" dT="2020-10-21T15:56:22.44" personId="{021F05A1-984E-4B00-A9E4-5E8C7F4FAB6B}" id="{8E828A41-4E27-4AEA-8A1F-CB56D8113D7D}">
    <text>Changement bache parking</text>
  </threadedComment>
  <threadedComment ref="F46" dT="2020-10-26T12:47:05.56" personId="{021F05A1-984E-4B00-A9E4-5E8C7F4FAB6B}" id="{7E5A3D06-99C6-48E8-8D64-7F442CCAAE5E}">
    <text>6x110000 banderolles quartiers</text>
  </threadedComment>
  <threadedComment ref="H46" dT="2021-06-07T15:58:32.49" personId="{23DBEE29-11F8-4A0A-985D-5994BCB1695A}" id="{270DACCC-34C3-45F5-AD5A-E8E8054EF848}">
    <text>4x3 dans les différents centres commerciaux</text>
  </threadedComment>
  <threadedComment ref="R46" dT="2021-06-07T16:05:40.88" personId="{23DBEE29-11F8-4A0A-985D-5994BCB1695A}" id="{877B50FA-214F-479B-8B54-D47F48BD8DCF}">
    <text>Branding totem Kiabi</text>
  </threadedComment>
  <threadedComment ref="T46" dT="2020-10-26T12:47:05.56" personId="{021F05A1-984E-4B00-A9E4-5E8C7F4FAB6B}" id="{BAB75677-3D46-46DA-A14D-F188505A3FC6}">
    <text>6x110000 banderolles quartiers</text>
  </threadedComment>
  <threadedComment ref="AL46" dT="2020-10-26T12:47:05.56" personId="{021F05A1-984E-4B00-A9E4-5E8C7F4FAB6B}" id="{4525E555-6EAA-4098-ADA7-260CB543166F}">
    <text>6x110000 banderolles quartiers + 5 4x3</text>
  </threadedComment>
  <threadedComment ref="AU46" dT="2020-10-26T12:43:10.03" personId="{021F05A1-984E-4B00-A9E4-5E8C7F4FAB6B}" id="{13D13ED9-72A2-46A1-83ED-E26CCFDF44AF}">
    <text>Renouvellement des bâches grilles Kadji</text>
  </threadedComment>
  <threadedComment ref="BF46" dT="2020-10-26T12:47:05.56" personId="{021F05A1-984E-4B00-A9E4-5E8C7F4FAB6B}" id="{E49F6EE7-25FA-49B6-BB81-A1C7A14DFDF4}">
    <text>6x110000 banderolles quartiers + 5 4x3</text>
  </threadedComment>
  <threadedComment ref="F47" dT="2020-10-21T13:50:59.85" personId="{021F05A1-984E-4B00-A9E4-5E8C7F4FAB6B}" id="{266FC04B-F5CC-429C-817B-F55DF387B4FF}">
    <text>Cout impression de 25 affiches sococe + 5 cap sud</text>
  </threadedComment>
  <threadedComment ref="T47" dT="2020-10-21T13:50:59.85" personId="{021F05A1-984E-4B00-A9E4-5E8C7F4FAB6B}" id="{B5DEF242-DABD-4BBE-A17D-62F0E3F05835}">
    <text>Cout impression de 25 affiches sococe + 5 cap sud</text>
  </threadedComment>
  <threadedComment ref="Y47" dT="2020-10-21T13:50:59.85" personId="{021F05A1-984E-4B00-A9E4-5E8C7F4FAB6B}" id="{E3C26166-04CB-4641-ACF5-0BE4280C2D7B}">
    <text>Cout impression de 25 affiches sococe + 5 cap sud</text>
  </threadedComment>
  <threadedComment ref="AB47" dT="2020-10-21T13:50:59.85" personId="{021F05A1-984E-4B00-A9E4-5E8C7F4FAB6B}" id="{A0C4BAB2-2E71-4F67-8515-08A690A8B07D}">
    <text>Cout impression de 25 affiches sococe + 5 cap sud</text>
  </threadedComment>
  <threadedComment ref="AL47" dT="2020-10-21T13:50:59.85" personId="{021F05A1-984E-4B00-A9E4-5E8C7F4FAB6B}" id="{BC4638E4-9640-4448-A617-7810761A1093}">
    <text>Cout impression de 25 affiches sococe + 5 cap sud</text>
  </threadedComment>
  <threadedComment ref="AT47" dT="2020-10-21T13:50:59.85" personId="{021F05A1-984E-4B00-A9E4-5E8C7F4FAB6B}" id="{2E5D7C07-4C69-4600-BFDC-5F33025B5DD9}">
    <text>Cout impression de 25 affiches sococe + 5 cap sud</text>
  </threadedComment>
  <threadedComment ref="AW47" dT="2020-10-21T13:50:59.85" personId="{021F05A1-984E-4B00-A9E4-5E8C7F4FAB6B}" id="{A22B2D3E-08B8-4867-8AFB-55D836C556E7}">
    <text>Cout impression de 25 affiches sococe + 5 cap sud</text>
  </threadedComment>
  <threadedComment ref="BF47" dT="2020-10-21T13:50:59.85" personId="{021F05A1-984E-4B00-A9E4-5E8C7F4FAB6B}" id="{C6559940-0887-4384-9C23-64F8660E5A49}">
    <text>Cout impression de 25 affiches sococe + 5 cap sud</text>
  </threadedComment>
  <threadedComment ref="AL53" dT="2020-10-21T12:03:28.51" personId="{021F05A1-984E-4B00-A9E4-5E8C7F4FAB6B}" id="{F70012B7-7BD6-472C-8781-06A66E8F0926}">
    <text>Pleine page Abidjan Planet</text>
  </threadedComment>
  <threadedComment ref="BF53" dT="2020-10-21T12:03:28.51" personId="{021F05A1-984E-4B00-A9E4-5E8C7F4FAB6B}" id="{F9A853D6-A2A9-4ADD-9C63-25862109D30B}">
    <text>Pleine page Abidjan Planet</text>
  </threadedComment>
  <threadedComment ref="P55" dT="2020-10-26T10:52:17.08" personId="{021F05A1-984E-4B00-A9E4-5E8C7F4FAB6B}" id="{1453CD1B-AFC9-43B0-81FD-08944596C444}">
    <text>Bandeau à la une presse</text>
  </threadedComment>
  <threadedComment ref="AM55" dT="2020-10-26T10:52:17.08" personId="{021F05A1-984E-4B00-A9E4-5E8C7F4FAB6B}" id="{C34DEE9F-F634-4D1D-9C8D-D63C82A27EB8}">
    <text>Bandeau à la une presse</text>
  </threadedComment>
  <threadedComment ref="AL56" dT="2020-10-23T16:56:35.63" personId="{021F05A1-984E-4B00-A9E4-5E8C7F4FAB6B}" id="{041F973E-3ABA-4125-B286-6B2C6FDC9E09}">
    <text>2 insertions union</text>
  </threadedComment>
  <threadedComment ref="AM56" dT="2020-10-23T16:56:05.23" personId="{021F05A1-984E-4B00-A9E4-5E8C7F4FAB6B}" id="{E4B099A0-7209-4A45-9010-639D0F2E0FCD}">
    <text>Insertion union offerte</text>
  </threadedComment>
  <threadedComment ref="BF57" dT="2020-10-26T13:02:00.21" personId="{021F05A1-984E-4B00-A9E4-5E8C7F4FAB6B}" id="{8C41D5FA-D87C-4AF8-B84B-AB9F957AB59E}">
    <text>1 insertion Nyanga</text>
  </threadedComment>
  <threadedComment ref="AL58" dT="2020-10-21T12:20:39.82" personId="{021F05A1-984E-4B00-A9E4-5E8C7F4FAB6B}" id="{93075650-46CD-420F-AB46-EF706BD21B5D}">
    <text>J'aime Lire conception flyer</text>
  </threadedComment>
  <threadedComment ref="AL59" dT="2020-10-21T12:20:51.21" personId="{021F05A1-984E-4B00-A9E4-5E8C7F4FAB6B}" id="{54B6009F-F5F8-410E-B9A0-BF6EA9D636B0}">
    <text>J'aime lire conception flyer</text>
  </threadedComment>
  <threadedComment ref="AL60" dT="2020-10-21T12:21:04.37" personId="{021F05A1-984E-4B00-A9E4-5E8C7F4FAB6B}" id="{E75B39CD-823C-46B1-82FB-5CD96ABECEE4}">
    <text>J'aime lire conception flyer</text>
  </threadedComment>
  <threadedComment ref="AL61" dT="2020-10-21T12:21:09.82" personId="{021F05A1-984E-4B00-A9E4-5E8C7F4FAB6B}" id="{7B6D9434-20F9-44A6-865E-21A1F3046D38}">
    <text>J'aime lire conception flyer</text>
  </threadedComment>
  <threadedComment ref="BF61" dT="2020-10-23T16:56:35.63" personId="{021F05A1-984E-4B00-A9E4-5E8C7F4FAB6B}" id="{C1F44A7A-C50A-44D0-A18F-1B4C5F9A6BAB}">
    <text>2 insertions union</text>
  </threadedComment>
  <threadedComment ref="BJ61" dT="2020-10-23T16:56:05.23" personId="{021F05A1-984E-4B00-A9E4-5E8C7F4FAB6B}" id="{E0E601AE-0C3F-4746-9748-DA80331835A1}">
    <text>Insertion union offerte</text>
  </threadedComment>
  <threadedComment ref="AL62" dT="2020-10-21T12:21:14.89" personId="{021F05A1-984E-4B00-A9E4-5E8C7F4FAB6B}" id="{07E94637-358D-45F1-A6CA-53583A222395}">
    <text>J'aime lire conception flyer</text>
  </threadedComment>
  <threadedComment ref="P64" dT="2020-10-21T11:49:57.91" personId="{021F05A1-984E-4B00-A9E4-5E8C7F4FAB6B}" id="{79441233-84CC-447E-84D0-5DABA1BF4EC2}">
    <text>Radio quartiers sud + nord</text>
  </threadedComment>
  <threadedComment ref="BF64" dT="2020-10-21T11:49:57.91" personId="{021F05A1-984E-4B00-A9E4-5E8C7F4FAB6B}" id="{38F12EE8-2C6E-4189-8C49-4B2B3385B092}">
    <text>Radio quartiers sud + nord</text>
  </threadedComment>
  <threadedComment ref="AA66" dT="2020-10-26T11:23:54.24" personId="{021F05A1-984E-4B00-A9E4-5E8C7F4FAB6B}" id="{3FED1795-E5AC-4FCC-8D88-46B3C865485D}">
    <text>Renfort matinale radio</text>
  </threadedComment>
  <threadedComment ref="AR66" dT="2020-10-26T11:23:54.24" personId="{021F05A1-984E-4B00-A9E4-5E8C7F4FAB6B}" id="{CB623D7E-C05A-4F60-83A8-3181524C9440}">
    <text>Renfort matinale radio + spot radio nouvel arrivage générique</text>
  </threadedComment>
  <threadedComment ref="P67" dT="2020-10-23T16:44:27.58" personId="{021F05A1-984E-4B00-A9E4-5E8C7F4FAB6B}" id="{8FD0EC62-8921-4F85-AD21-A1F0165F4B73}">
    <text>2 semaines / 2 passages par jour</text>
  </threadedComment>
  <threadedComment ref="AT67" dT="2020-10-23T16:47:43.28" personId="{021F05A1-984E-4B00-A9E4-5E8C7F4FAB6B}" id="{F07FBE6B-8196-4EB8-917F-D9769C8F4D8B}">
    <text>1passage/2jour sur 15j</text>
  </threadedComment>
  <threadedComment ref="AX67" dT="2020-10-23T16:47:43.28" personId="{021F05A1-984E-4B00-A9E4-5E8C7F4FAB6B}" id="{C19C4275-5FE9-4FC2-88BE-C69A8C067106}">
    <text>1passage/jour sur 7j</text>
  </threadedComment>
  <threadedComment ref="AG68" dT="2020-10-26T12:57:00.67" personId="{021F05A1-984E-4B00-A9E4-5E8C7F4FAB6B}" id="{5BF24066-76E7-47BF-BA3D-F69D9770103D}">
    <text>4 passages sacré matin balafon radio</text>
  </threadedComment>
  <threadedComment ref="AL68" dT="2020-10-26T12:33:42.39" personId="{021F05A1-984E-4B00-A9E4-5E8C7F4FAB6B}" id="{71D67537-A209-4FA4-90BD-84B77C896E8A}">
    <text>2 passages / jour pendant 15j sur radio Balafon et Equinoxe + 4 passages sacré matin balafon</text>
  </threadedComment>
  <threadedComment ref="AM68" dT="2020-10-26T12:33:42.39" personId="{021F05A1-984E-4B00-A9E4-5E8C7F4FAB6B}" id="{27B1D00D-67D3-4254-A1C6-F8E7E28FCD06}">
    <text>2 passages / jour pendant 15j sur radio Balafon et Equinoxe</text>
  </threadedComment>
  <threadedComment ref="BF68" dT="2020-10-26T12:33:42.39" personId="{021F05A1-984E-4B00-A9E4-5E8C7F4FAB6B}" id="{91ACD0EA-0BF8-4B43-B94A-CC0C669B2C9F}">
    <text>2 passages / jour pendant 15j sur radio Balafon et Equinoxe</text>
  </threadedComment>
  <threadedComment ref="P71" dT="2020-10-26T10:53:19.32" personId="{021F05A1-984E-4B00-A9E4-5E8C7F4FAB6B}" id="{D50067D7-D958-4B7E-A2B8-802C88115233}">
    <text>2 créations de spot</text>
  </threadedComment>
  <threadedComment ref="AM71" dT="2020-10-26T10:55:12.49" personId="{021F05A1-984E-4B00-A9E4-5E8C7F4FAB6B}" id="{792C9C7F-3444-441C-8DB2-16E832D96BFF}">
    <text>1 spot radio</text>
  </threadedComment>
  <threadedComment ref="AR71" dT="2020-10-26T10:53:19.32" personId="{021F05A1-984E-4B00-A9E4-5E8C7F4FAB6B}" id="{B11F4DC2-E73B-4AC1-A7E1-DC9F518679A7}">
    <text>création de spot</text>
  </threadedComment>
  <threadedComment ref="AT71" dT="2020-10-26T10:55:12.49" personId="{021F05A1-984E-4B00-A9E4-5E8C7F4FAB6B}" id="{D392C596-EDB0-4277-8401-2B5DE0F0B069}">
    <text>1 spot radio</text>
  </threadedComment>
  <threadedComment ref="BF71" dT="2020-10-26T10:55:12.49" personId="{021F05A1-984E-4B00-A9E4-5E8C7F4FAB6B}" id="{1BEC5CDF-8145-4BED-AB6D-1011CC1ADCE7}">
    <text>1 spot radio</text>
  </threadedComment>
  <threadedComment ref="BF75" dT="2020-10-21T12:43:09.67" personId="{021F05A1-984E-4B00-A9E4-5E8C7F4FAB6B}" id="{1C515004-223B-4C6A-A007-E2017C73C50D}">
    <text>2 passages TV RDV de midi</text>
  </threadedComment>
  <threadedComment ref="R77" dT="2020-10-26T10:47:23.43" personId="{021F05A1-984E-4B00-A9E4-5E8C7F4FAB6B}" id="{D07C0A7B-8C74-40D4-B864-361001E9BC4F}">
    <text>Sponsoring 15 épisodes POD et Marichou payé en 2020</text>
  </threadedComment>
  <threadedComment ref="AR77" dT="2020-10-26T10:46:46.60" personId="{021F05A1-984E-4B00-A9E4-5E8C7F4FAB6B}" id="{43F5FF89-6C91-4246-897F-DCC1AE6AC8AE}">
    <text>Placement produit série</text>
  </threadedComment>
  <threadedComment ref="AR77" dT="2021-06-07T17:24:41.48" personId="{23DBEE29-11F8-4A0A-985D-5994BCB1695A}" id="{6A8D76BE-7E49-4E43-A687-531976E77DE8}" parentId="{43F5FF89-6C91-4246-897F-DCC1AE6AC8AE}">
    <text>Report semestre 1</text>
  </threadedComment>
  <threadedComment ref="AL78" dT="2020-10-23T16:41:28.40" personId="{021F05A1-984E-4B00-A9E4-5E8C7F4FAB6B}" id="{F4385D4B-DDAC-40DD-99DA-A4E1AC1A4CEF}">
    <text>2 diffusions par jour pendant 15j</text>
  </threadedComment>
  <threadedComment ref="BF78" dT="2020-10-23T16:41:28.40" personId="{021F05A1-984E-4B00-A9E4-5E8C7F4FAB6B}" id="{48BF1605-44B5-4295-AF81-265F15C75AFA}">
    <text>2 diffusions par jour pendant 15j</text>
  </threadedComment>
  <threadedComment ref="AL80" dT="2020-10-21T11:29:33.54" personId="{021F05A1-984E-4B00-A9E4-5E8C7F4FAB6B}" id="{A95B3A9D-7943-4B52-AA6F-2A60177E6D81}">
    <text>Spot TV RDC: conception répartie en % budget pays</text>
  </threadedComment>
  <threadedComment ref="F122" dT="2020-10-21T13:27:39.97" personId="{021F05A1-984E-4B00-A9E4-5E8C7F4FAB6B}" id="{4E690AE8-208F-4BA2-ACFA-9E0094B88069}">
    <text>46 000 numéros</text>
  </threadedComment>
  <threadedComment ref="I122" dT="2020-10-21T13:27:39.97" personId="{021F05A1-984E-4B00-A9E4-5E8C7F4FAB6B}" id="{03E083CD-553B-489D-B518-F83613601A96}">
    <text>46 000 numéros</text>
  </threadedComment>
  <threadedComment ref="O122" dT="2020-10-21T13:29:02.04" personId="{021F05A1-984E-4B00-A9E4-5E8C7F4FAB6B}" id="{914C54A3-B3B9-4B5A-962E-6D63F14E1893}">
    <text>56000 NUMEROS</text>
  </threadedComment>
  <threadedComment ref="P122" dT="2020-10-21T13:29:02.04" personId="{021F05A1-984E-4B00-A9E4-5E8C7F4FAB6B}" id="{DB65A0FA-8CF5-4863-864A-F0CA9AA71FEC}">
    <text>56000 NUMEROS</text>
  </threadedComment>
  <threadedComment ref="S122" dT="2020-10-21T13:29:02.04" personId="{021F05A1-984E-4B00-A9E4-5E8C7F4FAB6B}" id="{2113182D-D1EA-4EE9-B297-E09FAFEC9FBE}">
    <text>56000 NUMEROS</text>
  </threadedComment>
  <threadedComment ref="T122" dT="2020-10-21T13:29:02.04" personId="{021F05A1-984E-4B00-A9E4-5E8C7F4FAB6B}" id="{360BDB41-3A6F-4DFC-B102-2177F565F23E}">
    <text>56000 NUMEROS</text>
  </threadedComment>
  <threadedComment ref="X122" dT="2020-10-21T13:29:02.04" personId="{021F05A1-984E-4B00-A9E4-5E8C7F4FAB6B}" id="{1C33C163-DDFF-4FC6-90BF-4D0E673E0CFC}">
    <text>56000 NUMEROS</text>
  </threadedComment>
  <threadedComment ref="AB122" dT="2020-10-21T13:29:02.04" personId="{021F05A1-984E-4B00-A9E4-5E8C7F4FAB6B}" id="{8D08F152-B2BA-4E19-B69E-CB88BC7DCB90}">
    <text>56000 NUMEROS</text>
  </threadedComment>
  <threadedComment ref="AG122" dT="2020-10-21T13:29:02.04" personId="{021F05A1-984E-4B00-A9E4-5E8C7F4FAB6B}" id="{31DB16A6-1769-489E-AF2F-06510546D871}">
    <text>66000 NUMEROS</text>
  </threadedComment>
  <threadedComment ref="AL122" dT="2020-10-21T13:29:02.04" personId="{021F05A1-984E-4B00-A9E4-5E8C7F4FAB6B}" id="{5A400C08-69C4-494B-988B-90D1A5137A06}">
    <text>66000 NUMEROS</text>
  </threadedComment>
  <threadedComment ref="AM122" dT="2020-10-21T13:29:02.04" personId="{021F05A1-984E-4B00-A9E4-5E8C7F4FAB6B}" id="{151D2B37-3D8D-45EC-AEEB-EFECC65DA52F}">
    <text>66000 NUMEROS</text>
  </threadedComment>
  <threadedComment ref="AR122" dT="2020-10-21T13:29:02.04" personId="{021F05A1-984E-4B00-A9E4-5E8C7F4FAB6B}" id="{7D9BC82E-0D81-4B53-A712-4A63DC2E23F2}">
    <text>66000 NUMEROS</text>
  </threadedComment>
  <threadedComment ref="AT122" dT="2020-10-21T13:29:02.04" personId="{021F05A1-984E-4B00-A9E4-5E8C7F4FAB6B}" id="{E6D0A07F-0E7C-49DE-8BC2-0AFE50A7C53D}">
    <text>66000 NUMEROS</text>
  </threadedComment>
  <threadedComment ref="AW122" dT="2020-10-21T13:29:02.04" personId="{021F05A1-984E-4B00-A9E4-5E8C7F4FAB6B}" id="{0C1B038E-2457-4460-97B0-CD3A8EFB2952}">
    <text>76000 NUMEROS</text>
  </threadedComment>
  <threadedComment ref="AX122" dT="2020-10-21T13:29:02.04" personId="{021F05A1-984E-4B00-A9E4-5E8C7F4FAB6B}" id="{765B1FDE-7531-435D-83C5-E0341B2F7400}">
    <text>76000 NUMEROS</text>
  </threadedComment>
  <threadedComment ref="BC122" dT="2020-10-21T13:29:02.04" personId="{021F05A1-984E-4B00-A9E4-5E8C7F4FAB6B}" id="{6D19AC6D-238C-4624-853F-24435E90DACA}">
    <text>76000 NUMEROS</text>
  </threadedComment>
  <threadedComment ref="BF122" dT="2020-10-21T13:29:02.04" personId="{021F05A1-984E-4B00-A9E4-5E8C7F4FAB6B}" id="{42EE3E21-CBB7-446A-9273-D3C2DE3A902E}">
    <text>76000 NUMEROS</text>
  </threadedComment>
  <threadedComment ref="F123" dT="2020-10-21T15:26:00.38" personId="{021F05A1-984E-4B00-A9E4-5E8C7F4FAB6B}" id="{9F21FF88-1972-443D-BE39-FE2F84C97360}">
    <text>4000 numéros</text>
  </threadedComment>
  <threadedComment ref="O123" dT="2020-10-21T15:26:00.38" personId="{021F05A1-984E-4B00-A9E4-5E8C7F4FAB6B}" id="{4CEEDEF4-02B1-4BE3-A24E-EF7BEAEA45EA}">
    <text>4000 numéros</text>
  </threadedComment>
  <threadedComment ref="P123" dT="2020-10-21T15:26:00.38" personId="{021F05A1-984E-4B00-A9E4-5E8C7F4FAB6B}" id="{5FA0DDC2-2BE8-4EF9-9D8A-118FF4F6CA24}">
    <text>4000 numéros</text>
  </threadedComment>
  <threadedComment ref="T123" dT="2020-10-21T15:26:00.38" personId="{021F05A1-984E-4B00-A9E4-5E8C7F4FAB6B}" id="{1550E5D5-375F-463A-B4FD-B3CDF8D59A35}">
    <text>4000 numéros</text>
  </threadedComment>
  <threadedComment ref="X123" dT="2020-10-21T15:26:00.38" personId="{021F05A1-984E-4B00-A9E4-5E8C7F4FAB6B}" id="{91DFE43F-8A00-4437-967C-3626643B5F6A}">
    <text>4000 numéros</text>
  </threadedComment>
  <threadedComment ref="Y123" dT="2020-10-21T15:26:00.38" personId="{021F05A1-984E-4B00-A9E4-5E8C7F4FAB6B}" id="{A614B89D-3E3A-4B77-99DD-EC7141C7C940}">
    <text>7000 numéros</text>
  </threadedComment>
  <threadedComment ref="AB123" dT="2020-10-21T15:26:00.38" personId="{021F05A1-984E-4B00-A9E4-5E8C7F4FAB6B}" id="{8CB437A7-C45B-4DCD-BD1A-04F7F569D282}">
    <text>7000 numéros</text>
  </threadedComment>
  <threadedComment ref="AF123" dT="2021-06-25T12:25:41.61" personId="{23DBEE29-11F8-4A0A-985D-5994BCB1695A}" id="{C52DEEB0-459C-4D00-8C70-D35294D277D6}">
    <text>sms fête des pères</text>
  </threadedComment>
  <threadedComment ref="AG123" dT="2020-10-21T15:26:00.38" personId="{021F05A1-984E-4B00-A9E4-5E8C7F4FAB6B}" id="{E3D1DE2F-00B4-4B1D-8EB6-81F222F24DCE}">
    <text>7000 numéros</text>
  </threadedComment>
  <threadedComment ref="AL123" dT="2020-10-21T15:26:00.38" personId="{021F05A1-984E-4B00-A9E4-5E8C7F4FAB6B}" id="{0921DBFE-B9B3-462E-8A19-F94EA4A09112}">
    <text>7000 numéros</text>
  </threadedComment>
  <threadedComment ref="AM123" dT="2020-10-21T15:26:00.38" personId="{021F05A1-984E-4B00-A9E4-5E8C7F4FAB6B}" id="{D18950EB-F430-46BE-8985-8EF0C6676D62}">
    <text>7000 numéros</text>
  </threadedComment>
  <threadedComment ref="AQ123" dT="2020-10-21T15:26:00.38" personId="{021F05A1-984E-4B00-A9E4-5E8C7F4FAB6B}" id="{BC8785FB-38A4-4148-83EE-8BDB975599B1}">
    <text>7000 numéros</text>
  </threadedComment>
  <threadedComment ref="AR123" dT="2020-10-21T15:30:24.52" personId="{021F05A1-984E-4B00-A9E4-5E8C7F4FAB6B}" id="{09362DFD-4BD7-48AC-9CF7-F07B0669D810}">
    <text>10000 numéros</text>
  </threadedComment>
  <threadedComment ref="AT123" dT="2020-10-21T15:30:24.52" personId="{021F05A1-984E-4B00-A9E4-5E8C7F4FAB6B}" id="{D84D157D-FD7E-4050-906A-4CCD60031953}">
    <text>10000 numéros</text>
  </threadedComment>
  <threadedComment ref="AW123" dT="2020-10-21T15:30:24.52" personId="{021F05A1-984E-4B00-A9E4-5E8C7F4FAB6B}" id="{10BBB468-733E-49CC-BAF4-CC6382397178}">
    <text>10000 numéros</text>
  </threadedComment>
  <threadedComment ref="AX123" dT="2020-10-21T15:30:24.52" personId="{021F05A1-984E-4B00-A9E4-5E8C7F4FAB6B}" id="{EDB07FBD-87D0-4B4C-8908-A8A094197ED6}">
    <text>10000 numéros</text>
  </threadedComment>
  <threadedComment ref="BC123" dT="2020-10-21T15:30:24.52" personId="{021F05A1-984E-4B00-A9E4-5E8C7F4FAB6B}" id="{83128D11-822E-4E1F-928A-D34C0E0ECB2C}">
    <text>10000 numéros</text>
  </threadedComment>
  <threadedComment ref="BF123" dT="2020-10-21T15:30:24.52" personId="{021F05A1-984E-4B00-A9E4-5E8C7F4FAB6B}" id="{78F936E2-3262-4DEF-8526-1E7C4EFD5988}">
    <text>10000 numéros</text>
  </threadedComment>
  <threadedComment ref="E124" dT="2020-10-26T10:39:40.43" personId="{021F05A1-984E-4B00-A9E4-5E8C7F4FAB6B}" id="{B8090900-EC0F-45DC-85A7-3A53BB7FBA20}">
    <text>15000 contacts</text>
  </threadedComment>
  <threadedComment ref="F124" dT="2020-10-26T10:39:40.43" personId="{021F05A1-984E-4B00-A9E4-5E8C7F4FAB6B}" id="{3A9693FC-0373-4D3A-BBA6-061D84A035D8}">
    <text>15000 contacts</text>
  </threadedComment>
  <threadedComment ref="M124" dT="2020-10-26T10:39:40.43" personId="{021F05A1-984E-4B00-A9E4-5E8C7F4FAB6B}" id="{E1BA88D0-EEC8-4B98-A9AC-233E4D4B8C3E}">
    <text>15000 contacts</text>
  </threadedComment>
  <threadedComment ref="O124" dT="2020-10-26T10:39:40.43" personId="{021F05A1-984E-4B00-A9E4-5E8C7F4FAB6B}" id="{AF8F5E32-6A60-4DF7-822B-560B2B72ABED}">
    <text>20000 contacts</text>
  </threadedComment>
  <threadedComment ref="P124" dT="2020-10-26T10:39:40.43" personId="{021F05A1-984E-4B00-A9E4-5E8C7F4FAB6B}" id="{E9842207-2357-408E-9C81-A08D37E9AF65}">
    <text>20000 contacts</text>
  </threadedComment>
  <threadedComment ref="S124" dT="2020-10-26T10:39:40.43" personId="{021F05A1-984E-4B00-A9E4-5E8C7F4FAB6B}" id="{3E3F4865-20EF-4819-81A6-11C4035D2F0B}">
    <text>20000 contacts</text>
  </threadedComment>
  <threadedComment ref="T124" dT="2020-10-26T10:39:40.43" personId="{021F05A1-984E-4B00-A9E4-5E8C7F4FAB6B}" id="{B3CE09D8-369D-4EC1-A150-C699A3D64624}">
    <text>20000 contacts</text>
  </threadedComment>
  <threadedComment ref="X124" dT="2020-10-26T10:39:40.43" personId="{021F05A1-984E-4B00-A9E4-5E8C7F4FAB6B}" id="{49875F28-AFBC-4051-9FA2-97B3C9F05078}">
    <text>20000 contacts</text>
  </threadedComment>
  <threadedComment ref="Y124" dT="2020-10-26T10:39:40.43" personId="{021F05A1-984E-4B00-A9E4-5E8C7F4FAB6B}" id="{073BF769-66BA-4D7B-898F-215D8B022A64}">
    <text>25000 contacts</text>
  </threadedComment>
  <threadedComment ref="AB124" dT="2020-10-26T10:39:40.43" personId="{021F05A1-984E-4B00-A9E4-5E8C7F4FAB6B}" id="{0571E21F-C90D-4898-B726-DFC8D6D60061}">
    <text>25000 contacts</text>
  </threadedComment>
  <threadedComment ref="AF124" dT="2021-06-25T12:10:33.74" personId="{23DBEE29-11F8-4A0A-985D-5994BCB1695A}" id="{D815018B-9EFC-422D-966C-9AD97AEC2753}">
    <text>SMS fête des pères</text>
  </threadedComment>
  <threadedComment ref="AG124" dT="2020-10-26T10:39:40.43" personId="{021F05A1-984E-4B00-A9E4-5E8C7F4FAB6B}" id="{16A46CD7-6DC3-4A32-A918-48A395699637}">
    <text>25000 contacts</text>
  </threadedComment>
  <threadedComment ref="AL124" dT="2020-10-26T10:39:40.43" personId="{021F05A1-984E-4B00-A9E4-5E8C7F4FAB6B}" id="{94B8D78C-FD10-40A3-B8AD-149CA138B6A5}">
    <text>25000 contacts</text>
  </threadedComment>
  <threadedComment ref="AM124" dT="2020-10-26T10:39:40.43" personId="{021F05A1-984E-4B00-A9E4-5E8C7F4FAB6B}" id="{49836E60-C889-4B97-951C-4B162CD64DB1}">
    <text>25000 contacts</text>
  </threadedComment>
  <threadedComment ref="AQ124" dT="2020-10-26T10:39:40.43" personId="{021F05A1-984E-4B00-A9E4-5E8C7F4FAB6B}" id="{04BF30BC-B551-4FB9-A702-DA9B6A00B868}">
    <text>25000 contacts</text>
  </threadedComment>
  <threadedComment ref="AR124" dT="2020-10-26T10:39:40.43" personId="{021F05A1-984E-4B00-A9E4-5E8C7F4FAB6B}" id="{D0A1615A-EDD3-463F-9D1E-663291CCAD19}">
    <text>25000 contacts</text>
  </threadedComment>
  <threadedComment ref="AT124" dT="2020-10-26T10:39:40.43" personId="{021F05A1-984E-4B00-A9E4-5E8C7F4FAB6B}" id="{EEB6344B-D888-49BB-B94C-77D633525205}">
    <text>30000 contacts</text>
  </threadedComment>
  <threadedComment ref="AV124" dT="2020-10-26T10:39:40.43" personId="{021F05A1-984E-4B00-A9E4-5E8C7F4FAB6B}" id="{8548A43F-EE98-435A-A974-3593BF4D1895}">
    <text>30000 contacts</text>
  </threadedComment>
  <threadedComment ref="AW124" dT="2020-10-26T10:39:40.43" personId="{021F05A1-984E-4B00-A9E4-5E8C7F4FAB6B}" id="{4167D86E-9C46-4A9E-8071-47103D7BB722}">
    <text>30000 contacts</text>
  </threadedComment>
  <threadedComment ref="AX124" dT="2020-10-26T10:39:40.43" personId="{021F05A1-984E-4B00-A9E4-5E8C7F4FAB6B}" id="{DDA5638B-56EB-4BA8-A795-AD707813EC53}">
    <text>30000 contacts</text>
  </threadedComment>
  <threadedComment ref="BC124" dT="2020-10-26T10:39:40.43" personId="{021F05A1-984E-4B00-A9E4-5E8C7F4FAB6B}" id="{C8E03357-4B3F-4F79-8C80-BD257B62EB99}">
    <text>30000 contacts</text>
  </threadedComment>
  <threadedComment ref="BF124" dT="2020-10-26T10:39:40.43" personId="{021F05A1-984E-4B00-A9E4-5E8C7F4FAB6B}" id="{CC120E73-B4D3-45CB-A39B-9C7765BE892F}">
    <text>30000 contacts</text>
  </threadedComment>
  <threadedComment ref="BH124" dT="2019-10-30T11:45:25.68" personId="{021F05A1-984E-4B00-A9E4-5E8C7F4FAB6B}" id="{D105CF89-6EE1-42B1-A99A-E6844E245529}">
    <text>ENVOI SMS BASE KIABI + CITY SEN</text>
  </threadedComment>
  <threadedComment ref="BH124" dT="2019-10-31T11:10:05.51" personId="{021F05A1-984E-4B00-A9E4-5E8C7F4FAB6B}" id="{3D851BA5-A9CB-4644-B59A-2E458F1A56BA}" parentId="{D105CF89-6EE1-42B1-A99A-E6844E245529}">
    <text>Intégration 5000 contacts HIVER ++</text>
  </threadedComment>
  <threadedComment ref="F125" dT="2020-10-21T16:07:23.62" personId="{021F05A1-984E-4B00-A9E4-5E8C7F4FAB6B}" id="{64C8B043-9B71-4FE2-B1B9-15452041E1F9}">
    <text>17000 contacts ??</text>
  </threadedComment>
  <threadedComment ref="P125" dT="2020-10-21T16:07:23.62" personId="{021F05A1-984E-4B00-A9E4-5E8C7F4FAB6B}" id="{95140532-FB3C-43A5-B4D9-79413AF2654D}">
    <text>21 000 contacts</text>
  </threadedComment>
  <threadedComment ref="T125" dT="2020-10-21T16:09:29.56" personId="{021F05A1-984E-4B00-A9E4-5E8C7F4FAB6B}" id="{05678145-07A8-4E0F-958E-1DDF7ED5DFE2}">
    <text>21000 contacts</text>
  </threadedComment>
  <threadedComment ref="X125" dT="2020-10-21T16:09:29.56" personId="{021F05A1-984E-4B00-A9E4-5E8C7F4FAB6B}" id="{0D657C91-C779-4DDB-B24C-796DEB1C941F}">
    <text>21000 contacts</text>
  </threadedComment>
  <threadedComment ref="Y125" dT="2020-10-21T16:09:29.56" personId="{021F05A1-984E-4B00-A9E4-5E8C7F4FAB6B}" id="{E733B9C1-AA5F-47F0-8333-29752384A1E8}">
    <text>25000 contacts</text>
  </threadedComment>
  <threadedComment ref="AB125" dT="2020-10-21T16:09:29.56" personId="{021F05A1-984E-4B00-A9E4-5E8C7F4FAB6B}" id="{C23F1498-7AB1-4E5B-8B6D-2D7FC0BE3993}">
    <text>21000 contacts</text>
  </threadedComment>
  <threadedComment ref="AF125" dT="2021-06-25T12:03:28.39" personId="{23DBEE29-11F8-4A0A-985D-5994BCB1695A}" id="{404AA810-ECBE-48AD-97C9-30A04B4BA0C2}">
    <text>SMS OP fête des pères</text>
  </threadedComment>
  <threadedComment ref="AG125" dT="2020-10-21T16:09:29.56" personId="{021F05A1-984E-4B00-A9E4-5E8C7F4FAB6B}" id="{B276115D-693F-461C-A20E-059F92BC488D}">
    <text>25000 contacts</text>
  </threadedComment>
  <threadedComment ref="AL125" dT="2020-10-21T16:09:29.56" personId="{021F05A1-984E-4B00-A9E4-5E8C7F4FAB6B}" id="{2003EDA7-D1FB-4847-B4E6-D51A033EFCB7}">
    <text>25000 contacts</text>
  </threadedComment>
  <threadedComment ref="AM125" dT="2020-10-21T16:09:29.56" personId="{021F05A1-984E-4B00-A9E4-5E8C7F4FAB6B}" id="{57B02B68-DC15-4E32-8D89-5B8053528349}">
    <text>25000 contacts</text>
  </threadedComment>
  <threadedComment ref="AR125" dT="2020-10-21T16:09:29.56" personId="{021F05A1-984E-4B00-A9E4-5E8C7F4FAB6B}" id="{0582C42D-0DA2-4D72-8AFD-2A9D9E5D8D37}">
    <text>25000 contacts</text>
  </threadedComment>
  <threadedComment ref="AT125" dT="2020-10-21T16:09:29.56" personId="{021F05A1-984E-4B00-A9E4-5E8C7F4FAB6B}" id="{48C529BC-57E3-4ACA-B6F4-7BEA6E2376AC}">
    <text>25000 contacts</text>
  </threadedComment>
  <threadedComment ref="AW125" dT="2020-10-21T16:09:29.56" personId="{021F05A1-984E-4B00-A9E4-5E8C7F4FAB6B}" id="{8E54AA1F-F431-4E3E-ADA9-3E60CAFA22EA}">
    <text>29000 contacts</text>
  </threadedComment>
  <threadedComment ref="AX125" dT="2020-10-21T16:09:29.56" personId="{021F05A1-984E-4B00-A9E4-5E8C7F4FAB6B}" id="{0D932A14-CB0E-49D1-B367-6F5629FB4098}">
    <text>29000 contacts</text>
  </threadedComment>
  <threadedComment ref="BF125" dT="2020-10-21T16:09:29.56" personId="{021F05A1-984E-4B00-A9E4-5E8C7F4FAB6B}" id="{12B31F88-2E3E-4AEA-85A2-F8EF07A9C2FC}">
    <text>29000 contacts</text>
  </threadedComment>
  <threadedComment ref="P126" dT="2020-10-26T12:22:55.69" personId="{021F05A1-984E-4B00-A9E4-5E8C7F4FAB6B}" id="{AF50825C-5F7E-4F3D-BCFF-F473F45F52B8}">
    <text>SMS mixte Pyjama party</text>
  </threadedComment>
  <threadedComment ref="AF126" dT="2021-06-25T11:49:48.94" personId="{23DBEE29-11F8-4A0A-985D-5994BCB1695A}" id="{22B0487B-4DF8-4961-A33A-3977DA1959D2}">
    <text>SMS fête des pères</text>
  </threadedComment>
  <threadedComment ref="H134" dT="2020-10-21T09:49:04.43" personId="{021F05A1-984E-4B00-A9E4-5E8C7F4FAB6B}" id="{B9C2C91D-5DE2-4B90-BA3C-53A2BCB792D4}">
    <text>50000 (bons cadeaux) + rému 200 000 / influenceur mag</text>
  </threadedComment>
  <threadedComment ref="H134" dT="2020-10-21T09:53:13.57" personId="{021F05A1-984E-4B00-A9E4-5E8C7F4FAB6B}" id="{B40C86F0-2A78-4F00-8D96-B40ECFE30D88}" parentId="{B9C2C91D-5DE2-4B90-BA3C-53A2BCB792D4}">
    <text>+ baby mams!</text>
  </threadedComment>
  <threadedComment ref="I134" dT="2021-04-27T18:07:23.50" personId="{23DBEE29-11F8-4A0A-985D-5994BCB1695A}" id="{9A9407AA-B41D-49DA-BAF4-C973C2F71F57}">
    <text>Babi mams</text>
  </threadedComment>
  <threadedComment ref="J134" dT="2019-10-31T15:11:59.14" personId="{021F05A1-984E-4B00-A9E4-5E8C7F4FAB6B}" id="{A10BAD8D-AD2D-4516-986A-9E1A558F2D78}">
    <text>Influenceur looks pantalons</text>
  </threadedComment>
  <threadedComment ref="M134" dT="2020-10-21T09:49:04.43" personId="{021F05A1-984E-4B00-A9E4-5E8C7F4FAB6B}" id="{D38632C4-D883-4023-BF59-C7CE456C1C3A}">
    <text>50000 (bons cadeaux) + rému 200 000 / influenceur mag</text>
  </threadedComment>
  <threadedComment ref="R134" dT="2020-10-21T09:49:04.43" personId="{021F05A1-984E-4B00-A9E4-5E8C7F4FAB6B}" id="{8D7EC93D-8269-43B2-A383-ED197A9761A7}">
    <text>50000 (bons cadeaux) + rému 200 000 / influenceur mag</text>
  </threadedComment>
  <threadedComment ref="T134" dT="2020-10-21T09:51:21.45" personId="{021F05A1-984E-4B00-A9E4-5E8C7F4FAB6B}" id="{D2224DBD-6656-4B46-8DE1-41F2C3B23CE5}">
    <text>PUSH BABY MAMS</text>
  </threadedComment>
  <threadedComment ref="W134" dT="2020-10-21T09:49:04.43" personId="{021F05A1-984E-4B00-A9E4-5E8C7F4FAB6B}" id="{7702B201-6141-45D3-8925-FBE961926CEB}">
    <text>50000 (bons cadeaux) + rému 200 000 / influenceur mag</text>
  </threadedComment>
  <threadedComment ref="AA134" dT="2020-10-21T09:49:04.43" personId="{021F05A1-984E-4B00-A9E4-5E8C7F4FAB6B}" id="{60F642D8-274D-46DD-B0CF-E9647C2849D7}">
    <text>50000 (bons cadeaux) + rému 200 000 / influenceur mag</text>
  </threadedComment>
  <threadedComment ref="AB134" dT="2020-10-21T09:51:21.45" personId="{021F05A1-984E-4B00-A9E4-5E8C7F4FAB6B}" id="{A6F67310-92AF-4957-B699-1C29B618EA18}">
    <text>PUSH BABY MAMS</text>
  </threadedComment>
  <threadedComment ref="AB134" dT="2021-07-06T12:48:35.99" personId="{021F05A1-984E-4B00-A9E4-5E8C7F4FAB6B}" id="{0CFCBF6F-52AA-4F62-A5E4-86F0CB9A043D}" parentId="{A6F67310-92AF-4957-B699-1C29B618EA18}">
    <text>sortie stock babymams</text>
  </threadedComment>
  <threadedComment ref="AF134" dT="2020-10-21T09:49:04.43" personId="{021F05A1-984E-4B00-A9E4-5E8C7F4FAB6B}" id="{A1300985-54BE-441A-9D79-204058306E29}">
    <text>50000 (bons cadeaux) + rému 200 000 / influenceur mag</text>
  </threadedComment>
  <threadedComment ref="AK134" dT="2020-10-21T09:49:04.43" personId="{021F05A1-984E-4B00-A9E4-5E8C7F4FAB6B}" id="{449F1513-7F5C-4CBE-81C5-05C80ECD8776}">
    <text>50000 (bons cadeaux) + rému 200 000 / influenceur mag</text>
  </threadedComment>
  <threadedComment ref="AL134" dT="2020-10-21T09:51:21.45" personId="{021F05A1-984E-4B00-A9E4-5E8C7F4FAB6B}" id="{5A5B70BA-D58A-430C-A409-CA0D88B844A0}">
    <text>PUSH BABY MAMS</text>
  </threadedComment>
  <threadedComment ref="AP134" dT="2020-10-21T09:49:04.43" personId="{021F05A1-984E-4B00-A9E4-5E8C7F4FAB6B}" id="{AED77CC1-80FB-433F-AE97-D4E571C6976E}">
    <text>50000 (bons cadeaux) + rému 200 000 / influenceur mag</text>
  </threadedComment>
  <threadedComment ref="AU134" dT="2020-10-21T09:49:04.43" personId="{021F05A1-984E-4B00-A9E4-5E8C7F4FAB6B}" id="{F23AB125-385C-43F8-AEA8-EC40990A10BB}">
    <text>50000 (bons cadeaux) + rému 200 000 / influenceur mag</text>
  </threadedComment>
  <threadedComment ref="AW134" dT="2020-10-21T09:51:21.45" personId="{021F05A1-984E-4B00-A9E4-5E8C7F4FAB6B}" id="{C1F22107-D9BB-4510-B713-5AF363F9E4ED}">
    <text>PUSH BABY MAMS</text>
  </threadedComment>
  <threadedComment ref="AZ134" dT="2020-10-21T09:49:04.43" personId="{021F05A1-984E-4B00-A9E4-5E8C7F4FAB6B}" id="{80CC467F-3F85-478F-8150-DE676F692CD9}">
    <text>50000 (bons cadeaux) + rému 200 000 / influenceur mag</text>
  </threadedComment>
  <threadedComment ref="BE134" dT="2020-10-21T09:49:04.43" personId="{021F05A1-984E-4B00-A9E4-5E8C7F4FAB6B}" id="{17C0D0FF-2CF5-46A3-9064-992FF487B8E3}">
    <text>50000 (bons cadeaux) + rému 200 000 / influenceur mag</text>
  </threadedComment>
  <threadedComment ref="BF134" dT="2020-10-21T09:51:21.45" personId="{021F05A1-984E-4B00-A9E4-5E8C7F4FAB6B}" id="{AD274987-0153-4693-B2F3-079F2A033F7E}">
    <text>Campagne influenceurs + PUSH BABY MAMS</text>
  </threadedComment>
  <threadedComment ref="BJ134" dT="2020-10-21T09:49:04.43" personId="{021F05A1-984E-4B00-A9E4-5E8C7F4FAB6B}" id="{BC6E275C-832C-4DD8-9E9E-A4C2EC6A02D4}">
    <text>50000 (bons cadeaux) + rému 200 000 / influenceur mag</text>
  </threadedComment>
  <threadedComment ref="M135" dT="2020-10-21T09:49:04.43" personId="{021F05A1-984E-4B00-A9E4-5E8C7F4FAB6B}" id="{61466FB3-2357-4BF4-90AF-4F2B2C9EC389}">
    <text>50000 (bons cadeaux) + rému 200 000 / influenceur mag</text>
  </threadedComment>
  <threadedComment ref="R135" dT="2020-10-21T09:49:04.43" personId="{021F05A1-984E-4B00-A9E4-5E8C7F4FAB6B}" id="{B427191E-A576-4885-93C4-E254029D9128}">
    <text>50000 (bons cadeaux) + rému 200 000 / influenceur mag</text>
  </threadedComment>
  <threadedComment ref="W135" dT="2020-10-21T09:49:04.43" personId="{021F05A1-984E-4B00-A9E4-5E8C7F4FAB6B}" id="{CF32FD95-E66D-42C2-B656-3DC16A16B575}">
    <text>50000 (bons cadeaux) + rému 200 000 / influenceur mag</text>
  </threadedComment>
  <threadedComment ref="AA135" dT="2020-10-26T13:11:16.93" personId="{021F05A1-984E-4B00-A9E4-5E8C7F4FAB6B}" id="{1E725562-1B4F-4C9D-857D-4BC7AD860391}">
    <text>50000 (bons cadeaux) + rému 200 000 / influenceur mag</text>
  </threadedComment>
  <threadedComment ref="AF135" dT="2020-10-21T09:49:04.43" personId="{021F05A1-984E-4B00-A9E4-5E8C7F4FAB6B}" id="{494E63F2-AFE7-4704-B9C8-6CF2CFBF7E72}">
    <text>50000 (bons cadeaux) + rému 200 000 / influenceur mag</text>
  </threadedComment>
  <threadedComment ref="AK135" dT="2020-10-26T13:11:16.93" personId="{021F05A1-984E-4B00-A9E4-5E8C7F4FAB6B}" id="{D49FBAE3-A8FA-449C-B8F7-585681A7FD92}">
    <text>50000 (bons cadeaux) + rému 200 000 / influenceur mag</text>
  </threadedComment>
  <threadedComment ref="AP135" dT="2020-10-26T13:11:16.93" personId="{021F05A1-984E-4B00-A9E4-5E8C7F4FAB6B}" id="{E6FC6B35-0360-4D48-8EF7-BA20A925E76D}">
    <text>50000 (bons cadeaux) + rému 200 000 / influenceur mag</text>
  </threadedComment>
  <threadedComment ref="AU135" dT="2020-10-26T13:11:16.93" personId="{021F05A1-984E-4B00-A9E4-5E8C7F4FAB6B}" id="{EF7829FE-A9D4-4E71-A608-6AF5486C356D}">
    <text>50000 (bons cadeaux) + rému 200 000 / influenceur mag</text>
  </threadedComment>
  <threadedComment ref="AZ135" dT="2020-10-26T13:11:16.93" personId="{021F05A1-984E-4B00-A9E4-5E8C7F4FAB6B}" id="{035A49DE-CBA4-497B-A3E0-1611470919BD}">
    <text>50000 (bons cadeaux) + rému 200 000 / influenceur mag</text>
  </threadedComment>
  <threadedComment ref="BE135" dT="2020-10-26T13:11:16.93" personId="{021F05A1-984E-4B00-A9E4-5E8C7F4FAB6B}" id="{C774FB3E-3135-4668-B1EB-2452BE17CC76}">
    <text>50000 (bons cadeaux) + rému 200 000 / influenceur mag</text>
  </threadedComment>
  <threadedComment ref="BJ135" dT="2020-10-26T13:11:16.93" personId="{021F05A1-984E-4B00-A9E4-5E8C7F4FAB6B}" id="{16FB5D98-7B3C-419D-9690-D055B72AF0C8}">
    <text>50000 (bons cadeaux) + rému 200 000 / influenceur mag</text>
  </threadedComment>
  <threadedComment ref="M136" dT="2020-10-21T09:49:04.43" personId="{021F05A1-984E-4B00-A9E4-5E8C7F4FAB6B}" id="{D0BDCD0E-CCDC-406F-B9EF-BD560C1743EE}">
    <text>50000 (bons cadeaux) + rému 200 000 / influenceur mag</text>
  </threadedComment>
  <threadedComment ref="R136" dT="2020-10-21T09:49:04.43" personId="{021F05A1-984E-4B00-A9E4-5E8C7F4FAB6B}" id="{0CF41FA0-99A5-4AF8-9050-9C4B75AB5D31}">
    <text>50000 (bons cadeaux) + rému 200 000 / influenceur mag</text>
  </threadedComment>
  <threadedComment ref="W136" dT="2020-10-21T09:49:04.43" personId="{021F05A1-984E-4B00-A9E4-5E8C7F4FAB6B}" id="{9B4BC666-EBB1-4943-BF37-136026D2DBB6}">
    <text>50000 (bons cadeaux) + rému 200 000 / influenceur mag</text>
  </threadedComment>
  <threadedComment ref="AA136" dT="2020-10-26T13:11:21.58" personId="{021F05A1-984E-4B00-A9E4-5E8C7F4FAB6B}" id="{5ECF09BE-E81C-40D2-AC61-E85EC7ABEE3C}">
    <text>50000 (bons cadeaux) + rému 200 000 / influenceur mag</text>
  </threadedComment>
  <threadedComment ref="AF136" dT="2020-10-21T09:49:04.43" personId="{021F05A1-984E-4B00-A9E4-5E8C7F4FAB6B}" id="{2F11CABA-D9C2-45FC-BE46-40203452FE07}">
    <text>50000 (bons cadeaux) + rému 200 000 / influenceur mag</text>
  </threadedComment>
  <threadedComment ref="AK136" dT="2020-10-26T13:11:21.58" personId="{021F05A1-984E-4B00-A9E4-5E8C7F4FAB6B}" id="{798B5E85-166B-4976-96D1-35FAA05F4CE7}">
    <text>50000 (bons cadeaux) + rému 200 000 / influenceur mag</text>
  </threadedComment>
  <threadedComment ref="AP136" dT="2020-10-26T13:11:21.58" personId="{021F05A1-984E-4B00-A9E4-5E8C7F4FAB6B}" id="{E81B9B3F-457B-4ADD-A0FB-3FB0EA4A0937}">
    <text>50000 (bons cadeaux) + rému 200 000 / influenceur mag</text>
  </threadedComment>
  <threadedComment ref="AU136" dT="2020-10-26T13:11:21.58" personId="{021F05A1-984E-4B00-A9E4-5E8C7F4FAB6B}" id="{7957407E-BABA-44C5-AB2B-95A70DDD41EA}">
    <text>50000 (bons cadeaux) + rému 200 000 / influenceur mag</text>
  </threadedComment>
  <threadedComment ref="AZ136" dT="2020-10-26T13:11:21.58" personId="{021F05A1-984E-4B00-A9E4-5E8C7F4FAB6B}" id="{B27C7618-6B84-43F2-BBDE-6C262BB7C198}">
    <text>50000 (bons cadeaux) + rému 200 000 / influenceur mag</text>
  </threadedComment>
  <threadedComment ref="BE136" dT="2020-10-26T13:11:21.58" personId="{021F05A1-984E-4B00-A9E4-5E8C7F4FAB6B}" id="{B1E3002F-C8C4-4103-8B18-FCC79C6B18A0}">
    <text>50000 (bons cadeaux) + rému 200 000 / influenceur mag</text>
  </threadedComment>
  <threadedComment ref="BJ136" dT="2020-10-26T13:11:21.58" personId="{021F05A1-984E-4B00-A9E4-5E8C7F4FAB6B}" id="{76D8CDDB-0664-4CB8-947A-652B491B05CC}">
    <text>50000 (bons cadeaux) + rému 200 000 / influenceur mag</text>
  </threadedComment>
  <threadedComment ref="M137" dT="2020-10-23T16:09:06.07" personId="{021F05A1-984E-4B00-A9E4-5E8C7F4FAB6B}" id="{086B061A-25F7-40B7-93BF-9AD894AA315D}">
    <text>Opération St Valentin: le cadeau que j'aimerais qu'on m'offre, passage d'influenceurs en mag</text>
  </threadedComment>
  <threadedComment ref="R137" dT="2020-10-23T16:09:06.07" personId="{021F05A1-984E-4B00-A9E4-5E8C7F4FAB6B}" id="{7448C8F8-C63C-48D3-91D4-1804C8AEE4FA}">
    <text>Opération St Valentin: le cadeau que j'aimerais qu'on m'offre, passage d'influenceurs en mag</text>
  </threadedComment>
  <threadedComment ref="T137" dT="2020-10-23T16:16:49.13" personId="{021F05A1-984E-4B00-A9E4-5E8C7F4FAB6B}" id="{71D8C06E-ADE2-4B27-903D-2123910BF5A7}">
    <text>OP influenceurs choix d'une tenue cerem avec publication sur les réseaux</text>
  </threadedComment>
  <threadedComment ref="W137" dT="2020-10-23T16:09:06.07" personId="{021F05A1-984E-4B00-A9E4-5E8C7F4FAB6B}" id="{9599958E-CAD4-45D6-810E-41804E0C90A2}">
    <text>Opération St Valentin: le cadeau que j'aimerais qu'on m'offre, passage d'influenceurs en mag</text>
  </threadedComment>
  <threadedComment ref="AA137" dT="2020-10-26T13:11:25.61" personId="{021F05A1-984E-4B00-A9E4-5E8C7F4FAB6B}" id="{010F31EB-6B81-4A03-BB31-4B2874226262}">
    <text>50000 (bons cadeaux) + rému 200 000 / influenceur mag</text>
  </threadedComment>
  <threadedComment ref="AF137" dT="2020-10-23T16:09:06.07" personId="{021F05A1-984E-4B00-A9E4-5E8C7F4FAB6B}" id="{8974449E-8CF7-48FF-A44A-25654989CC6C}">
    <text>Opération St Valentin: le cadeau que j'aimerais qu'on m'offre, passage d'influenceurs en mag</text>
  </threadedComment>
  <threadedComment ref="AK137" dT="2020-10-26T13:11:25.61" personId="{021F05A1-984E-4B00-A9E4-5E8C7F4FAB6B}" id="{41162B95-68D3-4532-AAF9-8BDD32D2F46C}">
    <text>50000 (bons cadeaux) + rému 200 000 / influenceur mag</text>
  </threadedComment>
  <threadedComment ref="AL137" dT="2020-10-23T16:26:14.74" personId="{021F05A1-984E-4B00-A9E4-5E8C7F4FAB6B}" id="{93698DD5-CE8C-484B-9BCE-A8ADEC67551A}">
    <text>OP influenceurs</text>
  </threadedComment>
  <threadedComment ref="AP137" dT="2020-10-26T13:11:25.61" personId="{021F05A1-984E-4B00-A9E4-5E8C7F4FAB6B}" id="{11366505-30E7-483E-9CAC-A279CBA01406}">
    <text>50000 (bons cadeaux) + rému 200 000 / influenceur mag</text>
  </threadedComment>
  <threadedComment ref="AU137" dT="2020-10-26T13:11:25.61" personId="{021F05A1-984E-4B00-A9E4-5E8C7F4FAB6B}" id="{388B4786-2C64-43C6-954D-655F55226BBD}">
    <text>50000 (bons cadeaux) + rému 200 000 / influenceur mag</text>
  </threadedComment>
  <threadedComment ref="AZ137" dT="2020-10-26T13:11:25.61" personId="{021F05A1-984E-4B00-A9E4-5E8C7F4FAB6B}" id="{AB72EFB8-24CA-4F8B-AA55-3694A73F7053}">
    <text>50000 (bons cadeaux) + rému 200 000 / influenceur mag</text>
  </threadedComment>
  <threadedComment ref="BE137" dT="2020-10-26T13:11:25.61" personId="{021F05A1-984E-4B00-A9E4-5E8C7F4FAB6B}" id="{8FB0AE1F-D801-4993-A4F0-47A9B4E02B9E}">
    <text>50000 (bons cadeaux) + rému 200 000 / influenceur mag</text>
  </threadedComment>
  <threadedComment ref="BF137" dT="2020-10-23T16:33:42.24" personId="{021F05A1-984E-4B00-A9E4-5E8C7F4FAB6B}" id="{5BE45F8B-B80B-4831-99F5-56A7F40B7320}">
    <text>op influenceurs</text>
  </threadedComment>
  <threadedComment ref="BJ137" dT="2020-10-26T13:11:25.61" personId="{021F05A1-984E-4B00-A9E4-5E8C7F4FAB6B}" id="{8D2BC91E-B4CC-439A-810A-C4A47DCC2446}">
    <text>50000 (bons cadeaux) + rému 200 000 / influenceur mag</text>
  </threadedComment>
  <threadedComment ref="M138" dT="2020-10-21T09:49:04.43" personId="{021F05A1-984E-4B00-A9E4-5E8C7F4FAB6B}" id="{DDE38C39-BA62-4B84-9E75-32274C6F4884}">
    <text>50000 (bons cadeaux) + rému 200 000 / influenceur mag</text>
  </threadedComment>
  <threadedComment ref="R138" dT="2020-10-21T09:49:04.43" personId="{021F05A1-984E-4B00-A9E4-5E8C7F4FAB6B}" id="{11BE2E7C-0C6A-4C30-83BC-D0258FDA0443}">
    <text>50000 (bons cadeaux) + rému 200 000 / influenceur mag</text>
  </threadedComment>
  <threadedComment ref="W138" dT="2020-10-21T09:49:04.43" personId="{021F05A1-984E-4B00-A9E4-5E8C7F4FAB6B}" id="{3BDB1453-1C0E-441E-B815-D71053F82C2E}">
    <text>50000 (bons cadeaux) + rému 200 000 / influenceur mag</text>
  </threadedComment>
  <threadedComment ref="AA138" dT="2020-10-26T13:11:29.27" personId="{021F05A1-984E-4B00-A9E4-5E8C7F4FAB6B}" id="{EDE9849B-12D9-4AAC-BD82-321E8B4DF7EC}">
    <text>50000 (bons cadeaux) + rému 200 000 / influenceur mag</text>
  </threadedComment>
  <threadedComment ref="AB138" dT="2020-10-26T13:17:23.95" personId="{021F05A1-984E-4B00-A9E4-5E8C7F4FAB6B}" id="{438377BC-8B6D-4DCF-8463-3B8C10354393}">
    <text>2 influenceurs</text>
  </threadedComment>
  <threadedComment ref="AF138" dT="2020-10-21T09:49:04.43" personId="{021F05A1-984E-4B00-A9E4-5E8C7F4FAB6B}" id="{CCE26082-9DC9-481B-B933-105113C5B73D}">
    <text>50000 (bons cadeaux) + rému 200 000 / influenceur mag</text>
  </threadedComment>
  <threadedComment ref="AK138" dT="2020-10-26T13:11:29.27" personId="{021F05A1-984E-4B00-A9E4-5E8C7F4FAB6B}" id="{7ABA2CF7-739A-4A3E-BF77-338196E3BE44}">
    <text>50000 (bons cadeaux) + rému 200 000 / influenceur mag</text>
  </threadedComment>
  <threadedComment ref="AL138" dT="2020-10-26T13:15:05.70" personId="{021F05A1-984E-4B00-A9E4-5E8C7F4FAB6B}" id="{426310C0-B9A3-439A-B29D-111B19D63494}">
    <text>2 influenceurs</text>
  </threadedComment>
  <threadedComment ref="AP138" dT="2020-10-26T13:11:29.27" personId="{021F05A1-984E-4B00-A9E4-5E8C7F4FAB6B}" id="{C4487555-F598-4FB0-9C80-366B52F8FE30}">
    <text>50000 (bons cadeaux) + rému 200 000 / influenceur mag</text>
  </threadedComment>
  <threadedComment ref="AU138" dT="2020-10-26T13:11:29.27" personId="{021F05A1-984E-4B00-A9E4-5E8C7F4FAB6B}" id="{770D44C9-FDC5-4A73-B84E-FF9476BF99CB}">
    <text>50000 (bons cadeaux) + rému 200 000 / influenceur mag</text>
  </threadedComment>
  <threadedComment ref="AZ138" dT="2020-10-26T13:11:29.27" personId="{021F05A1-984E-4B00-A9E4-5E8C7F4FAB6B}" id="{8701B7BE-7177-489C-BE3C-FE61FED3FF34}">
    <text>50000 (bons cadeaux) + rému 200 000 / influenceur mag</text>
  </threadedComment>
  <threadedComment ref="BE138" dT="2020-10-26T13:11:29.27" personId="{021F05A1-984E-4B00-A9E4-5E8C7F4FAB6B}" id="{3F158B95-2772-4019-9217-58CAB8B53428}">
    <text>50000 (bons cadeaux) + rému 200 000 / influenceur mag</text>
  </threadedComment>
  <threadedComment ref="BJ138" dT="2020-10-26T13:11:29.27" personId="{021F05A1-984E-4B00-A9E4-5E8C7F4FAB6B}" id="{7D853CAE-EA31-4CD9-A47F-C9C03597FCE8}">
    <text>50000 (bons cadeaux) + rému 200 000 / influenceur mag</text>
  </threadedComment>
  <threadedComment ref="M165" dT="2021-04-27T17:31:58.40" personId="{23DBEE29-11F8-4A0A-985D-5994BCB1695A}" id="{47EF07C5-B7DF-4BD6-8E40-221A186634DB}">
    <text>Impression tickets tombola KFB + ticket ambassadeurs KFB</text>
  </threadedComment>
  <threadedComment ref="AA165" dT="2021-06-21T17:39:28.01" personId="{23DBEE29-11F8-4A0A-985D-5994BCB1695A}" id="{D6CA34E8-0588-4362-AB15-3BA2961C6159}">
    <text>Vinyles fête des mères</text>
  </threadedComment>
  <threadedComment ref="AF165" dT="2021-06-21T18:00:26.52" personId="{23DBEE29-11F8-4A0A-985D-5994BCB1695A}" id="{CB5341DE-A208-4E16-A8DF-301D31769166}">
    <text>Vinyle fête des pères</text>
  </threadedComment>
  <threadedComment ref="AX165" dT="2020-10-21T12:32:43.45" personId="{021F05A1-984E-4B00-A9E4-5E8C7F4FAB6B}" id="{14A49BC7-BF31-463E-82B5-1B995D1B0E90}">
    <text>Kakemono + vitrine</text>
  </threadedComment>
  <threadedComment ref="M166" dT="2021-05-28T11:43:51.50" personId="{23DBEE29-11F8-4A0A-985D-5994BCB1695A}" id="{3DC48DC8-B5E1-43F5-A87B-1A266FA04EB0}">
    <text>St Valentin Kakemono</text>
  </threadedComment>
  <threadedComment ref="AA166" dT="2021-06-25T12:21:26.31" personId="{23DBEE29-11F8-4A0A-985D-5994BCB1695A}" id="{A2484724-5E86-4E24-8DA8-D29C86B533E0}">
    <text>Fête des mères</text>
  </threadedComment>
  <threadedComment ref="AF166" dT="2021-06-25T12:26:14.61" personId="{23DBEE29-11F8-4A0A-985D-5994BCB1695A}" id="{48E19639-C72D-48EA-B365-B2D86D963BC1}">
    <text>Impression fête des pères</text>
  </threadedComment>
  <threadedComment ref="AX166" dT="2020-10-21T12:36:49.35" personId="{021F05A1-984E-4B00-A9E4-5E8C7F4FAB6B}" id="{8958AFD5-A530-482B-B844-8FB78105BD38}">
    <text>Kakemono tribu + kakemono galerie</text>
  </threadedComment>
  <threadedComment ref="AA167" dT="2021-06-07T17:34:19.67" personId="{23DBEE29-11F8-4A0A-985D-5994BCB1695A}" id="{C9E96E49-1711-4D88-83FD-D5C24EA86D0F}">
    <text>Impression marquage sol magasin + fête des mères (facture en attente)</text>
  </threadedComment>
  <threadedComment ref="AF167" dT="2021-06-25T12:08:19.42" personId="{23DBEE29-11F8-4A0A-985D-5994BCB1695A}" id="{96D1B070-7498-4188-9327-02DE94A82F15}">
    <text>Fête des pères</text>
  </threadedComment>
  <threadedComment ref="BH167" dT="2019-10-30T11:45:32.41" personId="{021F05A1-984E-4B00-A9E4-5E8C7F4FAB6B}" id="{A5DA4D7F-BE7A-4CD9-BECE-0053FF1F0019}">
    <text>kakemono</text>
  </threadedComment>
  <threadedComment ref="F168" dT="2020-10-21T12:37:30.60" personId="{021F05A1-984E-4B00-A9E4-5E8C7F4FAB6B}" id="{33EDF6B2-3ED3-456C-B5A3-F4D43754FE6A}">
    <text>Kakemonos mag + galerie pharmacie + entrée principale</text>
  </threadedComment>
  <threadedComment ref="M168" dT="2021-06-07T15:29:41.40" personId="{23DBEE29-11F8-4A0A-985D-5994BCB1695A}" id="{1BEC1C7D-44F3-4A20-ADC5-5EBCCCC4F3E3}">
    <text>OP St valentin Kakemono</text>
  </threadedComment>
  <threadedComment ref="T168" dT="2020-10-21T12:37:30.60" personId="{021F05A1-984E-4B00-A9E4-5E8C7F4FAB6B}" id="{20955BCC-D15F-4544-A094-B486C007A1D2}">
    <text>Kakemonos mag + galerie pharmacie + entrée principale</text>
  </threadedComment>
  <threadedComment ref="AA168" dT="2021-06-25T11:59:21.43" personId="{23DBEE29-11F8-4A0A-985D-5994BCB1695A}" id="{5D0310B8-C146-441D-842F-8423F5316D12}">
    <text>Fête des mères</text>
  </threadedComment>
  <threadedComment ref="AF168" dT="2021-06-25T12:03:16.35" personId="{23DBEE29-11F8-4A0A-985D-5994BCB1695A}" id="{AB7BFA41-06F4-4366-9132-464E3320363C}">
    <text>Impression fête des pères</text>
  </threadedComment>
  <threadedComment ref="AL168" dT="2020-10-21T12:37:30.60" personId="{021F05A1-984E-4B00-A9E4-5E8C7F4FAB6B}" id="{99D2ACAA-6A30-46CD-BE2E-C88C8E91EBA3}">
    <text>Kakemonos mag + galerie pharmacie + entrée principale</text>
  </threadedComment>
  <threadedComment ref="AX168" dT="2020-10-21T12:37:30.60" personId="{021F05A1-984E-4B00-A9E4-5E8C7F4FAB6B}" id="{134668E9-4016-4D5F-97B2-0C2971242DCC}">
    <text>Kakemonos mag + galerie pharmacie + entrée principale</text>
  </threadedComment>
  <threadedComment ref="BF168" dT="2020-10-21T12:37:30.60" personId="{021F05A1-984E-4B00-A9E4-5E8C7F4FAB6B}" id="{74ABF786-85A4-4040-A39D-60A803C53831}">
    <text>Kakemonos mag + galerie pharmacie + entrée principale</text>
  </threadedComment>
  <threadedComment ref="H169" dT="2021-06-07T15:57:57.34" personId="{23DBEE29-11F8-4A0A-985D-5994BCB1695A}" id="{57395FBE-FD8A-4496-AE6A-9DE6DDD86E2C}">
    <text>Vinyle Kiabi</text>
  </threadedComment>
  <threadedComment ref="AA169" dT="2021-06-25T11:43:01.19" personId="{23DBEE29-11F8-4A0A-985D-5994BCB1695A}" id="{DBA2CBB6-B244-44DB-9A5D-4EFD8141F63A}">
    <text>Vitrines fête des mères</text>
  </threadedComment>
  <threadedComment ref="I171" dT="2020-10-21T09:35:24.13" personId="{021F05A1-984E-4B00-A9E4-5E8C7F4FAB6B}" id="{49228B25-91B6-4585-8C42-A597E4E85F90}">
    <text>Frais shooting + bons cadeaux + sortie stock</text>
  </threadedComment>
  <threadedComment ref="M171" dT="2021-04-27T17:37:22.66" personId="{23DBEE29-11F8-4A0A-985D-5994BCB1695A}" id="{FB327E01-8A5A-4B1C-9331-1484DC2FB7F3}">
    <text>Distribution dans centre co SOCOCE (hôtesses + t-shirts + coupons)</text>
  </threadedComment>
  <threadedComment ref="R171" dT="2021-04-27T18:25:11.25" personId="{23DBEE29-11F8-4A0A-985D-5994BCB1695A}" id="{899B2AD8-BC32-4809-A1F2-3EC22E1DC68B}">
    <text>Kiabi Whatsapp Ambassadeur + sponsoring box maternity +impression flyers + sorties de stock maternity 1 et 2</text>
  </threadedComment>
  <threadedComment ref="T171" dT="2020-10-21T09:35:24.13" personId="{021F05A1-984E-4B00-A9E4-5E8C7F4FAB6B}" id="{0008143E-527D-451A-95B7-4CDFE22B2269}">
    <text>Frais shooting + bons cadeaux + sortie stock</text>
  </threadedComment>
  <threadedComment ref="W171" dT="2021-05-28T10:59:35.27" personId="{23DBEE29-11F8-4A0A-985D-5994BCB1695A}" id="{153AF175-002B-4565-9110-1EF016BEF927}">
    <text>Sortie de stock Bavoirs + Paiement whatsapp ambassadeurs</text>
  </threadedComment>
  <threadedComment ref="AA171" dT="2021-05-28T10:59:35.27" personId="{23DBEE29-11F8-4A0A-985D-5994BCB1695A}" id="{852F8B0C-FBFA-4AC3-91A6-358FEE5020A2}">
    <text>Sortie de stock Bavoirs</text>
  </threadedComment>
  <threadedComment ref="AL171" dT="2020-10-21T09:35:24.13" personId="{021F05A1-984E-4B00-A9E4-5E8C7F4FAB6B}" id="{6A840C7C-EF6D-45EE-8A1C-35E7CFA7C34B}">
    <text>Frais shooting + bons cadeaux + sortie stock</text>
  </threadedComment>
  <threadedComment ref="BF171" dT="2020-10-21T09:35:24.13" personId="{021F05A1-984E-4B00-A9E4-5E8C7F4FAB6B}" id="{43725C7A-86E0-458D-9F69-163448021A9E}">
    <text>Frais shooting + bons cadeaux + sortie stock</text>
  </threadedComment>
  <threadedComment ref="BI171" dT="2019-10-31T15:39:38.01" personId="{021F05A1-984E-4B00-A9E4-5E8C7F4FAB6B}" id="{ED596B13-77D7-42F3-8283-9BC5E03FC290}">
    <text>Back up secu + soccoce</text>
  </threadedComment>
  <threadedComment ref="I172" dT="2020-10-21T09:35:24.13" personId="{021F05A1-984E-4B00-A9E4-5E8C7F4FAB6B}" id="{33AB1E69-6D55-40BC-8A61-44D7CC9F5584}">
    <text>Frais shooting + bons cadeaux + sortie stock</text>
  </threadedComment>
  <threadedComment ref="T172" dT="2020-10-21T09:35:24.13" personId="{021F05A1-984E-4B00-A9E4-5E8C7F4FAB6B}" id="{DE02C064-8C79-4C36-BF54-45E15784702A}">
    <text>Frais shooting + bons cadeaux + sortie stock</text>
  </threadedComment>
  <threadedComment ref="W172" dT="2021-05-28T17:19:35.83" personId="{23DBEE29-11F8-4A0A-985D-5994BCB1695A}" id="{F8B2099F-FA2E-47DC-BC09-46140B1372D1}">
    <text>Whatsapp ambassadeur</text>
  </threadedComment>
  <threadedComment ref="AL172" dT="2020-10-21T15:58:32.64" personId="{021F05A1-984E-4B00-A9E4-5E8C7F4FAB6B}" id="{7D0026E2-5A50-4169-BC2D-748CD42EB5A0}">
    <text>Frais shooting + bons cadeaux + sortie stock</text>
  </threadedComment>
  <threadedComment ref="BF172" dT="2020-10-21T15:58:32.64" personId="{021F05A1-984E-4B00-A9E4-5E8C7F4FAB6B}" id="{07F6BC99-E446-4539-9709-C5C47C07BB8A}">
    <text>Frais shooting + bons cadeaux + sortie stock</text>
  </threadedComment>
  <threadedComment ref="I173" dT="2020-10-21T09:35:24.13" personId="{021F05A1-984E-4B00-A9E4-5E8C7F4FAB6B}" id="{59070A6E-3401-4373-8C83-F313E63C0DFF}">
    <text>Frais shooting + bons cadeaux + sortie stock</text>
  </threadedComment>
  <threadedComment ref="T173" dT="2020-10-21T09:35:24.13" personId="{021F05A1-984E-4B00-A9E4-5E8C7F4FAB6B}" id="{DDF8AF30-9752-46E3-B34B-182E8EF50DE2}">
    <text>Frais shooting + bons cadeaux + sortie stock</text>
  </threadedComment>
  <threadedComment ref="AL173" dT="2020-10-21T15:58:37.10" personId="{021F05A1-984E-4B00-A9E4-5E8C7F4FAB6B}" id="{389768A4-4018-44AF-B53D-210D655F0B39}">
    <text>Frais shooting + bons cadeaux + sortie stock</text>
  </threadedComment>
  <threadedComment ref="BF173" dT="2020-10-21T15:58:37.10" personId="{021F05A1-984E-4B00-A9E4-5E8C7F4FAB6B}" id="{41763FFB-1B25-47DB-9FBF-275875BA360A}">
    <text>Frais shooting + bons cadeaux + sortie stock</text>
  </threadedComment>
  <threadedComment ref="I174" dT="2020-10-21T09:35:24.13" personId="{021F05A1-984E-4B00-A9E4-5E8C7F4FAB6B}" id="{D9BFB160-5F79-4CAA-AA4E-4972B9A78336}">
    <text>Frais shooting + bons cadeaux + sortie stock</text>
  </threadedComment>
  <threadedComment ref="T174" dT="2020-10-21T09:35:24.13" personId="{021F05A1-984E-4B00-A9E4-5E8C7F4FAB6B}" id="{93C8D19C-5265-4C31-B4D9-228996FF2369}">
    <text>Frais shooting + bons cadeaux + sortie stock</text>
  </threadedComment>
  <threadedComment ref="W174" dT="2021-06-25T11:57:09.94" personId="{23DBEE29-11F8-4A0A-985D-5994BCB1695A}" id="{62E4A232-C987-4EC7-A975-042DC95719AD}">
    <text>Whatsapp Ambassadeurs</text>
  </threadedComment>
  <threadedComment ref="AL174" dT="2020-10-21T15:58:42.48" personId="{021F05A1-984E-4B00-A9E4-5E8C7F4FAB6B}" id="{9F834E44-71C6-437E-9407-2AC8297F9839}">
    <text>Frais shooting + bons cadeaux + sortie stock</text>
  </threadedComment>
  <threadedComment ref="BF174" dT="2020-10-21T15:58:42.48" personId="{021F05A1-984E-4B00-A9E4-5E8C7F4FAB6B}" id="{5157ECE3-F552-4B62-BBDD-7AC1DD423EF8}">
    <text>Frais shooting + bons cadeaux + sortie stock</text>
  </threadedComment>
  <threadedComment ref="I175" dT="2020-10-21T09:35:24.13" personId="{021F05A1-984E-4B00-A9E4-5E8C7F4FAB6B}" id="{8345B055-0A73-4707-87FE-12FA5DC2163D}">
    <text>Frais shooting + bons cadeaux + sortie stock</text>
  </threadedComment>
  <threadedComment ref="T175" dT="2020-10-21T09:35:24.13" personId="{021F05A1-984E-4B00-A9E4-5E8C7F4FAB6B}" id="{7DEDD68E-4F6E-4DF0-A7F2-6599138F4999}">
    <text>Frais shooting + bons cadeaux + sortie stock</text>
  </threadedComment>
  <threadedComment ref="AA175" dT="2020-10-26T13:02:00.21" personId="{021F05A1-984E-4B00-A9E4-5E8C7F4FAB6B}" id="{6C892269-ECE4-42CC-BDE7-6EA6050CC193}">
    <text>1 insertion Nyanga</text>
  </threadedComment>
  <threadedComment ref="AA175" dT="2021-06-07T16:34:08.64" personId="{23DBEE29-11F8-4A0A-985D-5994BCB1695A}" id="{BDEAC901-CB0C-42AD-9665-5552E26B8F44}" parentId="{6C892269-ECE4-42CC-BDE7-6EA6050CC193}">
    <text>Changement budget pour Whatsapp Ambassadeurs</text>
  </threadedComment>
  <threadedComment ref="AL175" dT="2020-10-21T15:58:47.61" personId="{021F05A1-984E-4B00-A9E4-5E8C7F4FAB6B}" id="{47E1EBB3-BEDB-4501-BE78-927B67963069}">
    <text>Frais shooting + bons cadeaux + sortie stock</text>
  </threadedComment>
  <threadedComment ref="BF175" dT="2020-10-21T15:58:47.61" personId="{021F05A1-984E-4B00-A9E4-5E8C7F4FAB6B}" id="{D60B66AF-7E64-4578-BE69-2731A1C28BEA}">
    <text>Frais shooting + bons cadeaux + sortie stock</text>
  </threadedComment>
  <threadedComment ref="W190" dT="2020-10-26T10:26:36.96" personId="{021F05A1-984E-4B00-A9E4-5E8C7F4FAB6B}" id="{A0E79E58-69A4-43F9-84B5-98DDACC08966}">
    <text>Etude Ipsos SOCOCE</text>
  </threadedComment>
  <threadedComment ref="AZ190" dT="2021-05-28T10:54:31.39" personId="{23DBEE29-11F8-4A0A-985D-5994BCB1695A}" id="{BE925AEE-84C4-441D-9A79-77FFD4E11FE1}">
    <text>Etude IPSOS</text>
  </threadedComment>
  <threadedComment ref="BI193" dT="2019-10-30T17:35:06.87" personId="{021F05A1-984E-4B00-A9E4-5E8C7F4FAB6B}" id="{A083D336-436A-40DA-B7CB-D14B0F8F4ACA}">
    <text>Table ronde clients</text>
  </threadedComment>
  <threadedComment ref="BI194" dT="2019-10-30T17:35:06.87" personId="{021F05A1-984E-4B00-A9E4-5E8C7F4FAB6B}" id="{C13176CA-D4E2-4CC3-B913-B82C2B9BCBC9}">
    <text>Table ronde clients</text>
  </threadedComment>
  <threadedComment ref="AB195" dT="2021-02-12T13:29:42.94" personId="{021F05A1-984E-4B00-A9E4-5E8C7F4FAB6B}" id="{AD20F3CD-73C8-4B93-AE72-424236DB9FEE}">
    <text>Baromètre noto kifs sem1</text>
  </threadedComment>
  <threadedComment ref="BF195" dT="2021-02-12T13:29:42.94" personId="{021F05A1-984E-4B00-A9E4-5E8C7F4FAB6B}" id="{067A1209-94B1-41F8-BDEC-085B80E2AECC}">
    <text>Baromètre noto kifs sem1</text>
  </threadedComment>
  <threadedComment ref="M196" dT="2019-10-31T08:50:33.71" personId="{021F05A1-984E-4B00-A9E4-5E8C7F4FAB6B}" id="{A1CB0C86-C394-4D66-96E8-030A32D1D0F0}">
    <text>BIG EVENT ABIDJAN</text>
  </threadedComment>
  <threadedComment ref="M196" dT="2021-04-27T17:30:50.26" personId="{23DBEE29-11F8-4A0A-985D-5994BCB1695A}" id="{755D4E3B-70DF-4855-8352-B6D262DB7ACA}" parentId="{A1CB0C86-C394-4D66-96E8-030A32D1D0F0}">
    <text>Agence x Fashion Bus + Burida KFB +t-shirts quartier KFB +cache nez KFB + shopping bag KFB &amp; concert Kerozen</text>
  </threadedComment>
  <threadedComment ref="R196" dT="2021-04-27T18:14:08.36" personId="{23DBEE29-11F8-4A0A-985D-5994BCB1695A}" id="{E7628BE3-16B0-41D5-9B5B-28C18A664582}">
    <text>Concert Kerozen : hôtesses + animateur+ bon d'achat animateur+ impression coupons + sponsoring partenariat + impressions tracts + bon cadeau jeu du juste prix + bon cadeau equipe de prod + t-shirts hôtesses + sortie de stock mini lots + danseur + fabrication bois et pose branding + impressions bâches réutilisés à Sococe post event</text>
  </threadedComment>
  <threadedComment ref="AF196" dT="2021-06-21T17:59:58.33" personId="{23DBEE29-11F8-4A0A-985D-5994BCB1695A}" id="{DCEFF01D-5D64-4BD7-87DC-39856DAF2E5B}">
    <text>Anniversaire 1 an
Sery Dorcas+ hôtesses + cartes dédicaces + ballons arches</text>
  </threadedComment>
  <threadedComment ref="AA197" dT="2021-05-28T17:22:53.72" personId="{23DBEE29-11F8-4A0A-985D-5994BCB1695A}" id="{8BB2DFE9-CD47-4FB8-A601-1585109A4C7A}">
    <text>Kiabi Fashion Bus + t-shirts</text>
  </threadedComment>
  <threadedComment ref="AF197" dT="2020-10-21T15:07:07.80" personId="{021F05A1-984E-4B00-A9E4-5E8C7F4FAB6B}" id="{ACE28763-3972-4FDA-A899-EE45174357C0}">
    <text>Fête de la musique brazza</text>
  </threadedComment>
  <threadedComment ref="BI197" dT="2019-10-30T15:38:07.78" personId="{021F05A1-984E-4B00-A9E4-5E8C7F4FAB6B}" id="{968BCE03-87A4-423C-BA68-223ACD2B2060}">
    <text>Animation centre co GF</text>
  </threadedComment>
  <threadedComment ref="BJ197" dT="2020-10-21T15:39:01.44" personId="{021F05A1-984E-4B00-A9E4-5E8C7F4FAB6B}" id="{11DA6106-D95A-4D28-8132-49F9678731DA}">
    <text>Communication centre co</text>
  </threadedComment>
  <threadedComment ref="AA198" dT="2020-10-26T11:00:00.78" personId="{021F05A1-984E-4B00-A9E4-5E8C7F4FAB6B}" id="{95B723A5-D583-4B9D-9202-AEA1B32B1403}">
    <text>KIABI FASHION BUS</text>
  </threadedComment>
  <threadedComment ref="AQ198" dT="2020-10-26T11:08:01.53" personId="{021F05A1-984E-4B00-A9E4-5E8C7F4FAB6B}" id="{685C2D9B-6C70-4B18-9154-7CDE3A424D0F}">
    <text>Sponsoring reine des grandes écoles</text>
  </threadedComment>
  <threadedComment ref="AQ198" dT="2021-06-07T17:37:11.19" personId="{23DBEE29-11F8-4A0A-985D-5994BCB1695A}" id="{51E13B8B-CD57-4F3A-8AE4-6C3143B4CB8C}" parentId="{685C2D9B-6C70-4B18-9154-7CDE3A424D0F}">
    <text>Report semestre 1</text>
  </threadedComment>
  <threadedComment ref="BF198" dT="2020-10-26T11:17:28.09" personId="{021F05A1-984E-4B00-A9E4-5E8C7F4FAB6B}" id="{78D346AC-C3AF-4772-85F4-457EB211ADC0}">
    <text>Père Noel + conteur d'histoires</text>
  </threadedComment>
  <threadedComment ref="BI198" dT="2019-10-31T12:25:20.07" personId="{021F05A1-984E-4B00-A9E4-5E8C7F4FAB6B}" id="{BE37D988-A4EC-4E1A-BD90-DF3B49A0B494}">
    <text>Animations Sahm</text>
  </threadedComment>
  <threadedComment ref="BJ198" dT="2020-10-21T15:39:01.44" personId="{021F05A1-984E-4B00-A9E4-5E8C7F4FAB6B}" id="{C41B4B1F-79DB-4E43-88D9-2BE5A58F273B}">
    <text>Communication centre co</text>
  </threadedComment>
  <threadedComment ref="AI199" dT="2019-10-30T17:45:08.41" personId="{021F05A1-984E-4B00-A9E4-5E8C7F4FAB6B}" id="{3F2F8FDF-7148-443D-A0DF-9811F11D06CD}">
    <text>Animations corniche dimanches été</text>
  </threadedComment>
  <threadedComment ref="AK199" dT="2020-10-21T16:14:04.38" personId="{021F05A1-984E-4B00-A9E4-5E8C7F4FAB6B}" id="{FABB8984-26F8-435E-907E-0EC9F161C4BB}">
    <text>Evénement corniche</text>
  </threadedComment>
  <threadedComment ref="BF199" dT="2020-10-23T16:39:59.55" personId="{021F05A1-984E-4B00-A9E4-5E8C7F4FAB6B}" id="{B30C99A6-E3D9-4756-BCD2-1A508026C16E}">
    <text>Pere Noel 3 week end, à installer devant la vitrine</text>
  </threadedComment>
  <threadedComment ref="BI199" dT="2019-10-30T16:10:18.02" personId="{021F05A1-984E-4B00-A9E4-5E8C7F4FAB6B}" id="{1F6D2492-1511-48EF-88F3-675E3024AA47}">
    <text>Animation MBOLO</text>
  </threadedComment>
  <threadedComment ref="W200" dT="2020-10-26T12:36:41.89" personId="{021F05A1-984E-4B00-A9E4-5E8C7F4FAB6B}" id="{609AD9AF-678C-4C5F-8656-B6744B3FA5D3}">
    <text>Big event fashion bus</text>
  </threadedComment>
  <threadedComment ref="AI200" dT="2019-10-30T17:45:08.41" personId="{021F05A1-984E-4B00-A9E4-5E8C7F4FAB6B}" id="{7DD5D5B2-FCD3-4837-B70B-29EE28595469}">
    <text>Animations corniche dimanches été</text>
  </threadedComment>
  <threadedComment ref="BI200" dT="2019-10-30T16:10:18.02" personId="{021F05A1-984E-4B00-A9E4-5E8C7F4FAB6B}" id="{E66D5A62-4079-4D26-851A-A6FA999EF495}">
    <text>Animation MBOLO</text>
  </threadedComment>
  <threadedComment ref="BJ200" dT="2020-10-21T15:39:01.44" personId="{021F05A1-984E-4B00-A9E4-5E8C7F4FAB6B}" id="{D7761769-1124-4982-A3EC-02DEE2301621}">
    <text>Communication centre co</text>
  </threadedComment>
  <threadedComment ref="M212" dT="2020-10-21T11:03:18.96" personId="{021F05A1-984E-4B00-A9E4-5E8C7F4FAB6B}" id="{922A5501-2A3B-406D-AB72-AE8DFE3E6D15}">
    <text>Bons cadeaux big event + mensuels</text>
  </threadedComment>
  <threadedComment ref="M212" dT="2021-04-27T17:32:52.45" personId="{23DBEE29-11F8-4A0A-985D-5994BCB1695A}" id="{A61B5C12-3777-4019-992F-BD49C23BC6F5}" parentId="{922A5501-2A3B-406D-AB72-AE8DFE3E6D15}">
    <text>Bons cadeaux KFB + sortie de stock 2 min</text>
  </threadedComment>
  <threadedComment ref="T212" dT="2020-10-21T11:37:12.01" personId="{021F05A1-984E-4B00-A9E4-5E8C7F4FAB6B}" id="{FE3F8DD3-62E7-44E4-8E2D-E24031B9F01B}">
    <text>Gain tombola</text>
  </threadedComment>
  <threadedComment ref="AF212" dT="2021-06-21T18:01:35.74" personId="{23DBEE29-11F8-4A0A-985D-5994BCB1695A}" id="{7CDD2A4D-B947-4DF3-B661-98B88F42FC6B}">
    <text>Bons cadeaux jeux sur FB 1 an</text>
  </threadedComment>
  <threadedComment ref="AL212" dT="2020-10-21T11:37:12.01" personId="{021F05A1-984E-4B00-A9E4-5E8C7F4FAB6B}" id="{8E2DEE8C-48B7-4A7E-8DB4-D990D36A5335}">
    <text>Gain tombola: Un an de shopping à gagner</text>
  </threadedComment>
  <threadedComment ref="BF212" dT="2020-10-21T11:37:12.01" personId="{021F05A1-984E-4B00-A9E4-5E8C7F4FAB6B}" id="{FEBA73C3-C59A-48F5-BDD1-292048D1C8D3}">
    <text>Gain tombola + jeu réseaux</text>
  </threadedComment>
  <threadedComment ref="AA213" dT="2021-06-25T12:20:29.18" personId="{23DBEE29-11F8-4A0A-985D-5994BCB1695A}" id="{F242461F-7CF2-4C1A-B4C8-40702C26435A}">
    <text>Cartes cadeaux + dotation animateurs Passages TV + artistes Biz</text>
  </threadedComment>
  <threadedComment ref="I214" dT="2020-10-26T10:35:55.48" personId="{021F05A1-984E-4B00-A9E4-5E8C7F4FAB6B}" id="{022F0868-ECBD-44C2-8C6A-8779D4B581C5}">
    <text>Bons d'achats tombola</text>
  </threadedComment>
  <threadedComment ref="T214" dT="2020-10-26T10:35:55.48" personId="{021F05A1-984E-4B00-A9E4-5E8C7F4FAB6B}" id="{61983B65-5186-4B39-AABD-21206834160F}">
    <text>Bons d'achats tombola</text>
  </threadedComment>
  <threadedComment ref="AA214" dT="2020-10-26T11:24:14.41" personId="{021F05A1-984E-4B00-A9E4-5E8C7F4FAB6B}" id="{A01518F9-06E5-45D3-B0E9-792FA53D36B5}">
    <text>Bons d'achat radio</text>
  </threadedComment>
  <threadedComment ref="AL214" dT="2020-10-26T10:35:55.48" personId="{021F05A1-984E-4B00-A9E4-5E8C7F4FAB6B}" id="{C7B5AB41-67D5-42D8-9E86-340C0B349F2B}">
    <text>Bons d'achats tombola</text>
  </threadedComment>
  <threadedComment ref="AQ214" dT="2020-10-26T11:09:39.10" personId="{021F05A1-984E-4B00-A9E4-5E8C7F4FAB6B}" id="{F478D2BB-FE4F-48AA-AE80-F320FA6D491F}">
    <text>Habits candidates + gain reine des grandes écoles!</text>
  </threadedComment>
  <threadedComment ref="AQ214" dT="2021-06-07T17:37:03.78" personId="{23DBEE29-11F8-4A0A-985D-5994BCB1695A}" id="{E059773A-1FF7-400D-A8B1-CB4FC4210320}" parentId="{F478D2BB-FE4F-48AA-AE80-F320FA6D491F}">
    <text>Report semestre 1</text>
  </threadedComment>
  <threadedComment ref="AR214" dT="2020-10-26T11:24:14.41" personId="{021F05A1-984E-4B00-A9E4-5E8C7F4FAB6B}" id="{6DCF0AFF-6204-4A5D-B728-BF22D568916A}">
    <text>Bons d'achat radio</text>
  </threadedComment>
  <threadedComment ref="BF214" dT="2020-10-26T10:35:55.48" personId="{021F05A1-984E-4B00-A9E4-5E8C7F4FAB6B}" id="{7FCA6DC0-4DEF-4F4B-ACB3-4ADEF7E012EA}">
    <text>Bons d'achats tombola</text>
  </threadedComment>
  <threadedComment ref="M215" dT="2021-06-07T15:30:19.34" personId="{23DBEE29-11F8-4A0A-985D-5994BCB1695A}" id="{FD16CF95-1E07-491D-BAA1-AB0A6595411B}">
    <text>Sortie de stock influenceurs</text>
  </threadedComment>
  <threadedComment ref="AR215" dT="2020-10-23T16:16:01.43" personId="{021F05A1-984E-4B00-A9E4-5E8C7F4FAB6B}" id="{EA1067A2-E8B0-4304-BA8D-C2DDC00F2DBE}">
    <text>Un an de shopping + 4 bons d'achats op influenceurs</text>
  </threadedComment>
  <threadedComment ref="BF215" dT="2020-10-23T16:34:34.93" personId="{021F05A1-984E-4B00-A9E4-5E8C7F4FAB6B}" id="{CB6471E0-AE43-435B-8947-26B6A0F0DCCD}">
    <text>quartiers + influenceurs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7" Type="http://schemas.microsoft.com/office/2017/10/relationships/threadedComment" Target="../threadedComments/threadedComment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I290"/>
  <sheetViews>
    <sheetView showGridLines="0" zoomScale="50" zoomScaleNormal="50" zoomScaleSheetLayoutView="50" workbookViewId="0">
      <pane xSplit="3" ySplit="4" topLeftCell="D116" activePane="bottomRight" state="frozen"/>
      <selection pane="topRight" activeCell="C1" sqref="C1"/>
      <selection pane="bottomLeft" activeCell="A4" sqref="A4"/>
      <selection pane="bottomRight" activeCell="D131" sqref="D131"/>
    </sheetView>
  </sheetViews>
  <sheetFormatPr baseColWidth="10" defaultColWidth="11.44140625" defaultRowHeight="15"/>
  <cols>
    <col min="1" max="1" width="15.44140625" style="50" customWidth="1"/>
    <col min="2" max="2" width="13.21875" style="50" customWidth="1"/>
    <col min="3" max="3" width="24.21875" style="50" customWidth="1"/>
    <col min="4" max="6" width="16.77734375" style="9" customWidth="1"/>
    <col min="7" max="7" width="16.77734375" style="9" hidden="1" customWidth="1"/>
    <col min="8" max="9" width="16.77734375" style="9" customWidth="1"/>
    <col min="10" max="12" width="16.77734375" style="9" hidden="1" customWidth="1"/>
    <col min="13" max="16" width="16.77734375" style="9" customWidth="1"/>
    <col min="17" max="17" width="16.77734375" style="9" hidden="1" customWidth="1"/>
    <col min="18" max="20" width="16.77734375" style="9" customWidth="1"/>
    <col min="21" max="22" width="16.77734375" style="9" hidden="1" customWidth="1"/>
    <col min="23" max="25" width="16.77734375" style="9" customWidth="1"/>
    <col min="26" max="26" width="16.77734375" style="9" hidden="1" customWidth="1"/>
    <col min="27" max="28" width="16.77734375" style="9" customWidth="1"/>
    <col min="29" max="31" width="16.77734375" style="9" hidden="1" customWidth="1"/>
    <col min="32" max="33" width="16.77734375" style="9" customWidth="1"/>
    <col min="34" max="36" width="16.77734375" style="9" hidden="1" customWidth="1"/>
    <col min="37" max="39" width="16.77734375" style="9" customWidth="1"/>
    <col min="40" max="41" width="16.77734375" style="9" hidden="1" customWidth="1"/>
    <col min="42" max="42" width="16.77734375" style="9" customWidth="1"/>
    <col min="43" max="16384" width="11.44140625" style="51"/>
  </cols>
  <sheetData>
    <row r="1" spans="1:42" ht="31.8" thickBot="1">
      <c r="A1" s="124" t="s">
        <v>112</v>
      </c>
      <c r="B1" s="125"/>
      <c r="D1" s="124">
        <v>655.95699999999999</v>
      </c>
      <c r="I1" s="124">
        <v>655.95699999999999</v>
      </c>
      <c r="J1"/>
      <c r="N1" s="124">
        <v>655.95699999999999</v>
      </c>
      <c r="O1"/>
      <c r="S1" s="124">
        <v>655.95699999999999</v>
      </c>
      <c r="X1" s="124">
        <v>655.95699999999999</v>
      </c>
      <c r="AB1" s="124">
        <v>655.95699999999999</v>
      </c>
      <c r="AG1" s="124">
        <v>655.95699999999999</v>
      </c>
      <c r="AL1" s="124">
        <v>655.95699999999999</v>
      </c>
    </row>
    <row r="2" spans="1:42" ht="54.75" customHeight="1" thickBot="1">
      <c r="A2" s="52" t="s">
        <v>13</v>
      </c>
      <c r="B2" s="53">
        <v>6</v>
      </c>
      <c r="C2" s="54" t="s">
        <v>121</v>
      </c>
      <c r="D2" s="240" t="s">
        <v>33</v>
      </c>
      <c r="E2" s="241"/>
      <c r="F2" s="241"/>
      <c r="G2" s="241"/>
      <c r="H2" s="244"/>
      <c r="I2" s="235" t="s">
        <v>107</v>
      </c>
      <c r="J2" s="236"/>
      <c r="K2" s="236"/>
      <c r="L2" s="236"/>
      <c r="M2" s="237"/>
      <c r="N2" s="232" t="s">
        <v>34</v>
      </c>
      <c r="O2" s="233"/>
      <c r="P2" s="233"/>
      <c r="Q2" s="233"/>
      <c r="R2" s="234"/>
      <c r="S2" s="232" t="s">
        <v>37</v>
      </c>
      <c r="T2" s="233"/>
      <c r="U2" s="233"/>
      <c r="V2" s="233"/>
      <c r="W2" s="234"/>
      <c r="X2" s="232" t="s">
        <v>38</v>
      </c>
      <c r="Y2" s="233"/>
      <c r="Z2" s="233"/>
      <c r="AA2" s="234"/>
      <c r="AB2" s="235" t="s">
        <v>35</v>
      </c>
      <c r="AC2" s="236"/>
      <c r="AD2" s="236"/>
      <c r="AE2" s="236"/>
      <c r="AF2" s="237"/>
      <c r="AG2" s="240" t="s">
        <v>36</v>
      </c>
      <c r="AH2" s="241"/>
      <c r="AI2" s="241"/>
      <c r="AJ2" s="127"/>
      <c r="AK2" s="128"/>
      <c r="AL2" s="232" t="s">
        <v>108</v>
      </c>
      <c r="AM2" s="233"/>
      <c r="AN2" s="233"/>
      <c r="AO2" s="233"/>
      <c r="AP2" s="234"/>
    </row>
    <row r="3" spans="1:42" ht="3" customHeight="1" thickBot="1">
      <c r="A3" s="53"/>
      <c r="B3" s="53"/>
      <c r="C3" s="55"/>
      <c r="D3" s="56"/>
      <c r="E3" s="57"/>
      <c r="F3" s="57"/>
      <c r="G3" s="57"/>
      <c r="H3" s="57"/>
      <c r="I3" s="57"/>
      <c r="J3" s="57"/>
      <c r="K3" s="57"/>
      <c r="L3" s="57"/>
      <c r="M3" s="57"/>
      <c r="N3" s="56"/>
      <c r="O3" s="57"/>
      <c r="P3" s="57"/>
      <c r="Q3" s="57"/>
      <c r="R3" s="57"/>
      <c r="S3" s="56"/>
      <c r="T3" s="57"/>
      <c r="U3" s="57"/>
      <c r="V3" s="57"/>
      <c r="W3" s="57"/>
      <c r="X3" s="56"/>
      <c r="Y3" s="57"/>
      <c r="Z3" s="57"/>
      <c r="AA3" s="57"/>
      <c r="AB3" s="56"/>
      <c r="AC3" s="57"/>
      <c r="AD3" s="57"/>
      <c r="AE3" s="57"/>
      <c r="AF3" s="57"/>
      <c r="AG3" s="56"/>
      <c r="AH3" s="57"/>
      <c r="AI3" s="57"/>
      <c r="AJ3" s="57"/>
      <c r="AK3" s="57"/>
      <c r="AL3" s="56"/>
      <c r="AM3" s="57"/>
      <c r="AN3" s="57"/>
      <c r="AO3" s="57"/>
      <c r="AP3" s="57"/>
    </row>
    <row r="4" spans="1:42" s="60" customFormat="1" ht="47.25" customHeight="1" thickBot="1">
      <c r="A4" s="59" t="s">
        <v>92</v>
      </c>
      <c r="B4" s="59" t="s">
        <v>91</v>
      </c>
      <c r="C4" s="108" t="s">
        <v>12</v>
      </c>
      <c r="D4" s="93" t="s">
        <v>133</v>
      </c>
      <c r="E4" s="47" t="s">
        <v>134</v>
      </c>
      <c r="F4" s="47" t="s">
        <v>135</v>
      </c>
      <c r="G4" s="47" t="s">
        <v>147</v>
      </c>
      <c r="H4" s="48" t="s">
        <v>33</v>
      </c>
      <c r="I4" s="47" t="s">
        <v>153</v>
      </c>
      <c r="J4" s="47" t="s">
        <v>147</v>
      </c>
      <c r="K4" s="47" t="s">
        <v>147</v>
      </c>
      <c r="L4" s="47" t="s">
        <v>147</v>
      </c>
      <c r="M4" s="48" t="s">
        <v>107</v>
      </c>
      <c r="N4" s="46" t="s">
        <v>136</v>
      </c>
      <c r="O4" s="47" t="s">
        <v>137</v>
      </c>
      <c r="P4" s="47" t="s">
        <v>138</v>
      </c>
      <c r="Q4" s="47" t="s">
        <v>147</v>
      </c>
      <c r="R4" s="48" t="s">
        <v>34</v>
      </c>
      <c r="S4" s="46" t="s">
        <v>139</v>
      </c>
      <c r="T4" s="47" t="s">
        <v>152</v>
      </c>
      <c r="U4" s="47" t="s">
        <v>147</v>
      </c>
      <c r="V4" s="47" t="s">
        <v>147</v>
      </c>
      <c r="W4" s="48" t="s">
        <v>37</v>
      </c>
      <c r="X4" s="46" t="s">
        <v>140</v>
      </c>
      <c r="Y4" s="47" t="s">
        <v>141</v>
      </c>
      <c r="Z4" s="47" t="s">
        <v>147</v>
      </c>
      <c r="AA4" s="48" t="s">
        <v>38</v>
      </c>
      <c r="AB4" s="46" t="s">
        <v>142</v>
      </c>
      <c r="AC4" s="47" t="s">
        <v>147</v>
      </c>
      <c r="AD4" s="47" t="s">
        <v>147</v>
      </c>
      <c r="AE4" s="47" t="s">
        <v>147</v>
      </c>
      <c r="AF4" s="49" t="s">
        <v>35</v>
      </c>
      <c r="AG4" s="93" t="s">
        <v>143</v>
      </c>
      <c r="AH4" s="47" t="s">
        <v>147</v>
      </c>
      <c r="AI4" s="47" t="s">
        <v>147</v>
      </c>
      <c r="AJ4" s="47" t="s">
        <v>147</v>
      </c>
      <c r="AK4" s="48" t="s">
        <v>36</v>
      </c>
      <c r="AL4" s="46" t="s">
        <v>144</v>
      </c>
      <c r="AM4" s="47" t="s">
        <v>138</v>
      </c>
      <c r="AN4" s="47" t="s">
        <v>147</v>
      </c>
      <c r="AO4" s="47" t="s">
        <v>147</v>
      </c>
      <c r="AP4" s="48" t="s">
        <v>108</v>
      </c>
    </row>
    <row r="5" spans="1:42" s="9" customFormat="1" ht="20.100000000000001" customHeight="1">
      <c r="A5" s="61" t="s">
        <v>0</v>
      </c>
      <c r="B5" s="62" t="s">
        <v>28</v>
      </c>
      <c r="C5" s="109" t="s">
        <v>89</v>
      </c>
      <c r="D5" s="63"/>
      <c r="E5" s="40"/>
      <c r="F5" s="40"/>
      <c r="G5" s="40"/>
      <c r="H5" s="217">
        <f>H10*48%</f>
        <v>366014.56021920004</v>
      </c>
      <c r="I5" s="39"/>
      <c r="J5" s="40"/>
      <c r="K5" s="40"/>
      <c r="L5" s="40"/>
      <c r="M5" s="217">
        <f>M10*48%</f>
        <v>259082.02437599999</v>
      </c>
      <c r="N5" s="63"/>
      <c r="O5" s="40"/>
      <c r="P5" s="40"/>
      <c r="Q5" s="40"/>
      <c r="R5" s="217">
        <f>R10*48%</f>
        <v>274081.92428639997</v>
      </c>
      <c r="S5" s="40"/>
      <c r="T5" s="40"/>
      <c r="U5" s="40"/>
      <c r="V5" s="40"/>
      <c r="W5" s="217">
        <f>W10*48%</f>
        <v>2060549.3039999998</v>
      </c>
      <c r="X5" s="63"/>
      <c r="Y5" s="40"/>
      <c r="Z5" s="40"/>
      <c r="AA5" s="217">
        <f>AA10*48%</f>
        <v>471816.75095999998</v>
      </c>
      <c r="AB5" s="63"/>
      <c r="AC5" s="40"/>
      <c r="AD5" s="40"/>
      <c r="AE5" s="40"/>
      <c r="AF5" s="217">
        <f>AF10*48%</f>
        <v>17317.264800000001</v>
      </c>
      <c r="AG5" s="63"/>
      <c r="AH5" s="40"/>
      <c r="AI5" s="132"/>
      <c r="AJ5" s="40"/>
      <c r="AK5" s="217" t="e">
        <f>AK10*#REF!</f>
        <v>#REF!</v>
      </c>
      <c r="AL5" s="63"/>
      <c r="AM5" s="40"/>
      <c r="AN5" s="132"/>
      <c r="AO5" s="40"/>
      <c r="AP5" s="217" t="e">
        <f>AP10*#REF!</f>
        <v>#REF!</v>
      </c>
    </row>
    <row r="6" spans="1:42" s="9" customFormat="1" ht="20.100000000000001" customHeight="1">
      <c r="A6" s="61" t="s">
        <v>0</v>
      </c>
      <c r="B6" s="62" t="s">
        <v>67</v>
      </c>
      <c r="C6" s="109" t="s">
        <v>89</v>
      </c>
      <c r="D6" s="39"/>
      <c r="E6" s="40"/>
      <c r="F6" s="40"/>
      <c r="G6" s="40"/>
      <c r="H6" s="217">
        <f>H10*9.3%</f>
        <v>70915.321042470023</v>
      </c>
      <c r="I6" s="39"/>
      <c r="J6" s="40"/>
      <c r="K6" s="40"/>
      <c r="L6" s="40"/>
      <c r="M6" s="217">
        <f>M10*9.3%</f>
        <v>50197.142222850009</v>
      </c>
      <c r="N6" s="39"/>
      <c r="O6" s="40"/>
      <c r="P6" s="40"/>
      <c r="Q6" s="40"/>
      <c r="R6" s="217">
        <f>R10*9.3%</f>
        <v>53103.372830490007</v>
      </c>
      <c r="S6" s="40"/>
      <c r="T6" s="40"/>
      <c r="U6" s="40"/>
      <c r="V6" s="40"/>
      <c r="W6" s="217">
        <f>W10*9.3%</f>
        <v>399231.42765000003</v>
      </c>
      <c r="X6" s="39"/>
      <c r="Y6" s="40"/>
      <c r="Z6" s="40"/>
      <c r="AA6" s="217">
        <f>AA10*9.3%</f>
        <v>91414.495498500008</v>
      </c>
      <c r="AB6" s="39"/>
      <c r="AC6" s="40"/>
      <c r="AD6" s="40"/>
      <c r="AE6" s="40"/>
      <c r="AF6" s="217">
        <f>AF10*9.3%</f>
        <v>3355.2200550000007</v>
      </c>
      <c r="AG6" s="39"/>
      <c r="AH6" s="40"/>
      <c r="AI6" s="132"/>
      <c r="AJ6" s="40"/>
      <c r="AK6" s="217" t="e">
        <f>AK10*#REF!</f>
        <v>#REF!</v>
      </c>
      <c r="AL6" s="39"/>
      <c r="AM6" s="40"/>
      <c r="AN6" s="132"/>
      <c r="AO6" s="40"/>
      <c r="AP6" s="217" t="e">
        <f>AP10*#REF!</f>
        <v>#REF!</v>
      </c>
    </row>
    <row r="7" spans="1:42" s="9" customFormat="1" ht="20.100000000000001" customHeight="1">
      <c r="A7" s="61" t="s">
        <v>0</v>
      </c>
      <c r="B7" s="62" t="s">
        <v>29</v>
      </c>
      <c r="C7" s="109" t="s">
        <v>89</v>
      </c>
      <c r="D7" s="39"/>
      <c r="E7" s="40"/>
      <c r="F7" s="40"/>
      <c r="G7" s="40"/>
      <c r="H7" s="217">
        <f>H10*12.5%</f>
        <v>95316.291723750008</v>
      </c>
      <c r="I7" s="39"/>
      <c r="J7" s="40"/>
      <c r="K7" s="40"/>
      <c r="L7" s="40"/>
      <c r="M7" s="217">
        <f>M10*12.5%</f>
        <v>67469.27718125</v>
      </c>
      <c r="N7" s="39"/>
      <c r="O7" s="40"/>
      <c r="P7" s="40"/>
      <c r="Q7" s="40"/>
      <c r="R7" s="217">
        <f>R10*12.5%</f>
        <v>71375.501116250001</v>
      </c>
      <c r="S7" s="40"/>
      <c r="T7" s="40"/>
      <c r="U7" s="40"/>
      <c r="V7" s="40"/>
      <c r="W7" s="217">
        <f>W10*12.5%</f>
        <v>536601.38124999998</v>
      </c>
      <c r="X7" s="39"/>
      <c r="Y7" s="40"/>
      <c r="Z7" s="40"/>
      <c r="AA7" s="217">
        <f>AA10*12.5%</f>
        <v>122868.9455625</v>
      </c>
      <c r="AB7" s="39"/>
      <c r="AC7" s="40"/>
      <c r="AD7" s="40"/>
      <c r="AE7" s="40"/>
      <c r="AF7" s="217">
        <f>AF10*12.5%</f>
        <v>4509.7043750000003</v>
      </c>
      <c r="AG7" s="39"/>
      <c r="AH7" s="40"/>
      <c r="AI7" s="132"/>
      <c r="AJ7" s="40"/>
      <c r="AK7" s="217" t="e">
        <f>AK10*#REF!</f>
        <v>#REF!</v>
      </c>
      <c r="AL7" s="39"/>
      <c r="AM7" s="40"/>
      <c r="AN7" s="132"/>
      <c r="AO7" s="40"/>
      <c r="AP7" s="217" t="e">
        <f>AP10*#REF!</f>
        <v>#REF!</v>
      </c>
    </row>
    <row r="8" spans="1:42" s="9" customFormat="1" ht="20.100000000000001" customHeight="1">
      <c r="A8" s="61" t="s">
        <v>0</v>
      </c>
      <c r="B8" s="62" t="s">
        <v>96</v>
      </c>
      <c r="C8" s="109" t="s">
        <v>89</v>
      </c>
      <c r="D8" s="39"/>
      <c r="E8" s="40"/>
      <c r="F8" s="40"/>
      <c r="G8" s="40"/>
      <c r="H8" s="217">
        <f>H10*17.7%</f>
        <v>134967.86908083002</v>
      </c>
      <c r="I8" s="39"/>
      <c r="J8" s="40"/>
      <c r="K8" s="40"/>
      <c r="L8" s="40"/>
      <c r="M8" s="217">
        <f>M10*17.7%</f>
        <v>95536.496488649995</v>
      </c>
      <c r="N8" s="39"/>
      <c r="O8" s="40"/>
      <c r="P8" s="40"/>
      <c r="Q8" s="40"/>
      <c r="R8" s="217">
        <f>R10*17.7%</f>
        <v>101067.70958061</v>
      </c>
      <c r="S8" s="40"/>
      <c r="T8" s="40"/>
      <c r="U8" s="40"/>
      <c r="V8" s="40"/>
      <c r="W8" s="217">
        <f>W10*17.7%</f>
        <v>759827.55584999989</v>
      </c>
      <c r="X8" s="39"/>
      <c r="Y8" s="40"/>
      <c r="Z8" s="40"/>
      <c r="AA8" s="217">
        <f>AA10*17.7%</f>
        <v>173982.4269165</v>
      </c>
      <c r="AB8" s="39"/>
      <c r="AC8" s="40"/>
      <c r="AD8" s="40"/>
      <c r="AE8" s="40"/>
      <c r="AF8" s="217">
        <f>AF10*17.7%</f>
        <v>6385.741395</v>
      </c>
      <c r="AG8" s="39"/>
      <c r="AH8" s="40"/>
      <c r="AI8" s="132"/>
      <c r="AJ8" s="40"/>
      <c r="AK8" s="217" t="e">
        <f>AK10*#REF!</f>
        <v>#REF!</v>
      </c>
      <c r="AL8" s="39"/>
      <c r="AM8" s="40"/>
      <c r="AN8" s="132"/>
      <c r="AO8" s="40"/>
      <c r="AP8" s="217" t="e">
        <f>AP10*#REF!</f>
        <v>#REF!</v>
      </c>
    </row>
    <row r="9" spans="1:42" s="9" customFormat="1" ht="20.100000000000001" customHeight="1">
      <c r="A9" s="61" t="s">
        <v>0</v>
      </c>
      <c r="B9" s="62" t="s">
        <v>30</v>
      </c>
      <c r="C9" s="109" t="s">
        <v>89</v>
      </c>
      <c r="D9" s="39"/>
      <c r="E9" s="40"/>
      <c r="F9" s="40"/>
      <c r="G9" s="40"/>
      <c r="H9" s="217">
        <f>H10*12.5%</f>
        <v>95316.291723750008</v>
      </c>
      <c r="I9" s="39"/>
      <c r="J9" s="40"/>
      <c r="K9" s="40"/>
      <c r="L9" s="40"/>
      <c r="M9" s="217">
        <f>M10*12.5%</f>
        <v>67469.27718125</v>
      </c>
      <c r="N9" s="39"/>
      <c r="O9" s="40"/>
      <c r="P9" s="40"/>
      <c r="Q9" s="40"/>
      <c r="R9" s="217">
        <f>R10*12.5%</f>
        <v>71375.501116250001</v>
      </c>
      <c r="S9" s="40"/>
      <c r="T9" s="40"/>
      <c r="U9" s="40"/>
      <c r="V9" s="40"/>
      <c r="W9" s="217">
        <f>W10*12.5%</f>
        <v>536601.38124999998</v>
      </c>
      <c r="X9" s="39"/>
      <c r="Y9" s="40"/>
      <c r="Z9" s="40"/>
      <c r="AA9" s="217">
        <f>AA10*12.5%</f>
        <v>122868.9455625</v>
      </c>
      <c r="AB9" s="39"/>
      <c r="AC9" s="40"/>
      <c r="AD9" s="40"/>
      <c r="AE9" s="40"/>
      <c r="AF9" s="217">
        <f>AF10*12.5%</f>
        <v>4509.7043750000003</v>
      </c>
      <c r="AG9" s="39"/>
      <c r="AH9" s="40"/>
      <c r="AI9" s="132"/>
      <c r="AJ9" s="40"/>
      <c r="AK9" s="217" t="e">
        <f>AK10*#REF!</f>
        <v>#REF!</v>
      </c>
      <c r="AL9" s="39"/>
      <c r="AM9" s="40"/>
      <c r="AN9" s="132"/>
      <c r="AO9" s="40"/>
      <c r="AP9" s="217" t="e">
        <f>AP10*#REF!</f>
        <v>#REF!</v>
      </c>
    </row>
    <row r="10" spans="1:42" s="9" customFormat="1" ht="20.100000000000001" customHeight="1">
      <c r="A10" s="61" t="s">
        <v>0</v>
      </c>
      <c r="B10" s="68" t="s">
        <v>27</v>
      </c>
      <c r="C10" s="68" t="s">
        <v>90</v>
      </c>
      <c r="D10" s="45"/>
      <c r="E10" s="43"/>
      <c r="F10" s="43"/>
      <c r="G10" s="43"/>
      <c r="H10" s="44">
        <f>1162.47*D1</f>
        <v>762530.33379000006</v>
      </c>
      <c r="I10" s="45"/>
      <c r="J10" s="43"/>
      <c r="K10" s="43"/>
      <c r="L10" s="43"/>
      <c r="M10" s="44">
        <f>822.85*I1</f>
        <v>539754.21745</v>
      </c>
      <c r="N10" s="45"/>
      <c r="O10" s="43"/>
      <c r="P10" s="43"/>
      <c r="Q10" s="43"/>
      <c r="R10" s="218">
        <f>870.49*N1</f>
        <v>571004.00893000001</v>
      </c>
      <c r="S10" s="43"/>
      <c r="T10" s="43"/>
      <c r="U10" s="43"/>
      <c r="V10" s="43"/>
      <c r="W10" s="45">
        <f>6553.91*655</f>
        <v>4292811.05</v>
      </c>
      <c r="X10" s="45"/>
      <c r="Y10" s="43"/>
      <c r="Z10" s="43"/>
      <c r="AA10" s="44">
        <f>1498.5*X1</f>
        <v>982951.56449999998</v>
      </c>
      <c r="AB10" s="45"/>
      <c r="AC10" s="43"/>
      <c r="AD10" s="44"/>
      <c r="AE10" s="44"/>
      <c r="AF10" s="44">
        <f>55*AB1</f>
        <v>36077.635000000002</v>
      </c>
      <c r="AG10" s="45"/>
      <c r="AH10" s="43"/>
      <c r="AI10" s="44"/>
      <c r="AJ10" s="43"/>
      <c r="AK10" s="44">
        <f>338.45*AG1</f>
        <v>222008.64664999998</v>
      </c>
      <c r="AL10" s="45"/>
      <c r="AM10" s="43"/>
      <c r="AN10" s="44"/>
      <c r="AO10" s="43"/>
      <c r="AP10" s="44">
        <f>927.03*AG1</f>
        <v>608091.81770999997</v>
      </c>
    </row>
    <row r="11" spans="1:42" s="9" customFormat="1" ht="20.100000000000001" customHeight="1">
      <c r="A11" s="61" t="s">
        <v>43</v>
      </c>
      <c r="B11" s="62" t="s">
        <v>28</v>
      </c>
      <c r="C11" s="106" t="s">
        <v>88</v>
      </c>
      <c r="D11" s="39"/>
      <c r="E11" s="40"/>
      <c r="F11" s="40"/>
      <c r="G11" s="40"/>
      <c r="H11" s="116"/>
      <c r="I11" s="39"/>
      <c r="J11" s="40"/>
      <c r="K11" s="40"/>
      <c r="L11" s="40"/>
      <c r="M11" s="116"/>
      <c r="N11" s="39"/>
      <c r="O11" s="40"/>
      <c r="P11" s="40"/>
      <c r="Q11" s="40"/>
      <c r="R11" s="116"/>
      <c r="S11" s="39"/>
      <c r="T11" s="40"/>
      <c r="U11" s="40"/>
      <c r="V11" s="40"/>
      <c r="W11" s="116"/>
      <c r="X11" s="39"/>
      <c r="Y11" s="40"/>
      <c r="Z11" s="40"/>
      <c r="AA11" s="116"/>
      <c r="AB11" s="39"/>
      <c r="AC11" s="40"/>
      <c r="AD11" s="40"/>
      <c r="AE11" s="40"/>
      <c r="AF11" s="116"/>
      <c r="AG11" s="39"/>
      <c r="AH11" s="40"/>
      <c r="AI11" s="40"/>
      <c r="AJ11" s="40"/>
      <c r="AK11" s="116"/>
      <c r="AL11" s="39"/>
      <c r="AM11" s="40"/>
      <c r="AN11" s="40"/>
      <c r="AO11" s="40"/>
      <c r="AP11" s="116"/>
    </row>
    <row r="12" spans="1:42" s="9" customFormat="1" ht="20.100000000000001" customHeight="1">
      <c r="A12" s="61" t="s">
        <v>43</v>
      </c>
      <c r="B12" s="62" t="s">
        <v>67</v>
      </c>
      <c r="C12" s="106" t="s">
        <v>88</v>
      </c>
      <c r="D12" s="39"/>
      <c r="E12" s="40"/>
      <c r="F12" s="40"/>
      <c r="G12" s="40"/>
      <c r="H12" s="116"/>
      <c r="I12" s="39"/>
      <c r="J12" s="40"/>
      <c r="K12" s="40"/>
      <c r="L12" s="40"/>
      <c r="M12" s="116"/>
      <c r="N12" s="39"/>
      <c r="O12" s="40"/>
      <c r="P12" s="40"/>
      <c r="Q12" s="40"/>
      <c r="R12" s="116"/>
      <c r="S12" s="39"/>
      <c r="T12" s="40"/>
      <c r="U12" s="40"/>
      <c r="V12" s="40"/>
      <c r="W12" s="116"/>
      <c r="X12" s="39"/>
      <c r="Y12" s="40"/>
      <c r="Z12" s="40"/>
      <c r="AA12" s="116"/>
      <c r="AB12" s="39"/>
      <c r="AC12" s="40"/>
      <c r="AD12" s="40"/>
      <c r="AE12" s="40"/>
      <c r="AF12" s="116"/>
      <c r="AG12" s="39"/>
      <c r="AH12" s="40"/>
      <c r="AI12" s="40"/>
      <c r="AJ12" s="40"/>
      <c r="AK12" s="116"/>
      <c r="AL12" s="39"/>
      <c r="AM12" s="40"/>
      <c r="AN12" s="40"/>
      <c r="AO12" s="40"/>
      <c r="AP12" s="116"/>
    </row>
    <row r="13" spans="1:42" s="9" customFormat="1" ht="20.100000000000001" customHeight="1">
      <c r="A13" s="61" t="s">
        <v>43</v>
      </c>
      <c r="B13" s="62" t="s">
        <v>29</v>
      </c>
      <c r="C13" s="106" t="s">
        <v>88</v>
      </c>
      <c r="D13" s="39"/>
      <c r="E13" s="40"/>
      <c r="F13" s="40"/>
      <c r="G13" s="40"/>
      <c r="H13" s="116"/>
      <c r="I13" s="39"/>
      <c r="J13" s="40"/>
      <c r="K13" s="40"/>
      <c r="L13" s="40"/>
      <c r="M13" s="116"/>
      <c r="N13" s="39"/>
      <c r="O13" s="40"/>
      <c r="P13" s="40"/>
      <c r="Q13" s="40"/>
      <c r="R13" s="116"/>
      <c r="S13" s="39"/>
      <c r="T13" s="40"/>
      <c r="U13" s="40"/>
      <c r="V13" s="40"/>
      <c r="W13" s="116"/>
      <c r="X13" s="39"/>
      <c r="Y13" s="40"/>
      <c r="Z13" s="40"/>
      <c r="AA13" s="116"/>
      <c r="AB13" s="39"/>
      <c r="AC13" s="40"/>
      <c r="AD13" s="40"/>
      <c r="AE13" s="40"/>
      <c r="AF13" s="116"/>
      <c r="AG13" s="39"/>
      <c r="AH13" s="40"/>
      <c r="AI13" s="40"/>
      <c r="AJ13" s="40"/>
      <c r="AK13" s="116"/>
      <c r="AL13" s="39"/>
      <c r="AM13" s="40"/>
      <c r="AN13" s="40"/>
      <c r="AO13" s="40"/>
      <c r="AP13" s="116"/>
    </row>
    <row r="14" spans="1:42" s="9" customFormat="1" ht="20.100000000000001" customHeight="1">
      <c r="A14" s="61" t="s">
        <v>43</v>
      </c>
      <c r="B14" s="62" t="s">
        <v>96</v>
      </c>
      <c r="C14" s="106" t="s">
        <v>88</v>
      </c>
      <c r="D14" s="39"/>
      <c r="E14" s="40"/>
      <c r="F14" s="40"/>
      <c r="G14" s="40"/>
      <c r="H14" s="41"/>
      <c r="I14" s="39"/>
      <c r="J14" s="40"/>
      <c r="K14" s="40"/>
      <c r="L14" s="40"/>
      <c r="M14" s="41"/>
      <c r="N14" s="39"/>
      <c r="O14" s="40"/>
      <c r="P14" s="40"/>
      <c r="Q14" s="40"/>
      <c r="R14" s="41"/>
      <c r="S14" s="39"/>
      <c r="T14" s="40"/>
      <c r="U14" s="40"/>
      <c r="V14" s="40"/>
      <c r="W14" s="41"/>
      <c r="X14" s="39"/>
      <c r="Y14" s="40"/>
      <c r="Z14" s="40"/>
      <c r="AA14" s="41"/>
      <c r="AB14" s="39"/>
      <c r="AC14" s="40"/>
      <c r="AD14" s="40"/>
      <c r="AE14" s="40"/>
      <c r="AF14" s="41"/>
      <c r="AG14" s="39"/>
      <c r="AH14" s="40"/>
      <c r="AI14" s="40"/>
      <c r="AJ14" s="40"/>
      <c r="AK14" s="41"/>
      <c r="AL14" s="39"/>
      <c r="AM14" s="40"/>
      <c r="AN14" s="40"/>
      <c r="AO14" s="40"/>
      <c r="AP14" s="41"/>
    </row>
    <row r="15" spans="1:42" s="9" customFormat="1" ht="20.100000000000001" customHeight="1">
      <c r="A15" s="61" t="s">
        <v>43</v>
      </c>
      <c r="B15" s="62" t="s">
        <v>30</v>
      </c>
      <c r="C15" s="106" t="s">
        <v>88</v>
      </c>
      <c r="D15" s="39"/>
      <c r="E15" s="40"/>
      <c r="F15" s="40"/>
      <c r="G15" s="40"/>
      <c r="H15" s="41"/>
      <c r="I15" s="39"/>
      <c r="J15" s="40"/>
      <c r="K15" s="40"/>
      <c r="L15" s="40"/>
      <c r="M15" s="41"/>
      <c r="N15" s="39"/>
      <c r="O15" s="40"/>
      <c r="P15" s="40"/>
      <c r="Q15" s="40"/>
      <c r="R15" s="41"/>
      <c r="S15" s="39"/>
      <c r="T15" s="40"/>
      <c r="U15" s="40"/>
      <c r="V15" s="40"/>
      <c r="W15" s="41"/>
      <c r="X15" s="39"/>
      <c r="Y15" s="40"/>
      <c r="Z15" s="40"/>
      <c r="AA15" s="41"/>
      <c r="AB15" s="39"/>
      <c r="AC15" s="40"/>
      <c r="AD15" s="40"/>
      <c r="AE15" s="40"/>
      <c r="AF15" s="41"/>
      <c r="AG15" s="39"/>
      <c r="AH15" s="40"/>
      <c r="AI15" s="40"/>
      <c r="AJ15" s="40"/>
      <c r="AK15" s="41"/>
      <c r="AL15" s="39"/>
      <c r="AM15" s="40"/>
      <c r="AN15" s="40"/>
      <c r="AO15" s="40"/>
      <c r="AP15" s="41"/>
    </row>
    <row r="16" spans="1:42" ht="20.100000000000001" customHeight="1">
      <c r="A16" s="61" t="s">
        <v>43</v>
      </c>
      <c r="B16" s="68" t="s">
        <v>27</v>
      </c>
      <c r="C16" s="68" t="s">
        <v>44</v>
      </c>
      <c r="D16" s="45">
        <f>SUM(D11:D15)</f>
        <v>0</v>
      </c>
      <c r="E16" s="43">
        <f t="shared" ref="E16:V16" si="0">SUM(E11:E15)</f>
        <v>0</v>
      </c>
      <c r="F16" s="43">
        <f t="shared" si="0"/>
        <v>0</v>
      </c>
      <c r="G16" s="43">
        <f t="shared" si="0"/>
        <v>0</v>
      </c>
      <c r="H16" s="218">
        <f>0.16*D1</f>
        <v>104.95312</v>
      </c>
      <c r="I16" s="45">
        <f t="shared" si="0"/>
        <v>0</v>
      </c>
      <c r="J16" s="43">
        <f t="shared" si="0"/>
        <v>0</v>
      </c>
      <c r="K16" s="43">
        <f t="shared" si="0"/>
        <v>0</v>
      </c>
      <c r="L16" s="43">
        <f t="shared" si="0"/>
        <v>0</v>
      </c>
      <c r="M16" s="218">
        <f>23.44*I1</f>
        <v>15375.632080000001</v>
      </c>
      <c r="N16" s="45">
        <f t="shared" si="0"/>
        <v>0</v>
      </c>
      <c r="O16" s="43">
        <f t="shared" si="0"/>
        <v>0</v>
      </c>
      <c r="P16" s="43">
        <f t="shared" si="0"/>
        <v>0</v>
      </c>
      <c r="Q16" s="43">
        <f t="shared" si="0"/>
        <v>0</v>
      </c>
      <c r="R16" s="218">
        <f>-56.76*I1</f>
        <v>-37232.119319999998</v>
      </c>
      <c r="S16" s="45">
        <f t="shared" si="0"/>
        <v>0</v>
      </c>
      <c r="T16" s="43">
        <f t="shared" si="0"/>
        <v>0</v>
      </c>
      <c r="U16" s="43">
        <f t="shared" si="0"/>
        <v>0</v>
      </c>
      <c r="V16" s="43">
        <f t="shared" si="0"/>
        <v>0</v>
      </c>
      <c r="W16" s="218">
        <f>29.65*S1</f>
        <v>19449.125049999999</v>
      </c>
      <c r="X16" s="45">
        <f t="shared" ref="X16:AH16" si="1">SUM(X11:X15)</f>
        <v>0</v>
      </c>
      <c r="Y16" s="43">
        <f t="shared" si="1"/>
        <v>0</v>
      </c>
      <c r="Z16" s="43">
        <f t="shared" si="1"/>
        <v>0</v>
      </c>
      <c r="AA16" s="44">
        <f t="shared" si="1"/>
        <v>0</v>
      </c>
      <c r="AB16" s="45">
        <f t="shared" si="1"/>
        <v>0</v>
      </c>
      <c r="AC16" s="43">
        <f t="shared" si="1"/>
        <v>0</v>
      </c>
      <c r="AD16" s="44">
        <f t="shared" si="1"/>
        <v>0</v>
      </c>
      <c r="AE16" s="44">
        <f t="shared" si="1"/>
        <v>0</v>
      </c>
      <c r="AF16" s="218">
        <f>5*AB1</f>
        <v>3279.7849999999999</v>
      </c>
      <c r="AG16" s="45">
        <f t="shared" si="1"/>
        <v>0</v>
      </c>
      <c r="AH16" s="43">
        <f t="shared" si="1"/>
        <v>0</v>
      </c>
      <c r="AI16" s="44">
        <f t="shared" ref="AI16:AP16" si="2">SUM(AI11:AI15)</f>
        <v>0</v>
      </c>
      <c r="AJ16" s="43">
        <f t="shared" si="2"/>
        <v>0</v>
      </c>
      <c r="AK16" s="44">
        <f t="shared" si="2"/>
        <v>0</v>
      </c>
      <c r="AL16" s="45">
        <f t="shared" si="2"/>
        <v>0</v>
      </c>
      <c r="AM16" s="43">
        <f t="shared" si="2"/>
        <v>0</v>
      </c>
      <c r="AN16" s="44">
        <f t="shared" si="2"/>
        <v>0</v>
      </c>
      <c r="AO16" s="43">
        <f t="shared" si="2"/>
        <v>0</v>
      </c>
      <c r="AP16" s="44">
        <f t="shared" si="2"/>
        <v>0</v>
      </c>
    </row>
    <row r="17" spans="1:42" s="9" customFormat="1" ht="20.100000000000001" customHeight="1">
      <c r="A17" s="61" t="s">
        <v>1</v>
      </c>
      <c r="B17" s="62" t="s">
        <v>28</v>
      </c>
      <c r="C17" s="109" t="s">
        <v>46</v>
      </c>
      <c r="D17" s="39"/>
      <c r="E17" s="40"/>
      <c r="F17" s="40"/>
      <c r="G17" s="40"/>
      <c r="H17" s="116"/>
      <c r="I17" s="39"/>
      <c r="J17" s="40"/>
      <c r="K17" s="40"/>
      <c r="L17" s="40"/>
      <c r="M17" s="116"/>
      <c r="N17" s="39"/>
      <c r="O17" s="40"/>
      <c r="P17" s="40"/>
      <c r="Q17" s="40"/>
      <c r="R17" s="217">
        <f>(R22*48%)</f>
        <v>245590.3008</v>
      </c>
      <c r="S17" s="39"/>
      <c r="T17" s="40"/>
      <c r="U17" s="40"/>
      <c r="V17" s="40"/>
      <c r="W17" s="116"/>
      <c r="X17" s="39"/>
      <c r="Y17" s="40"/>
      <c r="Z17" s="40"/>
      <c r="AA17" s="116"/>
      <c r="AB17" s="39"/>
      <c r="AC17" s="40"/>
      <c r="AD17" s="40"/>
      <c r="AE17" s="40"/>
      <c r="AF17" s="116"/>
      <c r="AG17" s="39"/>
      <c r="AH17" s="40"/>
      <c r="AI17" s="40"/>
      <c r="AJ17" s="40"/>
      <c r="AK17" s="116"/>
      <c r="AL17" s="39"/>
      <c r="AM17" s="40"/>
      <c r="AN17" s="40"/>
      <c r="AO17" s="40"/>
      <c r="AP17" s="116"/>
    </row>
    <row r="18" spans="1:42" s="9" customFormat="1" ht="20.100000000000001" customHeight="1">
      <c r="A18" s="61" t="s">
        <v>1</v>
      </c>
      <c r="B18" s="62" t="s">
        <v>67</v>
      </c>
      <c r="C18" s="109" t="s">
        <v>46</v>
      </c>
      <c r="D18" s="39"/>
      <c r="E18" s="40"/>
      <c r="F18" s="40"/>
      <c r="G18" s="40"/>
      <c r="H18" s="116"/>
      <c r="I18" s="39"/>
      <c r="J18" s="40"/>
      <c r="K18" s="40"/>
      <c r="L18" s="40"/>
      <c r="M18" s="116"/>
      <c r="N18" s="39"/>
      <c r="O18" s="40"/>
      <c r="P18" s="40"/>
      <c r="Q18" s="40"/>
      <c r="R18" s="217">
        <f>R22*9.3%</f>
        <v>47583.120780000012</v>
      </c>
      <c r="S18" s="39"/>
      <c r="T18" s="40"/>
      <c r="U18" s="40"/>
      <c r="V18" s="40"/>
      <c r="W18" s="116"/>
      <c r="X18" s="39"/>
      <c r="Y18" s="40"/>
      <c r="Z18" s="40"/>
      <c r="AA18" s="116"/>
      <c r="AB18" s="39"/>
      <c r="AC18" s="40"/>
      <c r="AD18" s="40"/>
      <c r="AE18" s="40"/>
      <c r="AF18" s="116"/>
      <c r="AG18" s="39"/>
      <c r="AH18" s="40"/>
      <c r="AI18" s="40"/>
      <c r="AJ18" s="40"/>
      <c r="AK18" s="116"/>
      <c r="AL18" s="39"/>
      <c r="AM18" s="40"/>
      <c r="AN18" s="40"/>
      <c r="AO18" s="40"/>
      <c r="AP18" s="116"/>
    </row>
    <row r="19" spans="1:42" s="9" customFormat="1" ht="20.100000000000001" customHeight="1">
      <c r="A19" s="61" t="s">
        <v>1</v>
      </c>
      <c r="B19" s="62" t="s">
        <v>29</v>
      </c>
      <c r="C19" s="109" t="s">
        <v>46</v>
      </c>
      <c r="D19" s="39"/>
      <c r="E19" s="40"/>
      <c r="F19" s="40"/>
      <c r="G19" s="40"/>
      <c r="H19" s="116"/>
      <c r="I19" s="39"/>
      <c r="J19" s="40"/>
      <c r="K19" s="40"/>
      <c r="L19" s="40"/>
      <c r="M19" s="116"/>
      <c r="N19" s="39"/>
      <c r="O19" s="40"/>
      <c r="P19" s="40"/>
      <c r="Q19" s="40"/>
      <c r="R19" s="217">
        <f>R22*12.5%</f>
        <v>63955.807500000003</v>
      </c>
      <c r="S19" s="39"/>
      <c r="T19" s="40"/>
      <c r="U19" s="40"/>
      <c r="V19" s="40"/>
      <c r="W19" s="116"/>
      <c r="X19" s="39"/>
      <c r="Y19" s="40"/>
      <c r="Z19" s="40"/>
      <c r="AA19" s="116"/>
      <c r="AB19" s="39"/>
      <c r="AC19" s="40"/>
      <c r="AD19" s="40"/>
      <c r="AE19" s="40"/>
      <c r="AF19" s="116"/>
      <c r="AG19" s="39"/>
      <c r="AH19" s="40"/>
      <c r="AI19" s="40"/>
      <c r="AJ19" s="40"/>
      <c r="AK19" s="116"/>
      <c r="AL19" s="39"/>
      <c r="AM19" s="40"/>
      <c r="AN19" s="40"/>
      <c r="AO19" s="40"/>
      <c r="AP19" s="116"/>
    </row>
    <row r="20" spans="1:42" s="9" customFormat="1" ht="20.100000000000001" customHeight="1">
      <c r="A20" s="61" t="s">
        <v>1</v>
      </c>
      <c r="B20" s="62" t="s">
        <v>96</v>
      </c>
      <c r="C20" s="109" t="s">
        <v>46</v>
      </c>
      <c r="D20" s="39"/>
      <c r="E20" s="40"/>
      <c r="F20" s="40"/>
      <c r="G20" s="40"/>
      <c r="H20" s="41"/>
      <c r="I20" s="39"/>
      <c r="J20" s="40"/>
      <c r="K20" s="40"/>
      <c r="L20" s="40"/>
      <c r="M20" s="41"/>
      <c r="N20" s="39"/>
      <c r="O20" s="40"/>
      <c r="P20" s="40"/>
      <c r="Q20" s="40"/>
      <c r="R20" s="217">
        <f>R22*17.7%</f>
        <v>90561.423419999992</v>
      </c>
      <c r="S20" s="39"/>
      <c r="T20" s="40"/>
      <c r="U20" s="40"/>
      <c r="V20" s="40"/>
      <c r="W20" s="41"/>
      <c r="X20" s="39"/>
      <c r="Y20" s="40"/>
      <c r="Z20" s="40"/>
      <c r="AA20" s="41"/>
      <c r="AB20" s="39"/>
      <c r="AC20" s="40"/>
      <c r="AD20" s="40"/>
      <c r="AE20" s="40"/>
      <c r="AF20" s="41"/>
      <c r="AG20" s="39"/>
      <c r="AH20" s="40"/>
      <c r="AI20" s="40"/>
      <c r="AJ20" s="40"/>
      <c r="AK20" s="41"/>
      <c r="AL20" s="39"/>
      <c r="AM20" s="40"/>
      <c r="AN20" s="40"/>
      <c r="AO20" s="40"/>
      <c r="AP20" s="41"/>
    </row>
    <row r="21" spans="1:42" s="9" customFormat="1" ht="20.100000000000001" customHeight="1">
      <c r="A21" s="61" t="s">
        <v>1</v>
      </c>
      <c r="B21" s="62" t="s">
        <v>30</v>
      </c>
      <c r="C21" s="109" t="s">
        <v>46</v>
      </c>
      <c r="D21" s="39"/>
      <c r="E21" s="40"/>
      <c r="F21" s="40"/>
      <c r="G21" s="40"/>
      <c r="H21" s="41"/>
      <c r="I21" s="39"/>
      <c r="J21" s="40"/>
      <c r="K21" s="40"/>
      <c r="L21" s="40"/>
      <c r="M21" s="41"/>
      <c r="N21" s="39"/>
      <c r="O21" s="40"/>
      <c r="P21" s="40"/>
      <c r="Q21" s="40"/>
      <c r="R21" s="217">
        <f>R22*12.5%</f>
        <v>63955.807500000003</v>
      </c>
      <c r="S21" s="39"/>
      <c r="T21" s="40"/>
      <c r="U21" s="40"/>
      <c r="V21" s="40"/>
      <c r="W21" s="41"/>
      <c r="X21" s="39"/>
      <c r="Y21" s="40"/>
      <c r="Z21" s="40"/>
      <c r="AA21" s="41"/>
      <c r="AB21" s="39"/>
      <c r="AC21" s="40"/>
      <c r="AD21" s="40"/>
      <c r="AE21" s="40"/>
      <c r="AF21" s="41"/>
      <c r="AG21" s="39"/>
      <c r="AH21" s="40"/>
      <c r="AI21" s="40"/>
      <c r="AJ21" s="40"/>
      <c r="AK21" s="41"/>
      <c r="AL21" s="39"/>
      <c r="AM21" s="40"/>
      <c r="AN21" s="40"/>
      <c r="AO21" s="40"/>
      <c r="AP21" s="41"/>
    </row>
    <row r="22" spans="1:42" ht="20.100000000000001" customHeight="1">
      <c r="A22" s="61" t="s">
        <v>1</v>
      </c>
      <c r="B22" s="64" t="s">
        <v>27</v>
      </c>
      <c r="C22" s="107" t="s">
        <v>87</v>
      </c>
      <c r="D22" s="65">
        <f t="shared" ref="D22:AP22" si="3">+SUM(D17:D21)</f>
        <v>0</v>
      </c>
      <c r="E22" s="66">
        <f t="shared" si="3"/>
        <v>0</v>
      </c>
      <c r="F22" s="66">
        <f t="shared" si="3"/>
        <v>0</v>
      </c>
      <c r="G22" s="66">
        <f t="shared" si="3"/>
        <v>0</v>
      </c>
      <c r="H22" s="67">
        <f t="shared" si="3"/>
        <v>0</v>
      </c>
      <c r="I22" s="65">
        <f t="shared" si="3"/>
        <v>0</v>
      </c>
      <c r="J22" s="66">
        <f t="shared" si="3"/>
        <v>0</v>
      </c>
      <c r="K22" s="66">
        <f t="shared" si="3"/>
        <v>0</v>
      </c>
      <c r="L22" s="66">
        <f t="shared" si="3"/>
        <v>0</v>
      </c>
      <c r="M22" s="67">
        <f t="shared" si="3"/>
        <v>0</v>
      </c>
      <c r="N22" s="65">
        <f t="shared" si="3"/>
        <v>0</v>
      </c>
      <c r="O22" s="94">
        <f t="shared" si="3"/>
        <v>0</v>
      </c>
      <c r="P22" s="66">
        <f t="shared" si="3"/>
        <v>0</v>
      </c>
      <c r="Q22" s="66">
        <f t="shared" si="3"/>
        <v>0</v>
      </c>
      <c r="R22" s="65">
        <f>780*X1</f>
        <v>511646.46</v>
      </c>
      <c r="S22" s="65">
        <f t="shared" si="3"/>
        <v>0</v>
      </c>
      <c r="T22" s="66">
        <f t="shared" si="3"/>
        <v>0</v>
      </c>
      <c r="U22" s="66">
        <f t="shared" si="3"/>
        <v>0</v>
      </c>
      <c r="V22" s="66">
        <f t="shared" si="3"/>
        <v>0</v>
      </c>
      <c r="W22" s="67">
        <f t="shared" si="3"/>
        <v>0</v>
      </c>
      <c r="X22" s="65">
        <f t="shared" si="3"/>
        <v>0</v>
      </c>
      <c r="Y22" s="66">
        <f t="shared" si="3"/>
        <v>0</v>
      </c>
      <c r="Z22" s="66">
        <f t="shared" si="3"/>
        <v>0</v>
      </c>
      <c r="AA22" s="67">
        <f t="shared" si="3"/>
        <v>0</v>
      </c>
      <c r="AB22" s="65">
        <f t="shared" si="3"/>
        <v>0</v>
      </c>
      <c r="AC22" s="67">
        <f t="shared" si="3"/>
        <v>0</v>
      </c>
      <c r="AD22" s="67">
        <f t="shared" si="3"/>
        <v>0</v>
      </c>
      <c r="AE22" s="67">
        <f t="shared" si="3"/>
        <v>0</v>
      </c>
      <c r="AF22" s="67">
        <f t="shared" si="3"/>
        <v>0</v>
      </c>
      <c r="AG22" s="65">
        <f t="shared" si="3"/>
        <v>0</v>
      </c>
      <c r="AH22" s="67">
        <f t="shared" si="3"/>
        <v>0</v>
      </c>
      <c r="AI22" s="67">
        <f t="shared" si="3"/>
        <v>0</v>
      </c>
      <c r="AJ22" s="67">
        <f t="shared" si="3"/>
        <v>0</v>
      </c>
      <c r="AK22" s="67">
        <f t="shared" si="3"/>
        <v>0</v>
      </c>
      <c r="AL22" s="65">
        <f t="shared" si="3"/>
        <v>0</v>
      </c>
      <c r="AM22" s="66">
        <f t="shared" si="3"/>
        <v>0</v>
      </c>
      <c r="AN22" s="67">
        <f t="shared" si="3"/>
        <v>0</v>
      </c>
      <c r="AO22" s="67">
        <f t="shared" si="3"/>
        <v>0</v>
      </c>
      <c r="AP22" s="67">
        <f t="shared" si="3"/>
        <v>0</v>
      </c>
    </row>
    <row r="23" spans="1:42" s="9" customFormat="1" ht="20.100000000000001" customHeight="1">
      <c r="A23" s="61" t="s">
        <v>1</v>
      </c>
      <c r="B23" s="62" t="s">
        <v>28</v>
      </c>
      <c r="C23" s="109" t="s">
        <v>45</v>
      </c>
      <c r="D23" s="39"/>
      <c r="E23" s="40"/>
      <c r="F23" s="40"/>
      <c r="G23" s="40"/>
      <c r="H23" s="132"/>
      <c r="I23" s="39"/>
      <c r="J23" s="40"/>
      <c r="K23" s="40"/>
      <c r="L23" s="40"/>
      <c r="M23" s="132"/>
      <c r="N23" s="39"/>
      <c r="O23" s="40"/>
      <c r="P23" s="40"/>
      <c r="Q23" s="40"/>
      <c r="R23" s="132"/>
      <c r="S23" s="39"/>
      <c r="T23" s="132"/>
      <c r="U23" s="40"/>
      <c r="V23" s="40"/>
      <c r="W23" s="116"/>
      <c r="X23" s="39"/>
      <c r="Y23" s="40"/>
      <c r="Z23" s="40"/>
      <c r="AA23" s="230"/>
      <c r="AB23" s="39"/>
      <c r="AC23" s="231"/>
      <c r="AD23" s="231"/>
      <c r="AE23" s="231"/>
      <c r="AF23" s="231"/>
      <c r="AG23" s="39"/>
      <c r="AH23" s="231"/>
      <c r="AI23" s="231"/>
      <c r="AJ23" s="231"/>
      <c r="AK23" s="231"/>
      <c r="AL23" s="39"/>
      <c r="AM23" s="40"/>
      <c r="AN23" s="129"/>
      <c r="AO23" s="40"/>
      <c r="AP23" s="132"/>
    </row>
    <row r="24" spans="1:42" s="9" customFormat="1" ht="20.100000000000001" customHeight="1">
      <c r="A24" s="61" t="s">
        <v>1</v>
      </c>
      <c r="B24" s="62" t="s">
        <v>67</v>
      </c>
      <c r="C24" s="109" t="s">
        <v>45</v>
      </c>
      <c r="D24" s="39"/>
      <c r="E24" s="40"/>
      <c r="F24" s="40"/>
      <c r="G24" s="40"/>
      <c r="H24" s="132"/>
      <c r="I24" s="39"/>
      <c r="J24" s="40"/>
      <c r="K24" s="40"/>
      <c r="L24" s="40"/>
      <c r="M24" s="132"/>
      <c r="N24" s="39"/>
      <c r="O24" s="40"/>
      <c r="P24" s="40"/>
      <c r="Q24" s="40"/>
      <c r="R24" s="132"/>
      <c r="S24" s="39"/>
      <c r="T24" s="132"/>
      <c r="U24" s="40"/>
      <c r="V24" s="40"/>
      <c r="W24" s="116"/>
      <c r="X24" s="39"/>
      <c r="Y24" s="40"/>
      <c r="Z24" s="40"/>
      <c r="AA24" s="230"/>
      <c r="AB24" s="39"/>
      <c r="AC24" s="231"/>
      <c r="AD24" s="231"/>
      <c r="AE24" s="231"/>
      <c r="AF24" s="231"/>
      <c r="AG24" s="39"/>
      <c r="AH24" s="231"/>
      <c r="AI24" s="231"/>
      <c r="AJ24" s="231"/>
      <c r="AK24" s="231"/>
      <c r="AL24" s="39"/>
      <c r="AM24" s="40"/>
      <c r="AN24" s="129"/>
      <c r="AO24" s="40"/>
      <c r="AP24" s="132"/>
    </row>
    <row r="25" spans="1:42" s="9" customFormat="1" ht="20.100000000000001" customHeight="1">
      <c r="A25" s="61" t="s">
        <v>1</v>
      </c>
      <c r="B25" s="62" t="s">
        <v>29</v>
      </c>
      <c r="C25" s="109" t="s">
        <v>45</v>
      </c>
      <c r="D25" s="39"/>
      <c r="E25" s="40"/>
      <c r="F25" s="40"/>
      <c r="G25" s="40"/>
      <c r="H25" s="132"/>
      <c r="I25" s="39"/>
      <c r="J25" s="40"/>
      <c r="K25" s="40"/>
      <c r="L25" s="40"/>
      <c r="M25" s="132"/>
      <c r="N25" s="39"/>
      <c r="O25" s="40"/>
      <c r="P25" s="40"/>
      <c r="Q25" s="40"/>
      <c r="R25" s="132"/>
      <c r="S25" s="39"/>
      <c r="T25" s="132"/>
      <c r="U25" s="40"/>
      <c r="V25" s="40"/>
      <c r="W25" s="116"/>
      <c r="X25" s="39"/>
      <c r="Y25" s="40"/>
      <c r="Z25" s="40"/>
      <c r="AA25" s="230"/>
      <c r="AB25" s="39"/>
      <c r="AC25" s="231"/>
      <c r="AD25" s="231"/>
      <c r="AE25" s="231"/>
      <c r="AF25" s="231"/>
      <c r="AG25" s="39"/>
      <c r="AH25" s="231"/>
      <c r="AI25" s="231"/>
      <c r="AJ25" s="231"/>
      <c r="AK25" s="231"/>
      <c r="AL25" s="39"/>
      <c r="AM25" s="40"/>
      <c r="AN25" s="129"/>
      <c r="AO25" s="40"/>
      <c r="AP25" s="132"/>
    </row>
    <row r="26" spans="1:42" s="9" customFormat="1" ht="20.100000000000001" customHeight="1">
      <c r="A26" s="61" t="s">
        <v>1</v>
      </c>
      <c r="B26" s="62" t="s">
        <v>96</v>
      </c>
      <c r="C26" s="109" t="s">
        <v>45</v>
      </c>
      <c r="D26" s="39"/>
      <c r="E26" s="40"/>
      <c r="F26" s="40"/>
      <c r="G26" s="40"/>
      <c r="H26" s="132"/>
      <c r="I26" s="39"/>
      <c r="J26" s="40"/>
      <c r="K26" s="40"/>
      <c r="L26" s="40"/>
      <c r="M26" s="132"/>
      <c r="N26" s="39"/>
      <c r="O26" s="40"/>
      <c r="P26" s="40"/>
      <c r="Q26" s="40"/>
      <c r="R26" s="132"/>
      <c r="S26" s="39"/>
      <c r="T26" s="132"/>
      <c r="U26" s="40"/>
      <c r="V26" s="40"/>
      <c r="W26" s="41"/>
      <c r="X26" s="39"/>
      <c r="Y26" s="40"/>
      <c r="Z26" s="40"/>
      <c r="AA26" s="230"/>
      <c r="AB26" s="39"/>
      <c r="AC26" s="231"/>
      <c r="AD26" s="231"/>
      <c r="AE26" s="231"/>
      <c r="AF26" s="231"/>
      <c r="AG26" s="39"/>
      <c r="AH26" s="231"/>
      <c r="AI26" s="231"/>
      <c r="AJ26" s="231"/>
      <c r="AK26" s="231"/>
      <c r="AL26" s="39"/>
      <c r="AM26" s="40"/>
      <c r="AN26" s="136"/>
      <c r="AO26" s="40"/>
      <c r="AP26" s="132"/>
    </row>
    <row r="27" spans="1:42" s="9" customFormat="1" ht="20.100000000000001" customHeight="1">
      <c r="A27" s="61" t="s">
        <v>1</v>
      </c>
      <c r="B27" s="62" t="s">
        <v>30</v>
      </c>
      <c r="C27" s="109" t="s">
        <v>45</v>
      </c>
      <c r="D27" s="39"/>
      <c r="E27" s="40"/>
      <c r="F27" s="40"/>
      <c r="G27" s="40"/>
      <c r="H27" s="132"/>
      <c r="I27" s="39"/>
      <c r="J27" s="40"/>
      <c r="K27" s="40"/>
      <c r="L27" s="40"/>
      <c r="M27" s="132"/>
      <c r="N27" s="39"/>
      <c r="O27" s="40"/>
      <c r="P27" s="40"/>
      <c r="Q27" s="40"/>
      <c r="R27" s="132"/>
      <c r="S27" s="39"/>
      <c r="T27" s="132"/>
      <c r="U27" s="40"/>
      <c r="V27" s="40"/>
      <c r="W27" s="41"/>
      <c r="X27" s="39"/>
      <c r="Y27" s="40"/>
      <c r="Z27" s="40"/>
      <c r="AA27" s="230"/>
      <c r="AB27" s="39"/>
      <c r="AC27" s="231"/>
      <c r="AD27" s="231"/>
      <c r="AE27" s="231"/>
      <c r="AF27" s="231"/>
      <c r="AG27" s="39"/>
      <c r="AH27" s="231"/>
      <c r="AI27" s="231"/>
      <c r="AJ27" s="231"/>
      <c r="AK27" s="231"/>
      <c r="AL27" s="39"/>
      <c r="AM27" s="40"/>
      <c r="AN27" s="136"/>
      <c r="AO27" s="40"/>
      <c r="AP27" s="132"/>
    </row>
    <row r="28" spans="1:42" s="9" customFormat="1" ht="20.100000000000001" customHeight="1">
      <c r="A28" s="61" t="s">
        <v>1</v>
      </c>
      <c r="B28" s="64" t="s">
        <v>27</v>
      </c>
      <c r="C28" s="107" t="s">
        <v>86</v>
      </c>
      <c r="D28" s="65"/>
      <c r="E28" s="66"/>
      <c r="F28" s="66"/>
      <c r="G28" s="66"/>
      <c r="H28" s="66"/>
      <c r="I28" s="65"/>
      <c r="J28" s="66"/>
      <c r="K28" s="66"/>
      <c r="L28" s="66"/>
      <c r="M28" s="66"/>
      <c r="N28" s="65"/>
      <c r="O28" s="94"/>
      <c r="P28" s="66"/>
      <c r="Q28" s="66"/>
      <c r="R28" s="66"/>
      <c r="S28" s="65"/>
      <c r="T28" s="66"/>
      <c r="U28" s="66"/>
      <c r="V28" s="66"/>
      <c r="W28" s="67"/>
      <c r="X28" s="65"/>
      <c r="Y28" s="66"/>
      <c r="Z28" s="66"/>
      <c r="AA28" s="66"/>
      <c r="AB28" s="65"/>
      <c r="AC28" s="65"/>
      <c r="AD28" s="65"/>
      <c r="AE28" s="67">
        <f t="shared" ref="AE28" si="4">(500*AA1)/12</f>
        <v>0</v>
      </c>
      <c r="AF28" s="66"/>
      <c r="AG28" s="65"/>
      <c r="AH28" s="67">
        <f t="shared" ref="AH28" si="5">(500*AD1)/12</f>
        <v>0</v>
      </c>
      <c r="AI28" s="67">
        <f t="shared" ref="AI28" si="6">(500*AE1)/12</f>
        <v>0</v>
      </c>
      <c r="AJ28" s="67">
        <f t="shared" ref="AJ28" si="7">(500*AF1)/12</f>
        <v>0</v>
      </c>
      <c r="AK28" s="66"/>
      <c r="AL28" s="65"/>
      <c r="AM28" s="66"/>
      <c r="AN28" s="67">
        <f t="shared" ref="AN28" si="8">(500*AJ1)/12</f>
        <v>0</v>
      </c>
      <c r="AO28" s="67">
        <f t="shared" ref="AO28" si="9">(500*AK1)/12</f>
        <v>0</v>
      </c>
      <c r="AP28" s="66"/>
    </row>
    <row r="29" spans="1:42" s="9" customFormat="1" ht="20.100000000000001" customHeight="1">
      <c r="A29" s="61" t="s">
        <v>1</v>
      </c>
      <c r="B29" s="62" t="s">
        <v>28</v>
      </c>
      <c r="C29" s="106" t="s">
        <v>83</v>
      </c>
      <c r="D29" s="39"/>
      <c r="E29" s="224">
        <v>75000</v>
      </c>
      <c r="F29" s="132"/>
      <c r="G29" s="40"/>
      <c r="H29" s="116"/>
      <c r="I29" s="226">
        <v>2250000</v>
      </c>
      <c r="J29" s="40"/>
      <c r="K29" s="40"/>
      <c r="L29" s="40"/>
      <c r="M29" s="116"/>
      <c r="N29" s="131"/>
      <c r="O29" s="226">
        <v>75000</v>
      </c>
      <c r="P29" s="226">
        <f>1050000</f>
        <v>1050000</v>
      </c>
      <c r="Q29" s="40"/>
      <c r="R29" s="116"/>
      <c r="S29" s="131"/>
      <c r="T29" s="226">
        <f>2550000+375000</f>
        <v>2925000</v>
      </c>
      <c r="U29" s="40"/>
      <c r="V29" s="40"/>
      <c r="W29" s="116"/>
      <c r="X29" s="225">
        <v>75000</v>
      </c>
      <c r="Y29" s="132"/>
      <c r="Z29" s="40"/>
      <c r="AA29" s="116"/>
      <c r="AB29" s="225">
        <f>75000+1150000</f>
        <v>1225000</v>
      </c>
      <c r="AC29" s="40"/>
      <c r="AD29" s="40"/>
      <c r="AE29" s="40"/>
      <c r="AF29" s="116"/>
      <c r="AG29" s="131">
        <v>75000</v>
      </c>
      <c r="AH29" s="132"/>
      <c r="AI29" s="40"/>
      <c r="AJ29" s="40"/>
      <c r="AK29" s="116"/>
      <c r="AL29" s="131">
        <f>75000+1805000+300000+2250000</f>
        <v>4430000</v>
      </c>
      <c r="AM29" s="132">
        <v>75000</v>
      </c>
      <c r="AN29" s="40"/>
      <c r="AO29" s="40"/>
      <c r="AP29" s="116"/>
    </row>
    <row r="30" spans="1:42" s="9" customFormat="1" ht="20.100000000000001" customHeight="1">
      <c r="A30" s="61" t="s">
        <v>1</v>
      </c>
      <c r="B30" s="62" t="s">
        <v>67</v>
      </c>
      <c r="C30" s="106" t="s">
        <v>83</v>
      </c>
      <c r="D30" s="39"/>
      <c r="E30" s="40"/>
      <c r="F30" s="132"/>
      <c r="G30" s="40"/>
      <c r="H30" s="116"/>
      <c r="I30" s="39"/>
      <c r="J30" s="40"/>
      <c r="K30" s="40"/>
      <c r="L30" s="40"/>
      <c r="M30" s="116"/>
      <c r="N30" s="39"/>
      <c r="O30" s="40"/>
      <c r="P30" s="40"/>
      <c r="Q30" s="40"/>
      <c r="R30" s="116"/>
      <c r="S30" s="39"/>
      <c r="T30" s="132"/>
      <c r="U30" s="40"/>
      <c r="V30" s="40"/>
      <c r="W30" s="116"/>
      <c r="X30" s="39"/>
      <c r="Y30" s="40"/>
      <c r="Z30" s="40"/>
      <c r="AA30" s="227">
        <f>885000+680000</f>
        <v>1565000</v>
      </c>
      <c r="AB30" s="39"/>
      <c r="AC30" s="40"/>
      <c r="AD30" s="40"/>
      <c r="AE30" s="40"/>
      <c r="AF30" s="116"/>
      <c r="AG30" s="39"/>
      <c r="AH30" s="40"/>
      <c r="AI30" s="40"/>
      <c r="AJ30" s="40"/>
      <c r="AK30" s="116"/>
      <c r="AL30" s="131">
        <f>70000+500000+500000</f>
        <v>1070000</v>
      </c>
      <c r="AM30" s="40"/>
      <c r="AN30" s="40"/>
      <c r="AO30" s="40"/>
      <c r="AP30" s="116"/>
    </row>
    <row r="31" spans="1:42" s="9" customFormat="1" ht="20.100000000000001" customHeight="1">
      <c r="A31" s="61" t="s">
        <v>1</v>
      </c>
      <c r="B31" s="62" t="s">
        <v>29</v>
      </c>
      <c r="C31" s="106" t="s">
        <v>83</v>
      </c>
      <c r="D31" s="39"/>
      <c r="E31" s="40"/>
      <c r="G31" s="40"/>
      <c r="H31" s="116"/>
      <c r="I31" s="227">
        <f>190000+410000</f>
        <v>600000</v>
      </c>
      <c r="J31" s="40"/>
      <c r="K31" s="40"/>
      <c r="L31" s="40"/>
      <c r="M31" s="116"/>
      <c r="N31" s="39"/>
      <c r="O31" s="40"/>
      <c r="P31" s="40"/>
      <c r="Q31" s="40"/>
      <c r="R31" s="116"/>
      <c r="S31" s="39"/>
      <c r="U31" s="40"/>
      <c r="V31" s="40"/>
      <c r="W31" s="116"/>
      <c r="X31" s="39"/>
      <c r="Y31" s="40"/>
      <c r="Z31" s="40"/>
      <c r="AA31" s="129"/>
      <c r="AC31" s="40"/>
      <c r="AD31" s="40"/>
      <c r="AE31" s="40"/>
      <c r="AF31" s="116"/>
      <c r="AG31" s="39"/>
      <c r="AH31" s="40"/>
      <c r="AI31" s="40"/>
      <c r="AJ31" s="40"/>
      <c r="AK31" s="116"/>
      <c r="AL31" s="129">
        <f>150000+410000+210000</f>
        <v>770000</v>
      </c>
      <c r="AM31" s="40"/>
      <c r="AN31" s="40"/>
      <c r="AO31" s="40"/>
      <c r="AP31" s="116"/>
    </row>
    <row r="32" spans="1:42" s="9" customFormat="1" ht="20.100000000000001" customHeight="1">
      <c r="A32" s="61" t="s">
        <v>1</v>
      </c>
      <c r="B32" s="62" t="s">
        <v>96</v>
      </c>
      <c r="C32" s="106" t="s">
        <v>83</v>
      </c>
      <c r="D32" s="39"/>
      <c r="E32" s="40"/>
      <c r="G32" s="40"/>
      <c r="H32" s="41"/>
      <c r="I32" s="227">
        <v>1186000</v>
      </c>
      <c r="J32" s="40"/>
      <c r="K32" s="40"/>
      <c r="L32" s="40"/>
      <c r="M32" s="41"/>
      <c r="N32" s="39"/>
      <c r="O32" s="40"/>
      <c r="P32" s="40"/>
      <c r="Q32" s="40"/>
      <c r="R32" s="41"/>
      <c r="S32" s="39"/>
      <c r="U32" s="40"/>
      <c r="V32" s="40"/>
      <c r="W32" s="41"/>
      <c r="X32" s="39"/>
      <c r="Y32" s="40"/>
      <c r="Z32" s="40"/>
      <c r="AA32" s="41"/>
      <c r="AB32" s="39"/>
      <c r="AC32" s="40"/>
      <c r="AD32" s="40"/>
      <c r="AE32" s="40"/>
      <c r="AF32" s="41"/>
      <c r="AG32" s="39"/>
      <c r="AH32" s="40"/>
      <c r="AI32" s="40"/>
      <c r="AJ32" s="40"/>
      <c r="AK32" s="41"/>
      <c r="AL32" s="131">
        <f>1400000+500000+300000</f>
        <v>2200000</v>
      </c>
      <c r="AM32" s="40"/>
      <c r="AN32" s="40"/>
      <c r="AO32" s="40"/>
      <c r="AP32" s="41"/>
    </row>
    <row r="33" spans="1:42" s="9" customFormat="1" ht="20.100000000000001" customHeight="1">
      <c r="A33" s="61" t="s">
        <v>1</v>
      </c>
      <c r="B33" s="62" t="s">
        <v>30</v>
      </c>
      <c r="C33" s="106" t="s">
        <v>83</v>
      </c>
      <c r="D33" s="39"/>
      <c r="E33" s="40"/>
      <c r="F33" s="129"/>
      <c r="G33" s="40"/>
      <c r="H33" s="41"/>
      <c r="I33" s="227">
        <v>920000</v>
      </c>
      <c r="J33" s="40"/>
      <c r="K33" s="40"/>
      <c r="L33" s="40"/>
      <c r="M33" s="41"/>
      <c r="N33" s="39"/>
      <c r="O33" s="40"/>
      <c r="P33" s="40"/>
      <c r="Q33" s="40"/>
      <c r="R33" s="41"/>
      <c r="S33" s="39"/>
      <c r="T33" s="129"/>
      <c r="U33" s="40"/>
      <c r="V33" s="40"/>
      <c r="W33" s="228">
        <v>992000</v>
      </c>
      <c r="X33" s="39"/>
      <c r="Y33" s="40"/>
      <c r="Z33" s="40"/>
      <c r="AA33" s="41"/>
      <c r="AB33" s="39"/>
      <c r="AC33" s="40"/>
      <c r="AD33" s="40"/>
      <c r="AE33" s="40"/>
      <c r="AF33" s="41"/>
      <c r="AG33" s="39"/>
      <c r="AH33" s="40"/>
      <c r="AI33" s="40"/>
      <c r="AJ33" s="40"/>
      <c r="AK33" s="41"/>
      <c r="AL33" s="129">
        <f>825000+250000+(2500*3)+30000+60000+360000</f>
        <v>1532500</v>
      </c>
      <c r="AM33" s="40"/>
      <c r="AN33" s="40"/>
      <c r="AO33" s="40"/>
      <c r="AP33" s="41"/>
    </row>
    <row r="34" spans="1:42" s="9" customFormat="1" ht="20.100000000000001" customHeight="1">
      <c r="A34" s="61" t="s">
        <v>1</v>
      </c>
      <c r="B34" s="64" t="s">
        <v>27</v>
      </c>
      <c r="C34" s="107" t="s">
        <v>84</v>
      </c>
      <c r="D34" s="65">
        <f>SUM(D29:D33)</f>
        <v>0</v>
      </c>
      <c r="E34" s="66">
        <f t="shared" ref="E34:AH34" si="10">SUM(E29:E33)</f>
        <v>75000</v>
      </c>
      <c r="F34" s="66">
        <f t="shared" si="10"/>
        <v>0</v>
      </c>
      <c r="G34" s="66">
        <f t="shared" si="10"/>
        <v>0</v>
      </c>
      <c r="H34" s="67">
        <f t="shared" si="10"/>
        <v>0</v>
      </c>
      <c r="I34" s="65">
        <f t="shared" si="10"/>
        <v>4956000</v>
      </c>
      <c r="J34" s="66">
        <f t="shared" si="10"/>
        <v>0</v>
      </c>
      <c r="K34" s="66">
        <f t="shared" si="10"/>
        <v>0</v>
      </c>
      <c r="L34" s="66">
        <f t="shared" si="10"/>
        <v>0</v>
      </c>
      <c r="M34" s="67">
        <f t="shared" si="10"/>
        <v>0</v>
      </c>
      <c r="N34" s="65">
        <f t="shared" si="10"/>
        <v>0</v>
      </c>
      <c r="O34" s="94">
        <f t="shared" si="10"/>
        <v>75000</v>
      </c>
      <c r="P34" s="66">
        <f t="shared" si="10"/>
        <v>1050000</v>
      </c>
      <c r="Q34" s="66">
        <f t="shared" si="10"/>
        <v>0</v>
      </c>
      <c r="R34" s="67">
        <f t="shared" si="10"/>
        <v>0</v>
      </c>
      <c r="S34" s="65">
        <f t="shared" si="10"/>
        <v>0</v>
      </c>
      <c r="T34" s="66">
        <f>SUM(T29:T33)</f>
        <v>2925000</v>
      </c>
      <c r="U34" s="66">
        <f t="shared" si="10"/>
        <v>0</v>
      </c>
      <c r="V34" s="66">
        <f t="shared" si="10"/>
        <v>0</v>
      </c>
      <c r="W34" s="67">
        <f t="shared" si="10"/>
        <v>992000</v>
      </c>
      <c r="X34" s="65">
        <f t="shared" si="10"/>
        <v>75000</v>
      </c>
      <c r="Y34" s="66">
        <f t="shared" si="10"/>
        <v>0</v>
      </c>
      <c r="Z34" s="66">
        <f t="shared" si="10"/>
        <v>0</v>
      </c>
      <c r="AA34" s="67">
        <f t="shared" si="10"/>
        <v>1565000</v>
      </c>
      <c r="AB34" s="65">
        <f t="shared" si="10"/>
        <v>1225000</v>
      </c>
      <c r="AC34" s="67">
        <f t="shared" si="10"/>
        <v>0</v>
      </c>
      <c r="AD34" s="67">
        <f t="shared" si="10"/>
        <v>0</v>
      </c>
      <c r="AE34" s="67">
        <f t="shared" si="10"/>
        <v>0</v>
      </c>
      <c r="AF34" s="67">
        <f t="shared" si="10"/>
        <v>0</v>
      </c>
      <c r="AG34" s="65">
        <f t="shared" si="10"/>
        <v>75000</v>
      </c>
      <c r="AH34" s="67">
        <f t="shared" si="10"/>
        <v>0</v>
      </c>
      <c r="AI34" s="67">
        <f t="shared" ref="AI34:AP34" si="11">SUM(AI29:AI33)</f>
        <v>0</v>
      </c>
      <c r="AJ34" s="67">
        <f t="shared" si="11"/>
        <v>0</v>
      </c>
      <c r="AK34" s="67">
        <f t="shared" si="11"/>
        <v>0</v>
      </c>
      <c r="AL34" s="65">
        <f t="shared" si="11"/>
        <v>10002500</v>
      </c>
      <c r="AM34" s="66">
        <f t="shared" si="11"/>
        <v>75000</v>
      </c>
      <c r="AN34" s="67">
        <f t="shared" si="11"/>
        <v>0</v>
      </c>
      <c r="AO34" s="67">
        <f t="shared" si="11"/>
        <v>0</v>
      </c>
      <c r="AP34" s="67">
        <f t="shared" si="11"/>
        <v>0</v>
      </c>
    </row>
    <row r="35" spans="1:42" s="9" customFormat="1" ht="20.100000000000001" customHeight="1">
      <c r="A35" s="61" t="s">
        <v>1</v>
      </c>
      <c r="B35" s="68" t="s">
        <v>27</v>
      </c>
      <c r="C35" s="68" t="s">
        <v>85</v>
      </c>
      <c r="D35" s="45">
        <f>D22+D28+D34</f>
        <v>0</v>
      </c>
      <c r="E35" s="43">
        <f t="shared" ref="E35:AP35" si="12">E22+E28+E34</f>
        <v>75000</v>
      </c>
      <c r="F35" s="43">
        <f t="shared" si="12"/>
        <v>0</v>
      </c>
      <c r="G35" s="43">
        <f t="shared" si="12"/>
        <v>0</v>
      </c>
      <c r="H35" s="44">
        <f t="shared" si="12"/>
        <v>0</v>
      </c>
      <c r="I35" s="45">
        <f t="shared" si="12"/>
        <v>4956000</v>
      </c>
      <c r="J35" s="43">
        <f t="shared" si="12"/>
        <v>0</v>
      </c>
      <c r="K35" s="43">
        <f t="shared" si="12"/>
        <v>0</v>
      </c>
      <c r="L35" s="43">
        <f t="shared" si="12"/>
        <v>0</v>
      </c>
      <c r="M35" s="44">
        <f t="shared" si="12"/>
        <v>0</v>
      </c>
      <c r="N35" s="45">
        <f t="shared" si="12"/>
        <v>0</v>
      </c>
      <c r="O35" s="43">
        <f t="shared" si="12"/>
        <v>75000</v>
      </c>
      <c r="P35" s="43">
        <f t="shared" si="12"/>
        <v>1050000</v>
      </c>
      <c r="Q35" s="43">
        <f t="shared" si="12"/>
        <v>0</v>
      </c>
      <c r="R35" s="44">
        <f t="shared" si="12"/>
        <v>511646.46</v>
      </c>
      <c r="S35" s="45">
        <f t="shared" si="12"/>
        <v>0</v>
      </c>
      <c r="T35" s="43">
        <f t="shared" si="12"/>
        <v>2925000</v>
      </c>
      <c r="U35" s="43">
        <f t="shared" si="12"/>
        <v>0</v>
      </c>
      <c r="V35" s="43">
        <f t="shared" si="12"/>
        <v>0</v>
      </c>
      <c r="W35" s="44">
        <f t="shared" si="12"/>
        <v>992000</v>
      </c>
      <c r="X35" s="45">
        <f t="shared" si="12"/>
        <v>75000</v>
      </c>
      <c r="Y35" s="43">
        <f t="shared" si="12"/>
        <v>0</v>
      </c>
      <c r="Z35" s="43">
        <f t="shared" si="12"/>
        <v>0</v>
      </c>
      <c r="AA35" s="44">
        <f t="shared" si="12"/>
        <v>1565000</v>
      </c>
      <c r="AB35" s="45">
        <f t="shared" si="12"/>
        <v>1225000</v>
      </c>
      <c r="AC35" s="43">
        <f t="shared" si="12"/>
        <v>0</v>
      </c>
      <c r="AD35" s="44">
        <f t="shared" si="12"/>
        <v>0</v>
      </c>
      <c r="AE35" s="44">
        <f t="shared" si="12"/>
        <v>0</v>
      </c>
      <c r="AF35" s="44">
        <f t="shared" si="12"/>
        <v>0</v>
      </c>
      <c r="AG35" s="45">
        <f t="shared" si="12"/>
        <v>75000</v>
      </c>
      <c r="AH35" s="43">
        <f t="shared" si="12"/>
        <v>0</v>
      </c>
      <c r="AI35" s="44">
        <f t="shared" si="12"/>
        <v>0</v>
      </c>
      <c r="AJ35" s="43">
        <f t="shared" si="12"/>
        <v>0</v>
      </c>
      <c r="AK35" s="44">
        <f t="shared" si="12"/>
        <v>0</v>
      </c>
      <c r="AL35" s="45">
        <f t="shared" si="12"/>
        <v>10002500</v>
      </c>
      <c r="AM35" s="43">
        <f t="shared" si="12"/>
        <v>75000</v>
      </c>
      <c r="AN35" s="44">
        <f t="shared" si="12"/>
        <v>0</v>
      </c>
      <c r="AO35" s="43">
        <f t="shared" si="12"/>
        <v>0</v>
      </c>
      <c r="AP35" s="44">
        <f t="shared" si="12"/>
        <v>0</v>
      </c>
    </row>
    <row r="36" spans="1:42" s="71" customFormat="1" ht="20.100000000000001" customHeight="1">
      <c r="A36" s="61" t="s">
        <v>2</v>
      </c>
      <c r="B36" s="62" t="s">
        <v>28</v>
      </c>
      <c r="C36" s="106" t="s">
        <v>80</v>
      </c>
      <c r="D36" s="39"/>
      <c r="E36" s="40"/>
      <c r="F36" s="132"/>
      <c r="G36" s="40"/>
      <c r="H36" s="116"/>
      <c r="I36" s="226">
        <v>322000</v>
      </c>
      <c r="J36" s="40"/>
      <c r="K36" s="40"/>
      <c r="L36" s="40"/>
      <c r="M36" s="116"/>
      <c r="N36" s="39"/>
      <c r="O36" s="40"/>
      <c r="P36" s="225">
        <f>990000+45000</f>
        <v>1035000</v>
      </c>
      <c r="Q36" s="40"/>
      <c r="R36" s="116"/>
      <c r="S36" s="39"/>
      <c r="T36" s="226">
        <f>70000+1680000+362000</f>
        <v>2112000</v>
      </c>
      <c r="U36" s="40"/>
      <c r="V36" s="40"/>
      <c r="W36" s="116"/>
      <c r="X36" s="39"/>
      <c r="Z36" s="40"/>
      <c r="AA36" s="116"/>
      <c r="AB36" s="226">
        <v>402000</v>
      </c>
      <c r="AC36" s="40"/>
      <c r="AD36" s="40"/>
      <c r="AE36" s="40"/>
      <c r="AF36" s="116"/>
      <c r="AG36" s="39"/>
      <c r="AH36" s="40"/>
      <c r="AI36" s="40"/>
      <c r="AJ36" s="40"/>
      <c r="AK36" s="116"/>
      <c r="AL36" s="131">
        <f>554000+2500000</f>
        <v>3054000</v>
      </c>
      <c r="AM36" s="40"/>
      <c r="AN36" s="40"/>
      <c r="AO36" s="40"/>
      <c r="AP36" s="116"/>
    </row>
    <row r="37" spans="1:42" s="71" customFormat="1" ht="20.100000000000001" customHeight="1">
      <c r="A37" s="61" t="s">
        <v>2</v>
      </c>
      <c r="B37" s="62" t="s">
        <v>67</v>
      </c>
      <c r="C37" s="106" t="s">
        <v>80</v>
      </c>
      <c r="D37" s="39"/>
      <c r="E37" s="40"/>
      <c r="F37" s="132"/>
      <c r="G37" s="40"/>
      <c r="H37" s="116"/>
      <c r="I37" s="39"/>
      <c r="J37" s="40"/>
      <c r="K37" s="40"/>
      <c r="L37" s="40"/>
      <c r="M37" s="116"/>
      <c r="N37" s="39"/>
      <c r="O37" s="40"/>
      <c r="P37" s="40"/>
      <c r="Q37" s="40"/>
      <c r="R37" s="116"/>
      <c r="S37" s="39"/>
      <c r="T37" s="132"/>
      <c r="U37" s="40"/>
      <c r="V37" s="40"/>
      <c r="W37" s="116"/>
      <c r="X37" s="39"/>
      <c r="Y37" s="40"/>
      <c r="Z37" s="40"/>
      <c r="AA37" s="116"/>
      <c r="AB37" s="39"/>
      <c r="AC37" s="40"/>
      <c r="AD37" s="40"/>
      <c r="AE37" s="40"/>
      <c r="AF37" s="116"/>
      <c r="AG37" s="39"/>
      <c r="AH37" s="40"/>
      <c r="AI37" s="40"/>
      <c r="AJ37" s="40"/>
      <c r="AK37" s="116"/>
      <c r="AL37" s="131">
        <f>225000+50000+20000+150000+198000+40000+60000</f>
        <v>743000</v>
      </c>
      <c r="AM37" s="40"/>
      <c r="AN37" s="40"/>
      <c r="AO37" s="40"/>
      <c r="AP37" s="116"/>
    </row>
    <row r="38" spans="1:42" s="9" customFormat="1" ht="20.100000000000001" customHeight="1">
      <c r="A38" s="61" t="s">
        <v>2</v>
      </c>
      <c r="B38" s="62" t="s">
        <v>29</v>
      </c>
      <c r="C38" s="106" t="s">
        <v>80</v>
      </c>
      <c r="D38" s="39"/>
      <c r="E38" s="40"/>
      <c r="G38" s="40"/>
      <c r="H38" s="116"/>
      <c r="I38" s="226">
        <f>95000+1665000</f>
        <v>1760000</v>
      </c>
      <c r="J38" s="40"/>
      <c r="K38" s="40"/>
      <c r="L38" s="40"/>
      <c r="M38" s="116"/>
      <c r="N38" s="39"/>
      <c r="O38" s="40"/>
      <c r="P38" s="40"/>
      <c r="Q38" s="40"/>
      <c r="R38" s="116"/>
      <c r="S38" s="39"/>
      <c r="U38" s="40"/>
      <c r="V38" s="40"/>
      <c r="W38" s="116"/>
      <c r="X38" s="39"/>
      <c r="Y38" s="40"/>
      <c r="Z38" s="40"/>
      <c r="AA38" s="129"/>
      <c r="AC38" s="40"/>
      <c r="AD38" s="40"/>
      <c r="AE38" s="40"/>
      <c r="AF38" s="116"/>
      <c r="AG38" s="39"/>
      <c r="AH38" s="40"/>
      <c r="AI38" s="40"/>
      <c r="AJ38" s="40"/>
      <c r="AK38" s="116"/>
      <c r="AL38" s="129">
        <f>889200+475000</f>
        <v>1364200</v>
      </c>
      <c r="AM38" s="40"/>
      <c r="AN38" s="40"/>
      <c r="AO38" s="40"/>
      <c r="AP38" s="116"/>
    </row>
    <row r="39" spans="1:42" s="9" customFormat="1" ht="20.100000000000001" customHeight="1">
      <c r="A39" s="61" t="s">
        <v>2</v>
      </c>
      <c r="B39" s="62" t="s">
        <v>96</v>
      </c>
      <c r="C39" s="106" t="s">
        <v>80</v>
      </c>
      <c r="D39" s="39"/>
      <c r="E39" s="40"/>
      <c r="F39" s="132"/>
      <c r="G39" s="40"/>
      <c r="H39" s="41"/>
      <c r="I39" s="226">
        <v>960000</v>
      </c>
      <c r="J39" s="40"/>
      <c r="K39" s="40"/>
      <c r="L39" s="40"/>
      <c r="M39" s="41"/>
      <c r="N39" s="39"/>
      <c r="O39" s="40"/>
      <c r="P39" s="40"/>
      <c r="Q39" s="40"/>
      <c r="R39" s="41"/>
      <c r="S39" s="39"/>
      <c r="U39" s="40"/>
      <c r="V39" s="40"/>
      <c r="W39" s="41"/>
      <c r="X39" s="39"/>
      <c r="Y39" s="40"/>
      <c r="Z39" s="40"/>
      <c r="AA39" s="41"/>
      <c r="AB39" s="39"/>
      <c r="AC39" s="40"/>
      <c r="AD39" s="40"/>
      <c r="AE39" s="40"/>
      <c r="AF39" s="41"/>
      <c r="AG39" s="39"/>
      <c r="AH39" s="40"/>
      <c r="AI39" s="40"/>
      <c r="AJ39" s="40"/>
      <c r="AK39" s="41"/>
      <c r="AL39" s="131">
        <f>884000+487491+100000</f>
        <v>1471491</v>
      </c>
      <c r="AM39" s="40"/>
      <c r="AN39" s="40"/>
      <c r="AO39" s="40"/>
      <c r="AP39" s="41"/>
    </row>
    <row r="40" spans="1:42" s="9" customFormat="1" ht="20.100000000000001" customHeight="1">
      <c r="A40" s="61" t="s">
        <v>2</v>
      </c>
      <c r="B40" s="62" t="s">
        <v>30</v>
      </c>
      <c r="C40" s="106" t="s">
        <v>80</v>
      </c>
      <c r="D40" s="39"/>
      <c r="E40" s="40"/>
      <c r="F40" s="129"/>
      <c r="G40" s="40"/>
      <c r="H40" s="41"/>
      <c r="I40" s="226">
        <v>1879755</v>
      </c>
      <c r="J40" s="40"/>
      <c r="K40" s="40"/>
      <c r="L40" s="40"/>
      <c r="M40" s="41"/>
      <c r="N40" s="39"/>
      <c r="O40" s="40"/>
      <c r="P40" s="40"/>
      <c r="Q40" s="40"/>
      <c r="R40" s="41"/>
      <c r="S40" s="39"/>
      <c r="T40" s="129"/>
      <c r="U40" s="40"/>
      <c r="V40" s="40"/>
      <c r="W40" s="41"/>
      <c r="X40" s="39"/>
      <c r="Y40" s="40"/>
      <c r="Z40" s="40"/>
      <c r="AA40" s="41"/>
      <c r="AB40" s="39"/>
      <c r="AC40" s="40"/>
      <c r="AD40" s="40"/>
      <c r="AE40" s="40"/>
      <c r="AF40" s="41"/>
      <c r="AG40" s="39"/>
      <c r="AH40" s="40"/>
      <c r="AI40" s="40"/>
      <c r="AJ40" s="40"/>
      <c r="AK40" s="41"/>
      <c r="AL40" s="129">
        <f>250000+175000+50000+1000000</f>
        <v>1475000</v>
      </c>
      <c r="AM40" s="40"/>
      <c r="AN40" s="40"/>
      <c r="AO40" s="40"/>
      <c r="AP40" s="41"/>
    </row>
    <row r="41" spans="1:42" s="9" customFormat="1" ht="20.100000000000001" customHeight="1">
      <c r="A41" s="61" t="s">
        <v>2</v>
      </c>
      <c r="B41" s="68" t="s">
        <v>27</v>
      </c>
      <c r="C41" s="68" t="s">
        <v>14</v>
      </c>
      <c r="D41" s="45">
        <f t="shared" ref="D41:AH41" si="13">SUM(D36:D40)</f>
        <v>0</v>
      </c>
      <c r="E41" s="43">
        <f t="shared" si="13"/>
        <v>0</v>
      </c>
      <c r="F41" s="43">
        <f t="shared" si="13"/>
        <v>0</v>
      </c>
      <c r="G41" s="43">
        <f t="shared" si="13"/>
        <v>0</v>
      </c>
      <c r="H41" s="44">
        <f t="shared" si="13"/>
        <v>0</v>
      </c>
      <c r="I41" s="45">
        <f t="shared" si="13"/>
        <v>4921755</v>
      </c>
      <c r="J41" s="43">
        <f t="shared" si="13"/>
        <v>0</v>
      </c>
      <c r="K41" s="43">
        <f t="shared" si="13"/>
        <v>0</v>
      </c>
      <c r="L41" s="43">
        <f t="shared" si="13"/>
        <v>0</v>
      </c>
      <c r="M41" s="44">
        <f t="shared" si="13"/>
        <v>0</v>
      </c>
      <c r="N41" s="45">
        <f t="shared" si="13"/>
        <v>0</v>
      </c>
      <c r="O41" s="43">
        <f t="shared" si="13"/>
        <v>0</v>
      </c>
      <c r="P41" s="43">
        <f t="shared" si="13"/>
        <v>1035000</v>
      </c>
      <c r="Q41" s="43">
        <f t="shared" si="13"/>
        <v>0</v>
      </c>
      <c r="R41" s="44">
        <f t="shared" si="13"/>
        <v>0</v>
      </c>
      <c r="S41" s="45">
        <f t="shared" si="13"/>
        <v>0</v>
      </c>
      <c r="T41" s="43">
        <f>SUM(T36:T40)</f>
        <v>2112000</v>
      </c>
      <c r="U41" s="43">
        <f t="shared" si="13"/>
        <v>0</v>
      </c>
      <c r="V41" s="43">
        <f t="shared" si="13"/>
        <v>0</v>
      </c>
      <c r="W41" s="44">
        <f t="shared" si="13"/>
        <v>0</v>
      </c>
      <c r="X41" s="45">
        <f t="shared" si="13"/>
        <v>0</v>
      </c>
      <c r="Y41" s="43">
        <f t="shared" si="13"/>
        <v>0</v>
      </c>
      <c r="Z41" s="43">
        <f t="shared" si="13"/>
        <v>0</v>
      </c>
      <c r="AA41" s="44">
        <f t="shared" si="13"/>
        <v>0</v>
      </c>
      <c r="AB41" s="45">
        <f t="shared" si="13"/>
        <v>402000</v>
      </c>
      <c r="AC41" s="43">
        <f t="shared" si="13"/>
        <v>0</v>
      </c>
      <c r="AD41" s="44">
        <f t="shared" si="13"/>
        <v>0</v>
      </c>
      <c r="AE41" s="44">
        <f t="shared" si="13"/>
        <v>0</v>
      </c>
      <c r="AF41" s="44">
        <f t="shared" si="13"/>
        <v>0</v>
      </c>
      <c r="AG41" s="45">
        <f t="shared" si="13"/>
        <v>0</v>
      </c>
      <c r="AH41" s="43">
        <f t="shared" si="13"/>
        <v>0</v>
      </c>
      <c r="AI41" s="44">
        <f t="shared" ref="AI41:AP41" si="14">SUM(AI36:AI40)</f>
        <v>0</v>
      </c>
      <c r="AJ41" s="43">
        <f t="shared" si="14"/>
        <v>0</v>
      </c>
      <c r="AK41" s="44">
        <f t="shared" si="14"/>
        <v>0</v>
      </c>
      <c r="AL41" s="45">
        <f t="shared" si="14"/>
        <v>8107691</v>
      </c>
      <c r="AM41" s="43">
        <f t="shared" si="14"/>
        <v>0</v>
      </c>
      <c r="AN41" s="44">
        <f t="shared" si="14"/>
        <v>0</v>
      </c>
      <c r="AO41" s="43">
        <f t="shared" si="14"/>
        <v>0</v>
      </c>
      <c r="AP41" s="44">
        <f t="shared" si="14"/>
        <v>0</v>
      </c>
    </row>
    <row r="42" spans="1:42" s="9" customFormat="1" ht="20.100000000000001" customHeight="1">
      <c r="A42" s="61" t="s">
        <v>3</v>
      </c>
      <c r="B42" s="62" t="s">
        <v>28</v>
      </c>
      <c r="C42" s="106" t="s">
        <v>81</v>
      </c>
      <c r="D42" s="224">
        <v>122500</v>
      </c>
      <c r="E42" s="224">
        <f>233640+60000</f>
        <v>293640</v>
      </c>
      <c r="F42" s="126"/>
      <c r="G42" s="40"/>
      <c r="H42" s="227">
        <v>180000</v>
      </c>
      <c r="I42" s="227">
        <f>90000+193093</f>
        <v>283093</v>
      </c>
      <c r="J42" s="40"/>
      <c r="K42" s="40"/>
      <c r="L42" s="40"/>
      <c r="M42" s="227">
        <v>180000</v>
      </c>
      <c r="N42" s="39"/>
      <c r="O42" s="227">
        <f>90000+217200</f>
        <v>307200</v>
      </c>
      <c r="P42" s="225">
        <v>1994200</v>
      </c>
      <c r="Q42" s="40"/>
      <c r="R42" s="227">
        <v>180000</v>
      </c>
      <c r="S42" s="39"/>
      <c r="T42" s="225">
        <f>3666917+90000+217200</f>
        <v>3974117</v>
      </c>
      <c r="U42" s="40"/>
      <c r="V42" s="40"/>
      <c r="W42" s="225">
        <v>180000</v>
      </c>
      <c r="X42" s="39"/>
      <c r="Y42" s="126"/>
      <c r="Z42" s="40"/>
      <c r="AA42" s="225">
        <f>180000</f>
        <v>180000</v>
      </c>
      <c r="AB42" s="226">
        <f>217200+2451278+60000</f>
        <v>2728478</v>
      </c>
      <c r="AC42" s="40"/>
      <c r="AD42" s="40"/>
      <c r="AE42" s="40"/>
      <c r="AF42" s="225">
        <v>180000</v>
      </c>
      <c r="AG42" s="39"/>
      <c r="AH42" s="131"/>
      <c r="AI42" s="40"/>
      <c r="AJ42" s="40"/>
      <c r="AK42" s="221">
        <v>180000</v>
      </c>
      <c r="AL42" s="131">
        <f>2000000+700000+300000+342000+55000+122500+3000000</f>
        <v>6519500</v>
      </c>
      <c r="AM42" s="40"/>
      <c r="AN42" s="40"/>
      <c r="AO42" s="40"/>
      <c r="AP42" s="221">
        <v>180000</v>
      </c>
    </row>
    <row r="43" spans="1:42" s="9" customFormat="1" ht="20.100000000000001" customHeight="1">
      <c r="A43" s="61" t="s">
        <v>3</v>
      </c>
      <c r="B43" s="62" t="s">
        <v>67</v>
      </c>
      <c r="C43" s="106" t="s">
        <v>81</v>
      </c>
      <c r="D43" s="39"/>
      <c r="E43" s="40"/>
      <c r="F43" s="225">
        <v>480500</v>
      </c>
      <c r="G43" s="40"/>
      <c r="H43" s="132"/>
      <c r="I43" s="39"/>
      <c r="J43" s="40"/>
      <c r="K43" s="40"/>
      <c r="L43" s="40"/>
      <c r="M43" s="225">
        <f>165000</f>
        <v>165000</v>
      </c>
      <c r="N43" s="39"/>
      <c r="O43" s="40"/>
      <c r="P43" s="40"/>
      <c r="Q43" s="40"/>
      <c r="R43" s="225">
        <f>165000</f>
        <v>165000</v>
      </c>
      <c r="S43" s="39"/>
      <c r="T43" s="132"/>
      <c r="U43" s="40"/>
      <c r="V43" s="40"/>
      <c r="W43" s="225">
        <f>165000</f>
        <v>165000</v>
      </c>
      <c r="X43" s="39"/>
      <c r="Y43" s="40"/>
      <c r="Z43" s="40"/>
      <c r="AA43" s="225">
        <f>165000</f>
        <v>165000</v>
      </c>
      <c r="AB43" s="39"/>
      <c r="AC43" s="40"/>
      <c r="AD43" s="40"/>
      <c r="AE43" s="40"/>
      <c r="AF43" s="225">
        <f>165000</f>
        <v>165000</v>
      </c>
      <c r="AG43" s="39"/>
      <c r="AH43" s="40"/>
      <c r="AI43" s="132"/>
      <c r="AJ43" s="40"/>
      <c r="AK43" s="132">
        <f>165000</f>
        <v>165000</v>
      </c>
      <c r="AL43" s="131">
        <f>165000+351000+270000+90000+1300000+430000+100000</f>
        <v>2706000</v>
      </c>
      <c r="AM43" s="40"/>
      <c r="AN43" s="132"/>
      <c r="AO43" s="40"/>
      <c r="AP43" s="132">
        <f>165000</f>
        <v>165000</v>
      </c>
    </row>
    <row r="44" spans="1:42" s="9" customFormat="1" ht="20.100000000000001" customHeight="1">
      <c r="A44" s="61" t="s">
        <v>3</v>
      </c>
      <c r="B44" s="62" t="s">
        <v>29</v>
      </c>
      <c r="C44" s="106" t="s">
        <v>81</v>
      </c>
      <c r="D44" s="39"/>
      <c r="E44" s="40"/>
      <c r="F44" s="40"/>
      <c r="G44" s="40"/>
      <c r="H44" s="116"/>
      <c r="I44" s="39"/>
      <c r="J44" s="40"/>
      <c r="K44" s="40"/>
      <c r="L44" s="40"/>
      <c r="M44" s="225">
        <v>504000</v>
      </c>
      <c r="N44" s="39"/>
      <c r="O44" s="40"/>
      <c r="P44" s="225">
        <f>358750</f>
        <v>358750</v>
      </c>
      <c r="Q44" s="40"/>
      <c r="R44" s="116"/>
      <c r="S44" s="39"/>
      <c r="T44" s="40"/>
      <c r="U44" s="40"/>
      <c r="V44" s="40"/>
      <c r="W44" s="116"/>
      <c r="X44" s="39"/>
      <c r="Y44" s="40"/>
      <c r="Z44" s="40"/>
      <c r="AA44" s="116"/>
      <c r="AB44" s="39"/>
      <c r="AC44" s="40"/>
      <c r="AD44" s="40"/>
      <c r="AE44" s="40"/>
      <c r="AF44" s="116"/>
      <c r="AG44" s="39"/>
      <c r="AH44" s="40"/>
      <c r="AI44" s="40"/>
      <c r="AJ44" s="40"/>
      <c r="AK44" s="116"/>
      <c r="AL44" s="39"/>
      <c r="AM44" s="132">
        <v>240000</v>
      </c>
      <c r="AN44" s="40"/>
      <c r="AO44" s="40"/>
      <c r="AP44" s="116"/>
    </row>
    <row r="45" spans="1:42" s="9" customFormat="1" ht="20.100000000000001" customHeight="1">
      <c r="A45" s="61" t="s">
        <v>3</v>
      </c>
      <c r="B45" s="62" t="s">
        <v>96</v>
      </c>
      <c r="C45" s="106" t="s">
        <v>81</v>
      </c>
      <c r="D45" s="39"/>
      <c r="E45" s="40"/>
      <c r="F45" s="40"/>
      <c r="G45" s="40"/>
      <c r="H45" s="40"/>
      <c r="I45" s="39"/>
      <c r="J45" s="40"/>
      <c r="K45" s="40"/>
      <c r="L45" s="40"/>
      <c r="M45" s="116"/>
      <c r="N45" s="39"/>
      <c r="O45" s="40"/>
      <c r="P45" s="40"/>
      <c r="Q45" s="40"/>
      <c r="R45" s="116"/>
      <c r="S45" s="39"/>
      <c r="T45" s="40"/>
      <c r="U45" s="40"/>
      <c r="V45" s="40"/>
      <c r="W45" s="116"/>
      <c r="X45" s="39"/>
      <c r="Y45" s="40"/>
      <c r="Z45" s="40"/>
      <c r="AA45" s="116"/>
      <c r="AB45" s="130"/>
      <c r="AC45" s="40"/>
      <c r="AD45" s="40"/>
      <c r="AE45" s="40"/>
      <c r="AF45" s="116"/>
      <c r="AG45" s="39"/>
      <c r="AH45" s="40"/>
      <c r="AI45" s="40"/>
      <c r="AJ45" s="40"/>
      <c r="AK45" s="116"/>
      <c r="AL45" s="131">
        <v>519403</v>
      </c>
      <c r="AM45" s="40"/>
      <c r="AN45" s="40"/>
      <c r="AO45" s="40"/>
      <c r="AP45" s="116"/>
    </row>
    <row r="46" spans="1:42" s="9" customFormat="1" ht="20.100000000000001" customHeight="1">
      <c r="A46" s="61" t="s">
        <v>3</v>
      </c>
      <c r="B46" s="62" t="s">
        <v>30</v>
      </c>
      <c r="C46" s="106" t="s">
        <v>81</v>
      </c>
      <c r="D46" s="39"/>
      <c r="E46" s="40"/>
      <c r="F46" s="129"/>
      <c r="G46" s="40"/>
      <c r="H46" s="227">
        <v>329600</v>
      </c>
      <c r="I46" s="227">
        <f>700400+346080</f>
        <v>1046480</v>
      </c>
      <c r="J46" s="40"/>
      <c r="K46" s="40"/>
      <c r="L46" s="40"/>
      <c r="M46" s="116"/>
      <c r="N46" s="39"/>
      <c r="O46" s="40"/>
      <c r="P46" s="40"/>
      <c r="Q46" s="40"/>
      <c r="R46" s="227">
        <v>456290</v>
      </c>
      <c r="S46" s="39"/>
      <c r="T46" s="129"/>
      <c r="U46" s="40"/>
      <c r="V46" s="40"/>
      <c r="W46" s="116"/>
      <c r="X46" s="39"/>
      <c r="Y46" s="40"/>
      <c r="Z46" s="40"/>
      <c r="AA46" s="116"/>
      <c r="AB46" s="130"/>
      <c r="AC46" s="40"/>
      <c r="AD46" s="40"/>
      <c r="AE46" s="40"/>
      <c r="AF46" s="116"/>
      <c r="AG46" s="39"/>
      <c r="AH46" s="40"/>
      <c r="AI46" s="40"/>
      <c r="AJ46" s="40"/>
      <c r="AK46" s="116"/>
      <c r="AL46" s="129">
        <f>(6*110000)+(5*150000)</f>
        <v>1410000</v>
      </c>
      <c r="AM46" s="40"/>
      <c r="AN46" s="40"/>
      <c r="AO46" s="40"/>
      <c r="AP46" s="116"/>
    </row>
    <row r="47" spans="1:42" s="9" customFormat="1" ht="20.100000000000001" customHeight="1">
      <c r="A47" s="61" t="s">
        <v>3</v>
      </c>
      <c r="B47" s="62" t="s">
        <v>28</v>
      </c>
      <c r="C47" s="106" t="s">
        <v>82</v>
      </c>
      <c r="D47" s="39"/>
      <c r="E47" s="40"/>
      <c r="F47" s="126"/>
      <c r="G47" s="40"/>
      <c r="H47" s="227">
        <v>37400</v>
      </c>
      <c r="I47" s="39"/>
      <c r="J47" s="40"/>
      <c r="K47" s="40"/>
      <c r="L47" s="40"/>
      <c r="M47" s="227">
        <v>37400</v>
      </c>
      <c r="N47" s="39"/>
      <c r="O47" s="40"/>
      <c r="P47" s="40"/>
      <c r="Q47" s="40"/>
      <c r="R47" s="227">
        <v>37400</v>
      </c>
      <c r="S47" s="39"/>
      <c r="T47" s="126"/>
      <c r="U47" s="40"/>
      <c r="V47" s="40"/>
      <c r="W47" s="227">
        <v>37400</v>
      </c>
      <c r="X47" s="39"/>
      <c r="Y47" s="126"/>
      <c r="Z47" s="40"/>
      <c r="AA47" s="227">
        <v>37400</v>
      </c>
      <c r="AB47" s="126"/>
      <c r="AC47" s="40"/>
      <c r="AD47" s="40"/>
      <c r="AE47" s="40"/>
      <c r="AF47" s="227">
        <v>37400</v>
      </c>
      <c r="AG47" s="39"/>
      <c r="AH47" s="40"/>
      <c r="AI47" s="132"/>
      <c r="AJ47" s="40"/>
      <c r="AK47" s="135">
        <v>37400</v>
      </c>
      <c r="AL47" s="131">
        <f>22500*30</f>
        <v>675000</v>
      </c>
      <c r="AM47" s="40"/>
      <c r="AN47" s="132"/>
      <c r="AO47" s="40"/>
      <c r="AP47" s="132">
        <v>37400</v>
      </c>
    </row>
    <row r="48" spans="1:42" s="9" customFormat="1" ht="20.100000000000001" customHeight="1">
      <c r="A48" s="61" t="s">
        <v>3</v>
      </c>
      <c r="B48" s="62" t="s">
        <v>67</v>
      </c>
      <c r="C48" s="106" t="s">
        <v>82</v>
      </c>
      <c r="D48" s="39"/>
      <c r="E48" s="40"/>
      <c r="F48" s="40"/>
      <c r="G48" s="40"/>
      <c r="H48" s="227">
        <v>37400</v>
      </c>
      <c r="I48" s="39"/>
      <c r="J48" s="40"/>
      <c r="K48" s="40"/>
      <c r="L48" s="40"/>
      <c r="M48" s="227">
        <v>37400</v>
      </c>
      <c r="N48" s="39"/>
      <c r="O48" s="40"/>
      <c r="P48" s="40"/>
      <c r="Q48" s="40"/>
      <c r="R48" s="227">
        <v>37400</v>
      </c>
      <c r="S48" s="39"/>
      <c r="T48" s="40"/>
      <c r="U48" s="40"/>
      <c r="V48" s="40"/>
      <c r="W48" s="227">
        <v>37400</v>
      </c>
      <c r="X48" s="39"/>
      <c r="Y48" s="40"/>
      <c r="Z48" s="40"/>
      <c r="AA48" s="227">
        <v>37400</v>
      </c>
      <c r="AB48" s="39"/>
      <c r="AC48" s="40"/>
      <c r="AD48" s="40"/>
      <c r="AE48" s="40"/>
      <c r="AF48" s="227">
        <v>37400</v>
      </c>
      <c r="AG48" s="39"/>
      <c r="AH48" s="40"/>
      <c r="AI48" s="132"/>
      <c r="AJ48" s="40"/>
      <c r="AK48" s="135">
        <v>37400</v>
      </c>
      <c r="AL48" s="39"/>
      <c r="AM48" s="40"/>
      <c r="AN48" s="132"/>
      <c r="AO48" s="40"/>
      <c r="AP48" s="132">
        <v>37400</v>
      </c>
    </row>
    <row r="49" spans="1:42" s="9" customFormat="1" ht="20.100000000000001" customHeight="1">
      <c r="A49" s="61" t="s">
        <v>3</v>
      </c>
      <c r="B49" s="62" t="s">
        <v>29</v>
      </c>
      <c r="C49" s="106" t="s">
        <v>82</v>
      </c>
      <c r="D49" s="39"/>
      <c r="E49" s="40"/>
      <c r="F49" s="40"/>
      <c r="G49" s="40"/>
      <c r="H49" s="227">
        <v>37400</v>
      </c>
      <c r="I49" s="39"/>
      <c r="J49" s="40"/>
      <c r="K49" s="40"/>
      <c r="L49" s="40"/>
      <c r="M49" s="227">
        <v>37400</v>
      </c>
      <c r="N49" s="39"/>
      <c r="O49" s="40"/>
      <c r="P49" s="40"/>
      <c r="Q49" s="40"/>
      <c r="R49" s="227">
        <v>37400</v>
      </c>
      <c r="S49" s="39"/>
      <c r="T49" s="40"/>
      <c r="U49" s="40"/>
      <c r="V49" s="40"/>
      <c r="W49" s="227">
        <v>37400</v>
      </c>
      <c r="X49" s="39"/>
      <c r="Y49" s="40"/>
      <c r="Z49" s="40"/>
      <c r="AA49" s="227">
        <v>37400</v>
      </c>
      <c r="AB49" s="39"/>
      <c r="AC49" s="40"/>
      <c r="AD49" s="40"/>
      <c r="AE49" s="40"/>
      <c r="AF49" s="227">
        <v>37400</v>
      </c>
      <c r="AG49" s="39"/>
      <c r="AH49" s="40"/>
      <c r="AI49" s="132"/>
      <c r="AJ49" s="40"/>
      <c r="AK49" s="135">
        <v>37400</v>
      </c>
      <c r="AL49" s="39"/>
      <c r="AM49" s="40"/>
      <c r="AN49" s="132"/>
      <c r="AO49" s="40"/>
      <c r="AP49" s="132">
        <v>37400</v>
      </c>
    </row>
    <row r="50" spans="1:42" s="9" customFormat="1" ht="20.100000000000001" customHeight="1">
      <c r="A50" s="61" t="s">
        <v>3</v>
      </c>
      <c r="B50" s="62" t="s">
        <v>96</v>
      </c>
      <c r="C50" s="106" t="s">
        <v>82</v>
      </c>
      <c r="D50" s="39"/>
      <c r="E50" s="40"/>
      <c r="F50" s="40"/>
      <c r="G50" s="40"/>
      <c r="H50" s="227">
        <v>37400</v>
      </c>
      <c r="I50" s="39"/>
      <c r="J50" s="40"/>
      <c r="K50" s="40"/>
      <c r="L50" s="40"/>
      <c r="M50" s="227">
        <v>37400</v>
      </c>
      <c r="N50" s="39"/>
      <c r="O50" s="40"/>
      <c r="P50" s="40"/>
      <c r="Q50" s="40"/>
      <c r="R50" s="227">
        <v>37400</v>
      </c>
      <c r="S50" s="39"/>
      <c r="T50" s="40"/>
      <c r="U50" s="40"/>
      <c r="V50" s="40"/>
      <c r="W50" s="227">
        <v>37400</v>
      </c>
      <c r="X50" s="39"/>
      <c r="Y50" s="40"/>
      <c r="Z50" s="40"/>
      <c r="AA50" s="227">
        <v>37400</v>
      </c>
      <c r="AB50" s="39"/>
      <c r="AC50" s="40"/>
      <c r="AD50" s="40"/>
      <c r="AE50" s="40"/>
      <c r="AF50" s="227">
        <v>37400</v>
      </c>
      <c r="AG50" s="39"/>
      <c r="AH50" s="40"/>
      <c r="AI50" s="132"/>
      <c r="AJ50" s="40"/>
      <c r="AK50" s="135">
        <v>37400</v>
      </c>
      <c r="AL50" s="39"/>
      <c r="AM50" s="40"/>
      <c r="AN50" s="132"/>
      <c r="AO50" s="40"/>
      <c r="AP50" s="132">
        <v>37400</v>
      </c>
    </row>
    <row r="51" spans="1:42" s="9" customFormat="1" ht="20.100000000000001" customHeight="1">
      <c r="A51" s="61" t="s">
        <v>3</v>
      </c>
      <c r="B51" s="62" t="s">
        <v>30</v>
      </c>
      <c r="C51" s="106" t="s">
        <v>82</v>
      </c>
      <c r="D51" s="39"/>
      <c r="E51" s="40"/>
      <c r="F51" s="40"/>
      <c r="G51" s="40"/>
      <c r="H51" s="227">
        <v>37400</v>
      </c>
      <c r="I51" s="39"/>
      <c r="J51" s="40"/>
      <c r="K51" s="40"/>
      <c r="L51" s="40"/>
      <c r="M51" s="227">
        <v>37400</v>
      </c>
      <c r="N51" s="39"/>
      <c r="O51" s="40"/>
      <c r="P51" s="40"/>
      <c r="Q51" s="40"/>
      <c r="R51" s="227">
        <v>37400</v>
      </c>
      <c r="S51" s="39"/>
      <c r="T51" s="40"/>
      <c r="U51" s="40"/>
      <c r="V51" s="40"/>
      <c r="W51" s="227">
        <v>37400</v>
      </c>
      <c r="X51" s="39"/>
      <c r="Y51" s="40"/>
      <c r="Z51" s="40"/>
      <c r="AA51" s="227">
        <v>37400</v>
      </c>
      <c r="AB51" s="39"/>
      <c r="AC51" s="40"/>
      <c r="AD51" s="40"/>
      <c r="AE51" s="40"/>
      <c r="AF51" s="227">
        <v>37400</v>
      </c>
      <c r="AG51" s="39"/>
      <c r="AH51" s="40"/>
      <c r="AI51" s="132"/>
      <c r="AJ51" s="40"/>
      <c r="AK51" s="135">
        <v>37400</v>
      </c>
      <c r="AL51" s="39"/>
      <c r="AM51" s="40"/>
      <c r="AN51" s="132"/>
      <c r="AO51" s="40"/>
      <c r="AP51" s="132">
        <v>37400</v>
      </c>
    </row>
    <row r="52" spans="1:42" s="9" customFormat="1" ht="20.100000000000001" customHeight="1">
      <c r="A52" s="61" t="s">
        <v>3</v>
      </c>
      <c r="B52" s="68" t="s">
        <v>27</v>
      </c>
      <c r="C52" s="68" t="s">
        <v>25</v>
      </c>
      <c r="D52" s="45">
        <f t="shared" ref="D52:AH52" si="15">SUM(D42:D51)</f>
        <v>122500</v>
      </c>
      <c r="E52" s="43">
        <f t="shared" si="15"/>
        <v>293640</v>
      </c>
      <c r="F52" s="43">
        <f t="shared" si="15"/>
        <v>480500</v>
      </c>
      <c r="G52" s="43">
        <f t="shared" si="15"/>
        <v>0</v>
      </c>
      <c r="H52" s="44">
        <f t="shared" si="15"/>
        <v>696600</v>
      </c>
      <c r="I52" s="45">
        <f t="shared" si="15"/>
        <v>1329573</v>
      </c>
      <c r="J52" s="43">
        <f t="shared" si="15"/>
        <v>0</v>
      </c>
      <c r="K52" s="43">
        <f t="shared" si="15"/>
        <v>0</v>
      </c>
      <c r="L52" s="43">
        <f t="shared" si="15"/>
        <v>0</v>
      </c>
      <c r="M52" s="44">
        <f t="shared" si="15"/>
        <v>1036000</v>
      </c>
      <c r="N52" s="45">
        <f t="shared" si="15"/>
        <v>0</v>
      </c>
      <c r="O52" s="43">
        <f t="shared" si="15"/>
        <v>307200</v>
      </c>
      <c r="P52" s="43">
        <f t="shared" si="15"/>
        <v>2352950</v>
      </c>
      <c r="Q52" s="43">
        <f t="shared" si="15"/>
        <v>0</v>
      </c>
      <c r="R52" s="44">
        <f t="shared" si="15"/>
        <v>988290</v>
      </c>
      <c r="S52" s="45">
        <f t="shared" si="15"/>
        <v>0</v>
      </c>
      <c r="T52" s="43">
        <f t="shared" si="15"/>
        <v>3974117</v>
      </c>
      <c r="U52" s="43">
        <f t="shared" si="15"/>
        <v>0</v>
      </c>
      <c r="V52" s="43">
        <f t="shared" si="15"/>
        <v>0</v>
      </c>
      <c r="W52" s="44">
        <f t="shared" si="15"/>
        <v>532000</v>
      </c>
      <c r="X52" s="45">
        <f t="shared" si="15"/>
        <v>0</v>
      </c>
      <c r="Y52" s="43">
        <f t="shared" si="15"/>
        <v>0</v>
      </c>
      <c r="Z52" s="43">
        <f t="shared" si="15"/>
        <v>0</v>
      </c>
      <c r="AA52" s="44">
        <f t="shared" si="15"/>
        <v>532000</v>
      </c>
      <c r="AB52" s="45">
        <f t="shared" si="15"/>
        <v>2728478</v>
      </c>
      <c r="AC52" s="43">
        <f t="shared" si="15"/>
        <v>0</v>
      </c>
      <c r="AD52" s="44">
        <f t="shared" si="15"/>
        <v>0</v>
      </c>
      <c r="AE52" s="44">
        <f t="shared" si="15"/>
        <v>0</v>
      </c>
      <c r="AF52" s="44">
        <f t="shared" si="15"/>
        <v>532000</v>
      </c>
      <c r="AG52" s="45">
        <f t="shared" si="15"/>
        <v>0</v>
      </c>
      <c r="AH52" s="43">
        <f t="shared" si="15"/>
        <v>0</v>
      </c>
      <c r="AI52" s="44">
        <f t="shared" ref="AI52:AP52" si="16">SUM(AI42:AI51)</f>
        <v>0</v>
      </c>
      <c r="AJ52" s="43">
        <f t="shared" si="16"/>
        <v>0</v>
      </c>
      <c r="AK52" s="44">
        <f t="shared" si="16"/>
        <v>532000</v>
      </c>
      <c r="AL52" s="45">
        <f t="shared" si="16"/>
        <v>11829903</v>
      </c>
      <c r="AM52" s="43">
        <f t="shared" si="16"/>
        <v>240000</v>
      </c>
      <c r="AN52" s="44">
        <f t="shared" si="16"/>
        <v>0</v>
      </c>
      <c r="AO52" s="43">
        <f t="shared" si="16"/>
        <v>0</v>
      </c>
      <c r="AP52" s="44">
        <f t="shared" si="16"/>
        <v>532000</v>
      </c>
    </row>
    <row r="53" spans="1:42" s="9" customFormat="1" ht="20.100000000000001" customHeight="1">
      <c r="A53" s="61" t="s">
        <v>4</v>
      </c>
      <c r="B53" s="62" t="s">
        <v>28</v>
      </c>
      <c r="C53" s="106" t="s">
        <v>63</v>
      </c>
      <c r="D53" s="39"/>
      <c r="E53" s="40"/>
      <c r="F53" s="40"/>
      <c r="G53" s="40"/>
      <c r="H53" s="115"/>
      <c r="I53" s="39"/>
      <c r="J53" s="91"/>
      <c r="K53" s="91"/>
      <c r="L53" s="91"/>
      <c r="M53" s="92"/>
      <c r="N53" s="39"/>
      <c r="O53" s="91"/>
      <c r="P53" s="91"/>
      <c r="Q53" s="91"/>
      <c r="R53" s="115"/>
      <c r="S53" s="39"/>
      <c r="T53" s="91"/>
      <c r="U53" s="91"/>
      <c r="V53" s="91"/>
      <c r="W53" s="115"/>
      <c r="X53" s="39"/>
      <c r="Y53" s="91"/>
      <c r="Z53" s="91"/>
      <c r="AA53" s="115"/>
      <c r="AB53" s="39"/>
      <c r="AC53" s="91"/>
      <c r="AD53" s="91"/>
      <c r="AE53" s="91"/>
      <c r="AF53" s="115"/>
      <c r="AG53" s="39"/>
      <c r="AH53" s="91"/>
      <c r="AI53" s="91"/>
      <c r="AJ53" s="91"/>
      <c r="AK53" s="115"/>
      <c r="AL53" s="131">
        <v>660000</v>
      </c>
      <c r="AM53" s="91"/>
      <c r="AN53" s="91"/>
      <c r="AO53" s="91"/>
      <c r="AP53" s="115"/>
    </row>
    <row r="54" spans="1:42" s="9" customFormat="1" ht="20.100000000000001" customHeight="1">
      <c r="A54" s="61" t="s">
        <v>4</v>
      </c>
      <c r="B54" s="62" t="s">
        <v>67</v>
      </c>
      <c r="C54" s="106" t="s">
        <v>63</v>
      </c>
      <c r="D54" s="39"/>
      <c r="E54" s="40"/>
      <c r="F54" s="40"/>
      <c r="G54" s="40"/>
      <c r="H54" s="115"/>
      <c r="I54" s="39"/>
      <c r="J54" s="91"/>
      <c r="K54" s="91"/>
      <c r="L54" s="91"/>
      <c r="M54" s="115"/>
      <c r="N54" s="39"/>
      <c r="O54" s="91"/>
      <c r="P54" s="91"/>
      <c r="Q54" s="91"/>
      <c r="R54" s="115"/>
      <c r="S54" s="39"/>
      <c r="T54" s="91"/>
      <c r="U54" s="91"/>
      <c r="V54" s="91"/>
      <c r="W54" s="115"/>
      <c r="X54" s="39"/>
      <c r="Y54" s="91"/>
      <c r="Z54" s="91"/>
      <c r="AA54" s="115"/>
      <c r="AB54" s="39"/>
      <c r="AC54" s="91"/>
      <c r="AD54" s="91"/>
      <c r="AE54" s="91"/>
      <c r="AF54" s="115"/>
      <c r="AG54" s="39"/>
      <c r="AH54" s="91"/>
      <c r="AI54" s="91"/>
      <c r="AJ54" s="91"/>
      <c r="AK54" s="115"/>
      <c r="AL54" s="39"/>
      <c r="AM54" s="91"/>
      <c r="AN54" s="91"/>
      <c r="AO54" s="91"/>
      <c r="AP54" s="115"/>
    </row>
    <row r="55" spans="1:42" s="9" customFormat="1" ht="20.100000000000001" customHeight="1">
      <c r="A55" s="61" t="s">
        <v>4</v>
      </c>
      <c r="B55" s="62" t="s">
        <v>29</v>
      </c>
      <c r="C55" s="106" t="s">
        <v>63</v>
      </c>
      <c r="D55" s="39"/>
      <c r="E55" s="40"/>
      <c r="F55" s="40"/>
      <c r="G55" s="40"/>
      <c r="H55" s="115"/>
      <c r="I55" s="39"/>
      <c r="J55" s="91"/>
      <c r="K55" s="91"/>
      <c r="L55" s="91"/>
      <c r="M55" s="115"/>
      <c r="N55" s="39"/>
      <c r="O55" s="91"/>
      <c r="P55" s="225">
        <f>33333+300000+216666</f>
        <v>549999</v>
      </c>
      <c r="Q55" s="91"/>
      <c r="R55" s="115"/>
      <c r="S55" s="39"/>
      <c r="T55" s="91"/>
      <c r="U55" s="91"/>
      <c r="V55" s="91"/>
      <c r="W55" s="115"/>
      <c r="X55" s="39"/>
      <c r="Y55" s="91"/>
      <c r="Z55" s="91"/>
      <c r="AA55" s="115"/>
      <c r="AB55" s="39"/>
      <c r="AC55" s="91"/>
      <c r="AD55" s="91"/>
      <c r="AE55" s="91"/>
      <c r="AF55" s="115"/>
      <c r="AG55" s="39"/>
      <c r="AH55" s="91"/>
      <c r="AI55" s="91"/>
      <c r="AJ55" s="91"/>
      <c r="AK55" s="115"/>
      <c r="AL55" s="39"/>
      <c r="AM55" s="132">
        <v>450000</v>
      </c>
      <c r="AN55" s="91"/>
      <c r="AO55" s="91"/>
      <c r="AP55" s="115"/>
    </row>
    <row r="56" spans="1:42" s="9" customFormat="1" ht="20.100000000000001" customHeight="1">
      <c r="A56" s="61" t="s">
        <v>4</v>
      </c>
      <c r="B56" s="62" t="s">
        <v>96</v>
      </c>
      <c r="C56" s="106" t="s">
        <v>63</v>
      </c>
      <c r="D56" s="39"/>
      <c r="E56" s="40"/>
      <c r="F56" s="40"/>
      <c r="G56" s="40"/>
      <c r="H56" s="115"/>
      <c r="I56" s="39"/>
      <c r="J56" s="91"/>
      <c r="K56" s="91"/>
      <c r="L56" s="91"/>
      <c r="M56" s="115"/>
      <c r="N56" s="39"/>
      <c r="O56" s="91"/>
      <c r="P56" s="91"/>
      <c r="Q56" s="91"/>
      <c r="R56" s="115"/>
      <c r="S56" s="39"/>
      <c r="T56" s="91"/>
      <c r="U56" s="91"/>
      <c r="V56" s="91"/>
      <c r="W56" s="115"/>
      <c r="X56" s="39"/>
      <c r="Y56" s="91"/>
      <c r="Z56" s="91"/>
      <c r="AA56" s="115"/>
      <c r="AB56" s="39"/>
      <c r="AC56" s="91"/>
      <c r="AD56" s="91"/>
      <c r="AE56" s="91"/>
      <c r="AF56" s="115"/>
      <c r="AG56" s="39"/>
      <c r="AH56" s="91"/>
      <c r="AI56" s="91"/>
      <c r="AJ56" s="91"/>
      <c r="AK56" s="115"/>
      <c r="AL56" s="131">
        <v>1883549</v>
      </c>
      <c r="AM56" s="216">
        <v>0</v>
      </c>
      <c r="AN56" s="91"/>
      <c r="AO56" s="91"/>
      <c r="AP56" s="115"/>
    </row>
    <row r="57" spans="1:42" s="9" customFormat="1" ht="20.100000000000001" customHeight="1">
      <c r="A57" s="61" t="s">
        <v>4</v>
      </c>
      <c r="B57" s="62" t="s">
        <v>30</v>
      </c>
      <c r="C57" s="106" t="s">
        <v>63</v>
      </c>
      <c r="D57" s="39"/>
      <c r="E57" s="40"/>
      <c r="F57" s="40"/>
      <c r="G57" s="40"/>
      <c r="H57" s="115"/>
      <c r="I57" s="39"/>
      <c r="J57" s="91"/>
      <c r="K57" s="91"/>
      <c r="L57" s="91"/>
      <c r="M57" s="115"/>
      <c r="N57" s="39"/>
      <c r="O57" s="91"/>
      <c r="P57" s="91"/>
      <c r="Q57" s="91"/>
      <c r="R57" s="115"/>
      <c r="S57" s="39"/>
      <c r="U57" s="91"/>
      <c r="V57" s="91"/>
      <c r="W57" s="115"/>
      <c r="X57" s="39"/>
      <c r="Y57" s="91"/>
      <c r="Z57" s="91"/>
      <c r="AA57" s="115"/>
      <c r="AB57" s="39"/>
      <c r="AC57" s="91"/>
      <c r="AD57" s="91"/>
      <c r="AE57" s="91"/>
      <c r="AF57" s="115"/>
      <c r="AG57" s="39"/>
      <c r="AH57" s="91"/>
      <c r="AI57" s="91"/>
      <c r="AJ57" s="91"/>
      <c r="AK57" s="115"/>
      <c r="AL57" s="39"/>
      <c r="AM57" s="91"/>
      <c r="AN57" s="91"/>
      <c r="AO57" s="91"/>
      <c r="AP57" s="115"/>
    </row>
    <row r="58" spans="1:42" s="9" customFormat="1" ht="20.100000000000001" customHeight="1">
      <c r="A58" s="61" t="s">
        <v>4</v>
      </c>
      <c r="B58" s="62" t="s">
        <v>28</v>
      </c>
      <c r="C58" s="106" t="s">
        <v>47</v>
      </c>
      <c r="D58" s="39"/>
      <c r="E58" s="40"/>
      <c r="F58" s="40"/>
      <c r="G58" s="40"/>
      <c r="H58" s="115"/>
      <c r="I58" s="99"/>
      <c r="J58" s="100"/>
      <c r="K58" s="100"/>
      <c r="L58" s="100"/>
      <c r="M58" s="115"/>
      <c r="N58" s="39"/>
      <c r="O58" s="91"/>
      <c r="P58" s="91"/>
      <c r="Q58" s="91"/>
      <c r="R58" s="115"/>
      <c r="S58" s="39"/>
      <c r="T58" s="91"/>
      <c r="U58" s="91"/>
      <c r="V58" s="91"/>
      <c r="W58" s="115"/>
      <c r="X58" s="39"/>
      <c r="Y58" s="91"/>
      <c r="Z58" s="91"/>
      <c r="AA58" s="115"/>
      <c r="AB58" s="39"/>
      <c r="AC58" s="91"/>
      <c r="AD58" s="91"/>
      <c r="AE58" s="91"/>
      <c r="AF58" s="115"/>
      <c r="AG58" s="39"/>
      <c r="AH58" s="91"/>
      <c r="AI58" s="91"/>
      <c r="AJ58" s="91"/>
      <c r="AK58" s="115"/>
      <c r="AL58" s="131">
        <v>957421</v>
      </c>
      <c r="AM58" s="91"/>
      <c r="AN58" s="91"/>
      <c r="AO58" s="91"/>
      <c r="AP58" s="115"/>
    </row>
    <row r="59" spans="1:42" s="9" customFormat="1" ht="20.100000000000001" customHeight="1">
      <c r="A59" s="61" t="s">
        <v>4</v>
      </c>
      <c r="B59" s="62" t="s">
        <v>67</v>
      </c>
      <c r="C59" s="106" t="s">
        <v>47</v>
      </c>
      <c r="D59" s="39"/>
      <c r="E59" s="40"/>
      <c r="F59" s="40"/>
      <c r="G59" s="40"/>
      <c r="H59" s="115"/>
      <c r="I59" s="99"/>
      <c r="J59" s="100"/>
      <c r="K59" s="100"/>
      <c r="L59" s="100"/>
      <c r="M59" s="115"/>
      <c r="N59" s="39"/>
      <c r="O59" s="91"/>
      <c r="P59" s="91"/>
      <c r="Q59" s="91"/>
      <c r="R59" s="115"/>
      <c r="S59" s="39"/>
      <c r="T59" s="91"/>
      <c r="U59" s="91"/>
      <c r="V59" s="91"/>
      <c r="W59" s="115"/>
      <c r="X59" s="39"/>
      <c r="Y59" s="91"/>
      <c r="Z59" s="91"/>
      <c r="AA59" s="115"/>
      <c r="AB59" s="39"/>
      <c r="AC59" s="91"/>
      <c r="AD59" s="91"/>
      <c r="AE59" s="91"/>
      <c r="AF59" s="115"/>
      <c r="AG59" s="39"/>
      <c r="AH59" s="91"/>
      <c r="AI59" s="91"/>
      <c r="AJ59" s="91"/>
      <c r="AK59" s="115"/>
      <c r="AL59" s="131">
        <v>183664</v>
      </c>
      <c r="AM59" s="91"/>
      <c r="AN59" s="91"/>
      <c r="AO59" s="91"/>
      <c r="AP59" s="115"/>
    </row>
    <row r="60" spans="1:42" s="9" customFormat="1" ht="20.100000000000001" customHeight="1">
      <c r="A60" s="61" t="s">
        <v>4</v>
      </c>
      <c r="B60" s="62" t="s">
        <v>29</v>
      </c>
      <c r="C60" s="106" t="s">
        <v>47</v>
      </c>
      <c r="D60" s="39"/>
      <c r="E60" s="40"/>
      <c r="F60" s="40"/>
      <c r="G60" s="40"/>
      <c r="H60" s="115"/>
      <c r="I60" s="99"/>
      <c r="J60" s="100"/>
      <c r="K60" s="100"/>
      <c r="L60" s="100"/>
      <c r="M60" s="115"/>
      <c r="N60" s="39"/>
      <c r="O60" s="91"/>
      <c r="P60" s="91"/>
      <c r="Q60" s="91"/>
      <c r="R60" s="115"/>
      <c r="S60" s="39"/>
      <c r="T60" s="91"/>
      <c r="U60" s="91"/>
      <c r="V60" s="91"/>
      <c r="W60" s="115"/>
      <c r="X60" s="39"/>
      <c r="Y60" s="91"/>
      <c r="Z60" s="91"/>
      <c r="AA60" s="115"/>
      <c r="AB60" s="39"/>
      <c r="AC60" s="91"/>
      <c r="AD60" s="91"/>
      <c r="AE60" s="91"/>
      <c r="AF60" s="115"/>
      <c r="AG60" s="39"/>
      <c r="AH60" s="91"/>
      <c r="AI60" s="91"/>
      <c r="AJ60" s="91"/>
      <c r="AK60" s="115"/>
      <c r="AL60" s="131">
        <v>246132</v>
      </c>
      <c r="AM60" s="91"/>
      <c r="AN60" s="91"/>
      <c r="AO60" s="91"/>
      <c r="AP60" s="115"/>
    </row>
    <row r="61" spans="1:42" s="9" customFormat="1" ht="20.100000000000001" customHeight="1">
      <c r="A61" s="61" t="s">
        <v>4</v>
      </c>
      <c r="B61" s="62" t="s">
        <v>96</v>
      </c>
      <c r="C61" s="110" t="s">
        <v>47</v>
      </c>
      <c r="D61" s="39"/>
      <c r="E61" s="40"/>
      <c r="F61" s="40"/>
      <c r="G61" s="40"/>
      <c r="H61" s="115"/>
      <c r="I61" s="98"/>
      <c r="J61" s="91"/>
      <c r="K61" s="91"/>
      <c r="L61" s="91"/>
      <c r="M61" s="91"/>
      <c r="N61" s="39"/>
      <c r="O61" s="91"/>
      <c r="P61" s="91"/>
      <c r="Q61" s="91"/>
      <c r="R61" s="115"/>
      <c r="S61" s="39"/>
      <c r="T61" s="91"/>
      <c r="U61" s="91"/>
      <c r="V61" s="91"/>
      <c r="W61" s="115"/>
      <c r="X61" s="39"/>
      <c r="Y61" s="91"/>
      <c r="Z61" s="91"/>
      <c r="AA61" s="115"/>
      <c r="AB61" s="39"/>
      <c r="AC61" s="91"/>
      <c r="AD61" s="91"/>
      <c r="AE61" s="91"/>
      <c r="AF61" s="115"/>
      <c r="AG61" s="39"/>
      <c r="AH61" s="91"/>
      <c r="AI61" s="91"/>
      <c r="AJ61" s="91"/>
      <c r="AK61" s="115"/>
      <c r="AL61" s="131">
        <v>356263</v>
      </c>
      <c r="AM61" s="91"/>
      <c r="AN61" s="91"/>
      <c r="AO61" s="91"/>
      <c r="AP61" s="115"/>
    </row>
    <row r="62" spans="1:42" s="9" customFormat="1" ht="20.100000000000001" customHeight="1">
      <c r="A62" s="61" t="s">
        <v>4</v>
      </c>
      <c r="B62" s="62" t="s">
        <v>30</v>
      </c>
      <c r="C62" s="110" t="s">
        <v>47</v>
      </c>
      <c r="D62" s="39"/>
      <c r="E62" s="40"/>
      <c r="F62" s="40"/>
      <c r="G62" s="40"/>
      <c r="H62" s="115"/>
      <c r="I62" s="98"/>
      <c r="J62" s="91"/>
      <c r="K62" s="91"/>
      <c r="L62" s="91"/>
      <c r="M62" s="91"/>
      <c r="N62" s="39"/>
      <c r="O62" s="91"/>
      <c r="P62" s="91"/>
      <c r="Q62" s="91"/>
      <c r="R62" s="115"/>
      <c r="S62" s="39"/>
      <c r="T62" s="91"/>
      <c r="U62" s="91"/>
      <c r="V62" s="91"/>
      <c r="W62" s="115"/>
      <c r="X62" s="39"/>
      <c r="Y62" s="91"/>
      <c r="Z62" s="91"/>
      <c r="AA62" s="115"/>
      <c r="AB62" s="39"/>
      <c r="AC62" s="91"/>
      <c r="AD62" s="91"/>
      <c r="AE62" s="91"/>
      <c r="AF62" s="115"/>
      <c r="AG62" s="39"/>
      <c r="AH62" s="91"/>
      <c r="AI62" s="91"/>
      <c r="AJ62" s="91"/>
      <c r="AK62" s="115"/>
      <c r="AL62" s="131">
        <v>256521</v>
      </c>
      <c r="AM62" s="91"/>
      <c r="AN62" s="91"/>
      <c r="AO62" s="91"/>
      <c r="AP62" s="115"/>
    </row>
    <row r="63" spans="1:42" s="9" customFormat="1" ht="20.100000000000001" customHeight="1">
      <c r="A63" s="61" t="s">
        <v>4</v>
      </c>
      <c r="B63" s="68" t="s">
        <v>27</v>
      </c>
      <c r="C63" s="68" t="s">
        <v>15</v>
      </c>
      <c r="D63" s="45">
        <f t="shared" ref="D63:AH63" si="17">SUM(D53:D62)</f>
        <v>0</v>
      </c>
      <c r="E63" s="43">
        <f t="shared" si="17"/>
        <v>0</v>
      </c>
      <c r="F63" s="43">
        <f t="shared" si="17"/>
        <v>0</v>
      </c>
      <c r="G63" s="43">
        <f t="shared" si="17"/>
        <v>0</v>
      </c>
      <c r="H63" s="44">
        <f t="shared" si="17"/>
        <v>0</v>
      </c>
      <c r="I63" s="45">
        <f t="shared" si="17"/>
        <v>0</v>
      </c>
      <c r="J63" s="43">
        <f t="shared" si="17"/>
        <v>0</v>
      </c>
      <c r="K63" s="43">
        <f t="shared" si="17"/>
        <v>0</v>
      </c>
      <c r="L63" s="43">
        <f t="shared" si="17"/>
        <v>0</v>
      </c>
      <c r="M63" s="44">
        <f t="shared" si="17"/>
        <v>0</v>
      </c>
      <c r="N63" s="45">
        <f t="shared" si="17"/>
        <v>0</v>
      </c>
      <c r="O63" s="43">
        <f t="shared" si="17"/>
        <v>0</v>
      </c>
      <c r="P63" s="43">
        <f t="shared" si="17"/>
        <v>549999</v>
      </c>
      <c r="Q63" s="43">
        <f t="shared" si="17"/>
        <v>0</v>
      </c>
      <c r="R63" s="44">
        <f t="shared" si="17"/>
        <v>0</v>
      </c>
      <c r="S63" s="45">
        <f t="shared" si="17"/>
        <v>0</v>
      </c>
      <c r="T63" s="43">
        <f t="shared" si="17"/>
        <v>0</v>
      </c>
      <c r="U63" s="43">
        <f t="shared" si="17"/>
        <v>0</v>
      </c>
      <c r="V63" s="43">
        <f t="shared" si="17"/>
        <v>0</v>
      </c>
      <c r="W63" s="44">
        <f t="shared" si="17"/>
        <v>0</v>
      </c>
      <c r="X63" s="45">
        <f t="shared" si="17"/>
        <v>0</v>
      </c>
      <c r="Y63" s="43">
        <f t="shared" si="17"/>
        <v>0</v>
      </c>
      <c r="Z63" s="43">
        <f t="shared" si="17"/>
        <v>0</v>
      </c>
      <c r="AA63" s="44">
        <f t="shared" si="17"/>
        <v>0</v>
      </c>
      <c r="AB63" s="45">
        <f t="shared" si="17"/>
        <v>0</v>
      </c>
      <c r="AC63" s="43">
        <f t="shared" si="17"/>
        <v>0</v>
      </c>
      <c r="AD63" s="44">
        <f t="shared" si="17"/>
        <v>0</v>
      </c>
      <c r="AE63" s="44">
        <f t="shared" si="17"/>
        <v>0</v>
      </c>
      <c r="AF63" s="44">
        <f t="shared" si="17"/>
        <v>0</v>
      </c>
      <c r="AG63" s="45">
        <f t="shared" si="17"/>
        <v>0</v>
      </c>
      <c r="AH63" s="43">
        <f t="shared" si="17"/>
        <v>0</v>
      </c>
      <c r="AI63" s="44">
        <f t="shared" ref="AI63:AP63" si="18">SUM(AI53:AI62)</f>
        <v>0</v>
      </c>
      <c r="AJ63" s="43">
        <f t="shared" si="18"/>
        <v>0</v>
      </c>
      <c r="AK63" s="44">
        <f t="shared" si="18"/>
        <v>0</v>
      </c>
      <c r="AL63" s="45">
        <f t="shared" si="18"/>
        <v>4543550</v>
      </c>
      <c r="AM63" s="43">
        <f>SUM(AM53:AM62)</f>
        <v>450000</v>
      </c>
      <c r="AN63" s="44">
        <f t="shared" si="18"/>
        <v>0</v>
      </c>
      <c r="AO63" s="43">
        <f t="shared" si="18"/>
        <v>0</v>
      </c>
      <c r="AP63" s="44">
        <f t="shared" si="18"/>
        <v>0</v>
      </c>
    </row>
    <row r="64" spans="1:42" s="9" customFormat="1" ht="20.100000000000001" customHeight="1">
      <c r="A64" s="61" t="s">
        <v>5</v>
      </c>
      <c r="B64" s="62" t="s">
        <v>28</v>
      </c>
      <c r="C64" s="106" t="s">
        <v>60</v>
      </c>
      <c r="D64" s="39"/>
      <c r="E64" s="40"/>
      <c r="F64" s="40"/>
      <c r="G64" s="40"/>
      <c r="H64" s="115"/>
      <c r="I64" s="39"/>
      <c r="J64" s="91"/>
      <c r="K64" s="91"/>
      <c r="L64" s="91"/>
      <c r="M64" s="92"/>
      <c r="N64" s="39"/>
      <c r="O64" s="91"/>
      <c r="P64" s="225">
        <v>246859</v>
      </c>
      <c r="Q64" s="91"/>
      <c r="R64" s="115"/>
      <c r="S64" s="39"/>
      <c r="T64" s="91"/>
      <c r="U64" s="91"/>
      <c r="V64" s="91"/>
      <c r="W64" s="115"/>
      <c r="X64" s="39"/>
      <c r="Y64" s="91"/>
      <c r="Z64" s="91"/>
      <c r="AA64" s="115"/>
      <c r="AB64" s="39"/>
      <c r="AC64" s="91"/>
      <c r="AD64" s="91"/>
      <c r="AE64" s="91"/>
      <c r="AF64" s="115"/>
      <c r="AG64" s="39"/>
      <c r="AH64" s="132"/>
      <c r="AI64" s="91"/>
      <c r="AJ64" s="91"/>
      <c r="AK64" s="115"/>
      <c r="AL64" s="39"/>
      <c r="AM64" s="91"/>
      <c r="AN64" s="91"/>
      <c r="AO64" s="91"/>
      <c r="AP64" s="115"/>
    </row>
    <row r="65" spans="1:42" s="9" customFormat="1" ht="20.100000000000001" customHeight="1">
      <c r="A65" s="61" t="s">
        <v>5</v>
      </c>
      <c r="B65" s="62" t="s">
        <v>67</v>
      </c>
      <c r="C65" s="106" t="s">
        <v>60</v>
      </c>
      <c r="D65" s="39"/>
      <c r="E65" s="40"/>
      <c r="F65" s="40"/>
      <c r="G65" s="40"/>
      <c r="H65" s="115"/>
      <c r="I65" s="39"/>
      <c r="J65" s="91"/>
      <c r="K65" s="91"/>
      <c r="L65" s="91"/>
      <c r="M65" s="115"/>
      <c r="N65" s="39"/>
      <c r="O65" s="91"/>
      <c r="P65" s="91"/>
      <c r="Q65" s="91"/>
      <c r="R65" s="115"/>
      <c r="S65" s="39"/>
      <c r="T65" s="91"/>
      <c r="U65" s="91"/>
      <c r="V65" s="91"/>
      <c r="W65" s="115"/>
      <c r="X65" s="39"/>
      <c r="Y65" s="91"/>
      <c r="Z65" s="91"/>
      <c r="AA65" s="115"/>
      <c r="AB65" s="39"/>
      <c r="AC65" s="91"/>
      <c r="AD65" s="91"/>
      <c r="AE65" s="91"/>
      <c r="AF65" s="115"/>
      <c r="AG65" s="39"/>
      <c r="AH65" s="91"/>
      <c r="AI65" s="91"/>
      <c r="AJ65" s="91"/>
      <c r="AK65" s="115"/>
      <c r="AL65" s="39"/>
      <c r="AM65" s="91"/>
      <c r="AN65" s="91"/>
      <c r="AO65" s="91"/>
      <c r="AP65" s="115"/>
    </row>
    <row r="66" spans="1:42" s="9" customFormat="1" ht="20.100000000000001" customHeight="1">
      <c r="A66" s="61" t="s">
        <v>5</v>
      </c>
      <c r="B66" s="62" t="s">
        <v>29</v>
      </c>
      <c r="C66" s="106" t="s">
        <v>60</v>
      </c>
      <c r="D66" s="39"/>
      <c r="E66" s="40"/>
      <c r="F66" s="40"/>
      <c r="G66" s="40"/>
      <c r="H66" s="115"/>
      <c r="I66" s="39"/>
      <c r="J66" s="91"/>
      <c r="K66" s="91"/>
      <c r="L66" s="91"/>
      <c r="N66" s="39"/>
      <c r="O66" s="91"/>
      <c r="P66" s="225">
        <v>322000</v>
      </c>
      <c r="Q66" s="91"/>
      <c r="R66" s="115"/>
      <c r="S66" s="39"/>
      <c r="T66" s="91"/>
      <c r="U66" s="91"/>
      <c r="V66" s="91"/>
      <c r="W66" s="115"/>
      <c r="X66" s="39"/>
      <c r="Y66" s="91"/>
      <c r="Z66" s="91"/>
      <c r="AA66" s="132"/>
      <c r="AB66" s="39"/>
      <c r="AC66" s="91"/>
      <c r="AD66" s="91"/>
      <c r="AE66" s="91"/>
      <c r="AF66" s="115"/>
      <c r="AG66" s="39"/>
      <c r="AH66" s="91"/>
      <c r="AI66" s="91"/>
      <c r="AJ66" s="91"/>
      <c r="AK66" s="115"/>
      <c r="AL66" s="39"/>
      <c r="AM66" s="132">
        <f>368000+322575</f>
        <v>690575</v>
      </c>
      <c r="AN66" s="91"/>
      <c r="AO66" s="91"/>
      <c r="AP66" s="115"/>
    </row>
    <row r="67" spans="1:42" s="9" customFormat="1" ht="20.100000000000001" customHeight="1">
      <c r="A67" s="61" t="s">
        <v>5</v>
      </c>
      <c r="B67" s="62" t="s">
        <v>96</v>
      </c>
      <c r="C67" s="106" t="s">
        <v>60</v>
      </c>
      <c r="D67" s="39"/>
      <c r="E67" s="40"/>
      <c r="F67" s="40"/>
      <c r="G67" s="40"/>
      <c r="H67" s="115"/>
      <c r="I67" s="39"/>
      <c r="J67" s="91"/>
      <c r="K67" s="91"/>
      <c r="L67" s="91"/>
      <c r="M67" s="115"/>
      <c r="N67" s="39"/>
      <c r="O67" s="91"/>
      <c r="P67" s="225">
        <v>800000</v>
      </c>
      <c r="Q67" s="91"/>
      <c r="R67" s="115"/>
      <c r="S67" s="39"/>
      <c r="T67" s="91"/>
      <c r="U67" s="91"/>
      <c r="V67" s="91"/>
      <c r="W67" s="115"/>
      <c r="X67" s="39"/>
      <c r="Y67" s="40"/>
      <c r="Z67" s="91"/>
      <c r="AA67" s="115"/>
      <c r="AB67" s="39"/>
      <c r="AC67" s="129"/>
      <c r="AD67" s="91"/>
      <c r="AE67" s="91"/>
      <c r="AF67" s="115"/>
      <c r="AG67" s="39"/>
      <c r="AH67" s="91"/>
      <c r="AI67" s="91"/>
      <c r="AJ67" s="91"/>
      <c r="AK67" s="115"/>
      <c r="AL67" s="39"/>
      <c r="AM67" s="91"/>
      <c r="AN67" s="91"/>
      <c r="AO67" s="129"/>
      <c r="AP67" s="115"/>
    </row>
    <row r="68" spans="1:42" s="9" customFormat="1" ht="20.100000000000001" customHeight="1">
      <c r="A68" s="61" t="s">
        <v>5</v>
      </c>
      <c r="B68" s="62" t="s">
        <v>30</v>
      </c>
      <c r="C68" s="106" t="s">
        <v>60</v>
      </c>
      <c r="D68" s="39"/>
      <c r="E68" s="40"/>
      <c r="F68" s="40"/>
      <c r="G68" s="40"/>
      <c r="H68" s="115"/>
      <c r="I68" s="99"/>
      <c r="J68" s="100"/>
      <c r="K68" s="100"/>
      <c r="L68" s="100"/>
      <c r="N68" s="39"/>
      <c r="O68" s="91"/>
      <c r="P68" s="91"/>
      <c r="Q68" s="91"/>
      <c r="R68" s="115"/>
      <c r="S68" s="39"/>
      <c r="T68" s="91"/>
      <c r="U68" s="91"/>
      <c r="V68" s="91"/>
      <c r="W68" s="115"/>
      <c r="X68" s="39"/>
      <c r="Y68" s="40"/>
      <c r="Z68" s="91"/>
      <c r="AA68" s="115"/>
      <c r="AB68" s="39"/>
      <c r="AC68" s="91"/>
      <c r="AD68" s="91"/>
      <c r="AE68" s="91"/>
      <c r="AF68" s="115"/>
      <c r="AG68" s="132">
        <v>480000</v>
      </c>
      <c r="AH68" s="91"/>
      <c r="AI68" s="91"/>
      <c r="AJ68" s="91"/>
      <c r="AK68" s="115"/>
      <c r="AL68" s="129">
        <f>(15000*30*2)+480000</f>
        <v>1380000</v>
      </c>
      <c r="AM68" s="129">
        <f>15000*30*2</f>
        <v>900000</v>
      </c>
      <c r="AN68" s="91"/>
      <c r="AO68" s="91"/>
      <c r="AP68" s="115"/>
    </row>
    <row r="69" spans="1:42" s="9" customFormat="1" ht="20.100000000000001" customHeight="1">
      <c r="A69" s="61" t="s">
        <v>5</v>
      </c>
      <c r="B69" s="62" t="s">
        <v>28</v>
      </c>
      <c r="C69" s="106" t="s">
        <v>61</v>
      </c>
      <c r="D69" s="39"/>
      <c r="E69" s="40"/>
      <c r="F69" s="40"/>
      <c r="G69" s="40"/>
      <c r="H69" s="115"/>
      <c r="I69" s="39"/>
      <c r="J69" s="91"/>
      <c r="K69" s="91"/>
      <c r="L69" s="91"/>
      <c r="M69" s="92"/>
      <c r="N69" s="39"/>
      <c r="O69" s="91"/>
      <c r="P69" s="132"/>
      <c r="Q69" s="91"/>
      <c r="R69" s="115"/>
      <c r="S69" s="39"/>
      <c r="T69" s="91"/>
      <c r="U69" s="91"/>
      <c r="V69" s="91"/>
      <c r="W69" s="115"/>
      <c r="X69" s="39"/>
      <c r="Y69" s="40"/>
      <c r="Z69" s="91"/>
      <c r="AA69" s="115"/>
      <c r="AB69" s="39"/>
      <c r="AC69" s="91"/>
      <c r="AD69" s="91"/>
      <c r="AE69" s="91"/>
      <c r="AF69" s="115"/>
      <c r="AG69" s="39"/>
      <c r="AH69" s="132"/>
      <c r="AI69" s="91"/>
      <c r="AJ69" s="91"/>
      <c r="AK69" s="115"/>
      <c r="AL69" s="39"/>
      <c r="AM69" s="91"/>
      <c r="AN69" s="91"/>
      <c r="AO69" s="91"/>
      <c r="AP69" s="115"/>
    </row>
    <row r="70" spans="1:42" s="9" customFormat="1" ht="20.100000000000001" customHeight="1">
      <c r="A70" s="61" t="s">
        <v>5</v>
      </c>
      <c r="B70" s="62" t="s">
        <v>67</v>
      </c>
      <c r="C70" s="106" t="s">
        <v>61</v>
      </c>
      <c r="D70" s="39"/>
      <c r="E70" s="40"/>
      <c r="F70" s="40"/>
      <c r="G70" s="40"/>
      <c r="H70" s="115"/>
      <c r="I70" s="39"/>
      <c r="J70" s="91"/>
      <c r="K70" s="91"/>
      <c r="L70" s="91"/>
      <c r="M70" s="115"/>
      <c r="N70" s="39"/>
      <c r="O70" s="91"/>
      <c r="P70" s="91"/>
      <c r="Q70" s="91"/>
      <c r="R70" s="115"/>
      <c r="S70" s="39"/>
      <c r="T70" s="91"/>
      <c r="U70" s="91"/>
      <c r="V70" s="91"/>
      <c r="W70" s="115"/>
      <c r="X70" s="39"/>
      <c r="Y70" s="40"/>
      <c r="Z70" s="91"/>
      <c r="AA70" s="115"/>
      <c r="AB70" s="39"/>
      <c r="AC70" s="91"/>
      <c r="AD70" s="91"/>
      <c r="AE70" s="91"/>
      <c r="AF70" s="115"/>
      <c r="AG70" s="39"/>
      <c r="AH70" s="91"/>
      <c r="AI70" s="91"/>
      <c r="AJ70" s="91"/>
      <c r="AK70" s="115"/>
      <c r="AL70" s="39"/>
      <c r="AM70" s="91"/>
      <c r="AN70" s="91"/>
      <c r="AO70" s="91"/>
      <c r="AP70" s="115"/>
    </row>
    <row r="71" spans="1:42" s="9" customFormat="1" ht="20.100000000000001" customHeight="1">
      <c r="A71" s="61" t="s">
        <v>5</v>
      </c>
      <c r="B71" s="62" t="s">
        <v>29</v>
      </c>
      <c r="C71" s="106" t="s">
        <v>61</v>
      </c>
      <c r="D71" s="39"/>
      <c r="E71" s="40"/>
      <c r="F71" s="40"/>
      <c r="G71" s="40"/>
      <c r="H71" s="115"/>
      <c r="I71" s="39"/>
      <c r="J71" s="91"/>
      <c r="K71" s="91"/>
      <c r="L71" s="91"/>
      <c r="N71" s="39"/>
      <c r="O71" s="91"/>
      <c r="P71" s="225">
        <f>575000</f>
        <v>575000</v>
      </c>
      <c r="Q71" s="91"/>
      <c r="R71" s="115"/>
      <c r="S71" s="39"/>
      <c r="T71" s="91"/>
      <c r="U71" s="91"/>
      <c r="V71" s="91"/>
      <c r="W71" s="115"/>
      <c r="X71" s="39"/>
      <c r="Y71" s="40"/>
      <c r="Z71" s="91"/>
      <c r="AA71" s="115"/>
      <c r="AB71" s="39"/>
      <c r="AC71" s="91"/>
      <c r="AD71" s="91"/>
      <c r="AE71" s="91"/>
      <c r="AF71" s="115"/>
      <c r="AG71" s="39"/>
      <c r="AH71" s="91"/>
      <c r="AI71" s="91"/>
      <c r="AJ71" s="91"/>
      <c r="AK71" s="115"/>
      <c r="AL71" s="39"/>
      <c r="AM71" s="132">
        <f>287000</f>
        <v>287000</v>
      </c>
      <c r="AN71" s="91"/>
      <c r="AO71" s="91"/>
      <c r="AP71" s="115"/>
    </row>
    <row r="72" spans="1:42" s="9" customFormat="1" ht="20.100000000000001" customHeight="1">
      <c r="A72" s="61" t="s">
        <v>5</v>
      </c>
      <c r="B72" s="62" t="s">
        <v>96</v>
      </c>
      <c r="C72" s="106" t="s">
        <v>61</v>
      </c>
      <c r="D72" s="39"/>
      <c r="E72" s="40"/>
      <c r="F72" s="40"/>
      <c r="G72" s="40"/>
      <c r="H72" s="115"/>
      <c r="I72" s="39"/>
      <c r="J72" s="91"/>
      <c r="K72" s="91"/>
      <c r="L72" s="91"/>
      <c r="M72" s="115"/>
      <c r="N72" s="39"/>
      <c r="O72" s="91"/>
      <c r="P72" s="132"/>
      <c r="Q72" s="91"/>
      <c r="R72" s="115"/>
      <c r="S72" s="39"/>
      <c r="T72" s="91"/>
      <c r="U72" s="91"/>
      <c r="V72" s="91"/>
      <c r="W72" s="115"/>
      <c r="X72" s="39"/>
      <c r="Y72" s="40"/>
      <c r="Z72" s="91"/>
      <c r="AA72" s="115"/>
      <c r="AB72" s="39"/>
      <c r="AC72" s="129"/>
      <c r="AD72" s="91"/>
      <c r="AE72" s="91"/>
      <c r="AF72" s="115"/>
      <c r="AG72" s="39"/>
      <c r="AH72" s="91"/>
      <c r="AI72" s="91"/>
      <c r="AJ72" s="91"/>
      <c r="AK72" s="115"/>
      <c r="AL72" s="39"/>
      <c r="AM72" s="91"/>
      <c r="AN72" s="91"/>
      <c r="AO72" s="129"/>
      <c r="AP72" s="115"/>
    </row>
    <row r="73" spans="1:42" s="9" customFormat="1" ht="20.100000000000001" customHeight="1">
      <c r="A73" s="61" t="s">
        <v>5</v>
      </c>
      <c r="B73" s="62" t="s">
        <v>30</v>
      </c>
      <c r="C73" s="106" t="s">
        <v>61</v>
      </c>
      <c r="D73" s="39"/>
      <c r="E73" s="40"/>
      <c r="F73" s="40"/>
      <c r="G73" s="40"/>
      <c r="H73" s="115"/>
      <c r="I73" s="99"/>
      <c r="J73" s="100"/>
      <c r="K73" s="100"/>
      <c r="L73" s="100"/>
      <c r="M73" s="115"/>
      <c r="N73" s="39"/>
      <c r="O73" s="91"/>
      <c r="P73" s="91"/>
      <c r="Q73" s="91"/>
      <c r="R73" s="115"/>
      <c r="S73" s="39"/>
      <c r="T73" s="91"/>
      <c r="U73" s="91"/>
      <c r="V73" s="91"/>
      <c r="W73" s="115"/>
      <c r="X73" s="39"/>
      <c r="Y73" s="91"/>
      <c r="Z73" s="91"/>
      <c r="AA73" s="115"/>
      <c r="AB73" s="39"/>
      <c r="AC73" s="91"/>
      <c r="AD73" s="91"/>
      <c r="AE73" s="91"/>
      <c r="AF73" s="115"/>
      <c r="AG73" s="39"/>
      <c r="AH73" s="91"/>
      <c r="AI73" s="91"/>
      <c r="AJ73" s="91"/>
      <c r="AK73" s="115"/>
      <c r="AL73" s="129">
        <v>300000</v>
      </c>
      <c r="AM73" s="129">
        <v>300000</v>
      </c>
      <c r="AN73" s="91"/>
      <c r="AO73" s="91"/>
      <c r="AP73" s="115"/>
    </row>
    <row r="74" spans="1:42" s="9" customFormat="1" ht="20.100000000000001" customHeight="1">
      <c r="A74" s="61" t="s">
        <v>5</v>
      </c>
      <c r="B74" s="68" t="s">
        <v>27</v>
      </c>
      <c r="C74" s="68" t="s">
        <v>16</v>
      </c>
      <c r="D74" s="45">
        <f t="shared" ref="D74:AH74" si="19">SUM(D64:D73)</f>
        <v>0</v>
      </c>
      <c r="E74" s="43">
        <f t="shared" si="19"/>
        <v>0</v>
      </c>
      <c r="F74" s="43">
        <f t="shared" si="19"/>
        <v>0</v>
      </c>
      <c r="G74" s="43">
        <f t="shared" si="19"/>
        <v>0</v>
      </c>
      <c r="H74" s="44">
        <f t="shared" si="19"/>
        <v>0</v>
      </c>
      <c r="I74" s="45">
        <f t="shared" si="19"/>
        <v>0</v>
      </c>
      <c r="J74" s="43">
        <f t="shared" si="19"/>
        <v>0</v>
      </c>
      <c r="K74" s="43">
        <f t="shared" si="19"/>
        <v>0</v>
      </c>
      <c r="L74" s="43">
        <f t="shared" si="19"/>
        <v>0</v>
      </c>
      <c r="M74" s="44">
        <f t="shared" si="19"/>
        <v>0</v>
      </c>
      <c r="N74" s="45">
        <f t="shared" si="19"/>
        <v>0</v>
      </c>
      <c r="O74" s="43">
        <f t="shared" si="19"/>
        <v>0</v>
      </c>
      <c r="P74" s="43">
        <f t="shared" si="19"/>
        <v>1943859</v>
      </c>
      <c r="Q74" s="43">
        <f t="shared" si="19"/>
        <v>0</v>
      </c>
      <c r="R74" s="44">
        <f t="shared" si="19"/>
        <v>0</v>
      </c>
      <c r="S74" s="45">
        <f t="shared" si="19"/>
        <v>0</v>
      </c>
      <c r="T74" s="43">
        <f t="shared" si="19"/>
        <v>0</v>
      </c>
      <c r="U74" s="43">
        <f t="shared" si="19"/>
        <v>0</v>
      </c>
      <c r="V74" s="43">
        <f t="shared" si="19"/>
        <v>0</v>
      </c>
      <c r="W74" s="44">
        <f t="shared" si="19"/>
        <v>0</v>
      </c>
      <c r="X74" s="45">
        <f t="shared" si="19"/>
        <v>0</v>
      </c>
      <c r="Y74" s="43">
        <f t="shared" si="19"/>
        <v>0</v>
      </c>
      <c r="Z74" s="43">
        <f t="shared" si="19"/>
        <v>0</v>
      </c>
      <c r="AA74" s="44">
        <f t="shared" si="19"/>
        <v>0</v>
      </c>
      <c r="AB74" s="45">
        <f t="shared" si="19"/>
        <v>0</v>
      </c>
      <c r="AC74" s="43">
        <f t="shared" si="19"/>
        <v>0</v>
      </c>
      <c r="AD74" s="44">
        <f t="shared" si="19"/>
        <v>0</v>
      </c>
      <c r="AE74" s="44">
        <f t="shared" si="19"/>
        <v>0</v>
      </c>
      <c r="AF74" s="44">
        <f t="shared" si="19"/>
        <v>0</v>
      </c>
      <c r="AG74" s="45">
        <f t="shared" si="19"/>
        <v>480000</v>
      </c>
      <c r="AH74" s="43">
        <f t="shared" si="19"/>
        <v>0</v>
      </c>
      <c r="AI74" s="44">
        <f t="shared" ref="AI74:AP74" si="20">SUM(AI64:AI73)</f>
        <v>0</v>
      </c>
      <c r="AJ74" s="43">
        <f t="shared" si="20"/>
        <v>0</v>
      </c>
      <c r="AK74" s="44">
        <f t="shared" si="20"/>
        <v>0</v>
      </c>
      <c r="AL74" s="45">
        <f t="shared" si="20"/>
        <v>1680000</v>
      </c>
      <c r="AM74" s="43">
        <f t="shared" si="20"/>
        <v>2177575</v>
      </c>
      <c r="AN74" s="44">
        <f t="shared" si="20"/>
        <v>0</v>
      </c>
      <c r="AO74" s="43">
        <f t="shared" si="20"/>
        <v>0</v>
      </c>
      <c r="AP74" s="44">
        <f t="shared" si="20"/>
        <v>0</v>
      </c>
    </row>
    <row r="75" spans="1:42" s="9" customFormat="1" ht="20.100000000000001" customHeight="1">
      <c r="A75" s="61" t="s">
        <v>17</v>
      </c>
      <c r="B75" s="62" t="s">
        <v>28</v>
      </c>
      <c r="C75" s="106" t="s">
        <v>48</v>
      </c>
      <c r="D75" s="39"/>
      <c r="E75" s="40"/>
      <c r="F75" s="40"/>
      <c r="G75" s="40"/>
      <c r="H75" s="115"/>
      <c r="I75" s="39"/>
      <c r="J75" s="91"/>
      <c r="K75" s="91"/>
      <c r="L75" s="91"/>
      <c r="M75" s="92"/>
      <c r="N75" s="39"/>
      <c r="O75" s="91"/>
      <c r="P75" s="91"/>
      <c r="Q75" s="91"/>
      <c r="R75" s="115"/>
      <c r="S75" s="39"/>
      <c r="T75" s="91"/>
      <c r="U75" s="91"/>
      <c r="V75" s="91"/>
      <c r="W75" s="115"/>
      <c r="X75" s="39"/>
      <c r="Y75" s="91"/>
      <c r="Z75" s="91"/>
      <c r="AA75" s="115"/>
      <c r="AB75" s="39"/>
      <c r="AC75" s="91"/>
      <c r="AD75" s="91"/>
      <c r="AE75" s="91"/>
      <c r="AF75" s="115"/>
      <c r="AG75" s="39"/>
      <c r="AH75" s="91"/>
      <c r="AI75" s="91"/>
      <c r="AJ75" s="91"/>
      <c r="AK75" s="115"/>
      <c r="AL75" s="131">
        <v>20000000</v>
      </c>
      <c r="AM75" s="40"/>
      <c r="AN75" s="91"/>
      <c r="AO75" s="91"/>
      <c r="AP75" s="115"/>
    </row>
    <row r="76" spans="1:42" s="9" customFormat="1" ht="20.100000000000001" customHeight="1">
      <c r="A76" s="61" t="s">
        <v>17</v>
      </c>
      <c r="B76" s="62" t="s">
        <v>67</v>
      </c>
      <c r="C76" s="106" t="s">
        <v>48</v>
      </c>
      <c r="D76" s="39"/>
      <c r="E76" s="40"/>
      <c r="F76" s="40"/>
      <c r="G76" s="40"/>
      <c r="H76" s="115"/>
      <c r="I76" s="39"/>
      <c r="J76" s="91"/>
      <c r="K76" s="91"/>
      <c r="L76" s="91"/>
      <c r="M76" s="115"/>
      <c r="N76" s="39"/>
      <c r="O76" s="91"/>
      <c r="P76" s="132"/>
      <c r="Q76" s="91"/>
      <c r="R76" s="115"/>
      <c r="S76" s="39"/>
      <c r="T76" s="91"/>
      <c r="U76" s="91"/>
      <c r="V76" s="91"/>
      <c r="W76" s="115"/>
      <c r="X76" s="39"/>
      <c r="Y76" s="91"/>
      <c r="Z76" s="91"/>
      <c r="AA76" s="115"/>
      <c r="AB76" s="39"/>
      <c r="AC76" s="91"/>
      <c r="AD76" s="91"/>
      <c r="AE76" s="91"/>
      <c r="AF76" s="115"/>
      <c r="AG76" s="39"/>
      <c r="AH76" s="91"/>
      <c r="AI76" s="91"/>
      <c r="AJ76" s="91"/>
      <c r="AK76" s="115"/>
      <c r="AL76" s="131">
        <v>1200000</v>
      </c>
      <c r="AM76" s="40"/>
      <c r="AN76" s="91"/>
      <c r="AO76" s="91"/>
      <c r="AP76" s="115"/>
    </row>
    <row r="77" spans="1:42" ht="20.100000000000001" customHeight="1">
      <c r="A77" s="61" t="s">
        <v>17</v>
      </c>
      <c r="B77" s="62" t="s">
        <v>29</v>
      </c>
      <c r="C77" s="106" t="s">
        <v>48</v>
      </c>
      <c r="D77" s="39"/>
      <c r="E77" s="40"/>
      <c r="F77" s="40"/>
      <c r="G77" s="40"/>
      <c r="H77" s="115"/>
      <c r="I77" s="39"/>
      <c r="J77" s="91"/>
      <c r="K77" s="91"/>
      <c r="L77" s="91"/>
      <c r="N77" s="39"/>
      <c r="O77" s="91"/>
      <c r="P77" s="91"/>
      <c r="Q77" s="91"/>
      <c r="R77" s="132"/>
      <c r="S77" s="39"/>
      <c r="T77" s="40"/>
      <c r="U77" s="91"/>
      <c r="V77" s="91"/>
      <c r="W77" s="115"/>
      <c r="X77" s="39"/>
      <c r="Y77" s="91"/>
      <c r="Z77" s="91"/>
      <c r="AA77" s="115"/>
      <c r="AB77" s="39"/>
      <c r="AC77" s="91"/>
      <c r="AD77" s="91"/>
      <c r="AE77" s="91"/>
      <c r="AF77" s="115"/>
      <c r="AG77" s="39"/>
      <c r="AH77" s="91"/>
      <c r="AI77" s="91"/>
      <c r="AJ77" s="91"/>
      <c r="AK77" s="115"/>
      <c r="AL77" s="131">
        <v>2500000</v>
      </c>
      <c r="AM77" s="40"/>
      <c r="AN77" s="91"/>
      <c r="AO77" s="91"/>
      <c r="AP77" s="115"/>
    </row>
    <row r="78" spans="1:42" s="9" customFormat="1" ht="20.100000000000001" customHeight="1">
      <c r="A78" s="61" t="s">
        <v>17</v>
      </c>
      <c r="B78" s="62" t="s">
        <v>96</v>
      </c>
      <c r="C78" s="110" t="s">
        <v>48</v>
      </c>
      <c r="D78" s="39"/>
      <c r="E78" s="40"/>
      <c r="F78" s="40"/>
      <c r="G78" s="40"/>
      <c r="H78" s="115"/>
      <c r="I78" s="39"/>
      <c r="J78" s="91"/>
      <c r="K78" s="91"/>
      <c r="L78" s="91"/>
      <c r="M78" s="115"/>
      <c r="N78" s="39"/>
      <c r="O78" s="91"/>
      <c r="P78" s="225">
        <v>95833</v>
      </c>
      <c r="Q78" s="91"/>
      <c r="R78" s="115"/>
      <c r="S78" s="39"/>
      <c r="T78" s="40"/>
      <c r="U78" s="91"/>
      <c r="V78" s="91"/>
      <c r="W78" s="115"/>
      <c r="X78" s="39"/>
      <c r="Y78" s="91"/>
      <c r="Z78" s="91"/>
      <c r="AA78" s="115"/>
      <c r="AB78" s="39"/>
      <c r="AC78" s="129"/>
      <c r="AD78" s="91"/>
      <c r="AE78" s="91"/>
      <c r="AF78" s="115"/>
      <c r="AG78" s="39"/>
      <c r="AH78" s="91"/>
      <c r="AI78" s="91"/>
      <c r="AJ78" s="91"/>
      <c r="AK78" s="115"/>
      <c r="AL78" s="131">
        <v>2100000</v>
      </c>
      <c r="AM78" s="40"/>
      <c r="AN78" s="91"/>
      <c r="AO78" s="91"/>
      <c r="AP78" s="115"/>
    </row>
    <row r="79" spans="1:42" s="9" customFormat="1" ht="20.100000000000001" customHeight="1">
      <c r="A79" s="61" t="s">
        <v>17</v>
      </c>
      <c r="B79" s="62" t="s">
        <v>30</v>
      </c>
      <c r="C79" s="110" t="s">
        <v>48</v>
      </c>
      <c r="D79" s="39"/>
      <c r="E79" s="40"/>
      <c r="F79" s="40"/>
      <c r="G79" s="40"/>
      <c r="H79" s="115"/>
      <c r="I79" s="99"/>
      <c r="J79" s="100"/>
      <c r="K79" s="100"/>
      <c r="L79" s="100"/>
      <c r="M79" s="115"/>
      <c r="N79" s="39"/>
      <c r="O79" s="91"/>
      <c r="P79" s="91"/>
      <c r="Q79" s="91"/>
      <c r="R79" s="115"/>
      <c r="S79" s="39"/>
      <c r="T79" s="40"/>
      <c r="U79" s="91"/>
      <c r="V79" s="91"/>
      <c r="W79" s="115"/>
      <c r="X79" s="39"/>
      <c r="Y79" s="91"/>
      <c r="Z79" s="91"/>
      <c r="AA79" s="115"/>
      <c r="AB79" s="39"/>
      <c r="AC79" s="91"/>
      <c r="AD79" s="91"/>
      <c r="AE79" s="91"/>
      <c r="AF79" s="115"/>
      <c r="AG79" s="39"/>
      <c r="AH79" s="91"/>
      <c r="AI79" s="91"/>
      <c r="AJ79" s="91"/>
      <c r="AK79" s="115"/>
      <c r="AL79" s="39"/>
      <c r="AM79" s="40"/>
      <c r="AN79" s="91"/>
      <c r="AO79" s="91"/>
      <c r="AP79" s="115"/>
    </row>
    <row r="80" spans="1:42" s="9" customFormat="1" ht="20.100000000000001" customHeight="1">
      <c r="A80" s="61" t="s">
        <v>17</v>
      </c>
      <c r="B80" s="62" t="s">
        <v>28</v>
      </c>
      <c r="C80" s="106" t="s">
        <v>79</v>
      </c>
      <c r="D80" s="39"/>
      <c r="E80" s="40"/>
      <c r="F80" s="40"/>
      <c r="G80" s="40"/>
      <c r="H80" s="115"/>
      <c r="I80" s="39"/>
      <c r="J80" s="91"/>
      <c r="K80" s="91"/>
      <c r="L80" s="91"/>
      <c r="M80" s="92"/>
      <c r="N80" s="39"/>
      <c r="O80" s="91"/>
      <c r="P80" s="91"/>
      <c r="Q80" s="91"/>
      <c r="R80" s="115"/>
      <c r="S80" s="39"/>
      <c r="T80" s="91"/>
      <c r="U80" s="91"/>
      <c r="V80" s="91"/>
      <c r="W80" s="115"/>
      <c r="X80" s="39"/>
      <c r="Y80" s="91"/>
      <c r="Z80" s="91"/>
      <c r="AA80" s="115"/>
      <c r="AB80" s="39"/>
      <c r="AC80" s="91"/>
      <c r="AD80" s="91"/>
      <c r="AE80" s="91"/>
      <c r="AF80" s="115"/>
      <c r="AG80" s="39"/>
      <c r="AH80" s="91"/>
      <c r="AI80" s="91"/>
      <c r="AJ80" s="91"/>
      <c r="AK80" s="115"/>
      <c r="AL80" s="131">
        <v>2154197</v>
      </c>
      <c r="AM80" s="40"/>
      <c r="AN80" s="91"/>
      <c r="AO80" s="91"/>
      <c r="AP80" s="115"/>
    </row>
    <row r="81" spans="1:42" s="9" customFormat="1" ht="20.100000000000001" customHeight="1">
      <c r="A81" s="61" t="s">
        <v>17</v>
      </c>
      <c r="B81" s="62" t="s">
        <v>67</v>
      </c>
      <c r="C81" s="106" t="s">
        <v>79</v>
      </c>
      <c r="D81" s="39"/>
      <c r="E81" s="40"/>
      <c r="F81" s="40"/>
      <c r="G81" s="40"/>
      <c r="H81" s="115"/>
      <c r="I81" s="39"/>
      <c r="J81" s="91"/>
      <c r="K81" s="91"/>
      <c r="L81" s="91"/>
      <c r="M81" s="115"/>
      <c r="N81" s="39"/>
      <c r="O81" s="91"/>
      <c r="P81" s="132"/>
      <c r="Q81" s="91"/>
      <c r="R81" s="115"/>
      <c r="S81" s="39"/>
      <c r="T81" s="91"/>
      <c r="U81" s="91"/>
      <c r="V81" s="91"/>
      <c r="W81" s="115"/>
      <c r="X81" s="39"/>
      <c r="Y81" s="91"/>
      <c r="Z81" s="91"/>
      <c r="AA81" s="115"/>
      <c r="AB81" s="39"/>
      <c r="AC81" s="91"/>
      <c r="AD81" s="91"/>
      <c r="AE81" s="91"/>
      <c r="AF81" s="115"/>
      <c r="AG81" s="39"/>
      <c r="AH81" s="91"/>
      <c r="AI81" s="91"/>
      <c r="AJ81" s="91"/>
      <c r="AK81" s="115"/>
      <c r="AL81" s="131">
        <v>413244</v>
      </c>
      <c r="AM81" s="40"/>
      <c r="AN81" s="91"/>
      <c r="AO81" s="91"/>
      <c r="AP81" s="115"/>
    </row>
    <row r="82" spans="1:42" ht="20.100000000000001" customHeight="1">
      <c r="A82" s="61" t="s">
        <v>17</v>
      </c>
      <c r="B82" s="62" t="s">
        <v>29</v>
      </c>
      <c r="C82" s="106" t="s">
        <v>79</v>
      </c>
      <c r="D82" s="39"/>
      <c r="E82" s="40"/>
      <c r="F82" s="40"/>
      <c r="G82" s="40"/>
      <c r="H82" s="115"/>
      <c r="I82" s="39"/>
      <c r="J82" s="91"/>
      <c r="K82" s="91"/>
      <c r="L82" s="91"/>
      <c r="M82" s="115"/>
      <c r="N82" s="39"/>
      <c r="O82" s="91"/>
      <c r="P82" s="91"/>
      <c r="Q82" s="91"/>
      <c r="R82" s="115"/>
      <c r="S82" s="39"/>
      <c r="T82" s="40"/>
      <c r="U82" s="91"/>
      <c r="V82" s="91"/>
      <c r="W82" s="115"/>
      <c r="X82" s="39"/>
      <c r="Y82" s="91"/>
      <c r="Z82" s="91"/>
      <c r="AA82" s="115"/>
      <c r="AB82" s="39"/>
      <c r="AC82" s="91"/>
      <c r="AD82" s="91"/>
      <c r="AE82" s="91"/>
      <c r="AF82" s="115"/>
      <c r="AG82" s="39"/>
      <c r="AH82" s="91"/>
      <c r="AI82" s="91"/>
      <c r="AJ82" s="91"/>
      <c r="AK82" s="115"/>
      <c r="AL82" s="131">
        <v>553796</v>
      </c>
      <c r="AM82" s="40"/>
      <c r="AN82" s="91"/>
      <c r="AO82" s="91"/>
      <c r="AP82" s="115"/>
    </row>
    <row r="83" spans="1:42" s="9" customFormat="1" ht="20.100000000000001" customHeight="1">
      <c r="A83" s="61" t="s">
        <v>17</v>
      </c>
      <c r="B83" s="62" t="s">
        <v>96</v>
      </c>
      <c r="C83" s="106" t="s">
        <v>79</v>
      </c>
      <c r="D83" s="39"/>
      <c r="E83" s="40"/>
      <c r="F83" s="40"/>
      <c r="G83" s="40"/>
      <c r="H83" s="115"/>
      <c r="I83" s="39"/>
      <c r="J83" s="91"/>
      <c r="K83" s="91"/>
      <c r="L83" s="91"/>
      <c r="M83" s="115"/>
      <c r="N83" s="39"/>
      <c r="O83" s="91"/>
      <c r="P83" s="132"/>
      <c r="Q83" s="91"/>
      <c r="R83" s="115"/>
      <c r="S83" s="39"/>
      <c r="T83" s="40"/>
      <c r="U83" s="91"/>
      <c r="V83" s="91"/>
      <c r="W83" s="115"/>
      <c r="X83" s="39"/>
      <c r="Y83" s="91"/>
      <c r="Z83" s="91"/>
      <c r="AA83" s="115"/>
      <c r="AB83" s="39"/>
      <c r="AC83" s="129"/>
      <c r="AD83" s="91"/>
      <c r="AE83" s="91"/>
      <c r="AF83" s="115"/>
      <c r="AG83" s="39"/>
      <c r="AH83" s="91"/>
      <c r="AI83" s="91"/>
      <c r="AJ83" s="91"/>
      <c r="AK83" s="115"/>
      <c r="AL83" s="131">
        <v>801591</v>
      </c>
      <c r="AM83" s="40"/>
      <c r="AN83" s="91"/>
      <c r="AO83" s="91"/>
      <c r="AP83" s="115"/>
    </row>
    <row r="84" spans="1:42" s="9" customFormat="1" ht="20.100000000000001" customHeight="1">
      <c r="A84" s="61" t="s">
        <v>17</v>
      </c>
      <c r="B84" s="62" t="s">
        <v>30</v>
      </c>
      <c r="C84" s="106" t="s">
        <v>79</v>
      </c>
      <c r="D84" s="39"/>
      <c r="E84" s="40"/>
      <c r="F84" s="40"/>
      <c r="G84" s="40"/>
      <c r="H84" s="115"/>
      <c r="I84" s="99"/>
      <c r="J84" s="100"/>
      <c r="K84" s="100"/>
      <c r="L84" s="100"/>
      <c r="M84" s="115"/>
      <c r="N84" s="39"/>
      <c r="O84" s="91"/>
      <c r="P84" s="91"/>
      <c r="Q84" s="91"/>
      <c r="R84" s="115"/>
      <c r="S84" s="39"/>
      <c r="T84" s="40"/>
      <c r="U84" s="91"/>
      <c r="V84" s="91"/>
      <c r="W84" s="115"/>
      <c r="X84" s="39"/>
      <c r="Y84" s="91"/>
      <c r="Z84" s="91"/>
      <c r="AA84" s="115"/>
      <c r="AB84" s="39"/>
      <c r="AC84" s="91"/>
      <c r="AD84" s="91"/>
      <c r="AE84" s="91"/>
      <c r="AF84" s="115"/>
      <c r="AG84" s="39"/>
      <c r="AH84" s="91"/>
      <c r="AI84" s="91"/>
      <c r="AJ84" s="91"/>
      <c r="AK84" s="115"/>
      <c r="AL84" s="131">
        <v>577172</v>
      </c>
      <c r="AM84" s="40"/>
      <c r="AN84" s="91"/>
      <c r="AO84" s="91"/>
      <c r="AP84" s="115"/>
    </row>
    <row r="85" spans="1:42" s="9" customFormat="1" ht="20.100000000000001" customHeight="1">
      <c r="A85" s="61" t="s">
        <v>17</v>
      </c>
      <c r="B85" s="68" t="s">
        <v>27</v>
      </c>
      <c r="C85" s="68" t="s">
        <v>18</v>
      </c>
      <c r="D85" s="45">
        <f t="shared" ref="D85:AH85" si="21">SUM(D75:D84)</f>
        <v>0</v>
      </c>
      <c r="E85" s="43">
        <f t="shared" si="21"/>
        <v>0</v>
      </c>
      <c r="F85" s="43">
        <f t="shared" si="21"/>
        <v>0</v>
      </c>
      <c r="G85" s="43">
        <f t="shared" si="21"/>
        <v>0</v>
      </c>
      <c r="H85" s="44">
        <f t="shared" si="21"/>
        <v>0</v>
      </c>
      <c r="I85" s="45">
        <f t="shared" si="21"/>
        <v>0</v>
      </c>
      <c r="J85" s="43">
        <f t="shared" si="21"/>
        <v>0</v>
      </c>
      <c r="K85" s="43">
        <f t="shared" si="21"/>
        <v>0</v>
      </c>
      <c r="L85" s="43">
        <f t="shared" si="21"/>
        <v>0</v>
      </c>
      <c r="M85" s="44">
        <f t="shared" si="21"/>
        <v>0</v>
      </c>
      <c r="N85" s="45">
        <f t="shared" si="21"/>
        <v>0</v>
      </c>
      <c r="O85" s="43">
        <f t="shared" si="21"/>
        <v>0</v>
      </c>
      <c r="P85" s="43">
        <f t="shared" si="21"/>
        <v>95833</v>
      </c>
      <c r="Q85" s="43">
        <f t="shared" si="21"/>
        <v>0</v>
      </c>
      <c r="R85" s="44">
        <f t="shared" si="21"/>
        <v>0</v>
      </c>
      <c r="S85" s="45">
        <f t="shared" si="21"/>
        <v>0</v>
      </c>
      <c r="T85" s="43">
        <f t="shared" si="21"/>
        <v>0</v>
      </c>
      <c r="U85" s="43">
        <f t="shared" si="21"/>
        <v>0</v>
      </c>
      <c r="V85" s="43">
        <f t="shared" si="21"/>
        <v>0</v>
      </c>
      <c r="W85" s="44">
        <f t="shared" si="21"/>
        <v>0</v>
      </c>
      <c r="X85" s="45">
        <f t="shared" si="21"/>
        <v>0</v>
      </c>
      <c r="Y85" s="43">
        <f t="shared" si="21"/>
        <v>0</v>
      </c>
      <c r="Z85" s="43">
        <f t="shared" si="21"/>
        <v>0</v>
      </c>
      <c r="AA85" s="44">
        <f t="shared" si="21"/>
        <v>0</v>
      </c>
      <c r="AB85" s="45">
        <f t="shared" si="21"/>
        <v>0</v>
      </c>
      <c r="AC85" s="43">
        <f t="shared" si="21"/>
        <v>0</v>
      </c>
      <c r="AD85" s="44">
        <f t="shared" si="21"/>
        <v>0</v>
      </c>
      <c r="AE85" s="44">
        <f t="shared" si="21"/>
        <v>0</v>
      </c>
      <c r="AF85" s="44">
        <f t="shared" si="21"/>
        <v>0</v>
      </c>
      <c r="AG85" s="45">
        <f t="shared" si="21"/>
        <v>0</v>
      </c>
      <c r="AH85" s="43">
        <f t="shared" si="21"/>
        <v>0</v>
      </c>
      <c r="AI85" s="44">
        <f t="shared" ref="AI85:AP85" si="22">SUM(AI75:AI84)</f>
        <v>0</v>
      </c>
      <c r="AJ85" s="43">
        <f t="shared" si="22"/>
        <v>0</v>
      </c>
      <c r="AK85" s="44">
        <f t="shared" si="22"/>
        <v>0</v>
      </c>
      <c r="AL85" s="45">
        <f t="shared" si="22"/>
        <v>30300000</v>
      </c>
      <c r="AM85" s="43">
        <f t="shared" si="22"/>
        <v>0</v>
      </c>
      <c r="AN85" s="44">
        <f t="shared" si="22"/>
        <v>0</v>
      </c>
      <c r="AO85" s="43">
        <f t="shared" si="22"/>
        <v>0</v>
      </c>
      <c r="AP85" s="44">
        <f t="shared" si="22"/>
        <v>0</v>
      </c>
    </row>
    <row r="86" spans="1:42" s="9" customFormat="1" ht="20.100000000000001" customHeight="1">
      <c r="A86" s="61" t="s">
        <v>95</v>
      </c>
      <c r="B86" s="62" t="s">
        <v>28</v>
      </c>
      <c r="C86" s="111"/>
      <c r="D86" s="39"/>
      <c r="E86" s="40"/>
      <c r="F86" s="40"/>
      <c r="G86" s="40"/>
      <c r="H86" s="116"/>
      <c r="I86" s="39"/>
      <c r="J86" s="40"/>
      <c r="K86" s="40"/>
      <c r="L86" s="40"/>
      <c r="M86" s="116"/>
      <c r="N86" s="39"/>
      <c r="O86" s="40"/>
      <c r="P86" s="40"/>
      <c r="Q86" s="40"/>
      <c r="R86" s="116"/>
      <c r="S86" s="39"/>
      <c r="T86" s="40"/>
      <c r="U86" s="40"/>
      <c r="V86" s="40"/>
      <c r="W86" s="116"/>
      <c r="X86" s="39"/>
      <c r="Y86" s="40"/>
      <c r="Z86" s="40"/>
      <c r="AA86" s="116"/>
      <c r="AB86" s="39"/>
      <c r="AC86" s="40"/>
      <c r="AD86" s="40"/>
      <c r="AE86" s="40"/>
      <c r="AF86" s="116"/>
      <c r="AG86" s="39"/>
      <c r="AH86" s="40"/>
      <c r="AI86" s="40"/>
      <c r="AJ86" s="40"/>
      <c r="AK86" s="116"/>
      <c r="AL86" s="39"/>
      <c r="AM86" s="40"/>
      <c r="AN86" s="40"/>
      <c r="AO86" s="40"/>
      <c r="AP86" s="116"/>
    </row>
    <row r="87" spans="1:42" s="9" customFormat="1" ht="20.100000000000001" customHeight="1">
      <c r="A87" s="61" t="s">
        <v>95</v>
      </c>
      <c r="B87" s="62" t="s">
        <v>67</v>
      </c>
      <c r="C87" s="111"/>
      <c r="D87" s="39"/>
      <c r="E87" s="40"/>
      <c r="F87" s="40"/>
      <c r="G87" s="40"/>
      <c r="H87" s="116"/>
      <c r="I87" s="39"/>
      <c r="J87" s="40"/>
      <c r="K87" s="40"/>
      <c r="L87" s="40"/>
      <c r="M87" s="116"/>
      <c r="N87" s="39"/>
      <c r="O87" s="40"/>
      <c r="P87" s="40"/>
      <c r="Q87" s="40"/>
      <c r="R87" s="116"/>
      <c r="S87" s="39"/>
      <c r="T87" s="40"/>
      <c r="U87" s="40"/>
      <c r="V87" s="40"/>
      <c r="W87" s="116"/>
      <c r="X87" s="39"/>
      <c r="Y87" s="40"/>
      <c r="Z87" s="40"/>
      <c r="AA87" s="116"/>
      <c r="AB87" s="39"/>
      <c r="AC87" s="40"/>
      <c r="AD87" s="40"/>
      <c r="AE87" s="40"/>
      <c r="AF87" s="116"/>
      <c r="AG87" s="39"/>
      <c r="AH87" s="40"/>
      <c r="AI87" s="40"/>
      <c r="AJ87" s="40"/>
      <c r="AK87" s="116"/>
      <c r="AL87" s="39"/>
      <c r="AM87" s="40"/>
      <c r="AN87" s="40"/>
      <c r="AO87" s="40"/>
      <c r="AP87" s="116"/>
    </row>
    <row r="88" spans="1:42" s="9" customFormat="1" ht="20.100000000000001" customHeight="1">
      <c r="A88" s="61" t="s">
        <v>95</v>
      </c>
      <c r="B88" s="62" t="s">
        <v>29</v>
      </c>
      <c r="C88" s="111"/>
      <c r="D88" s="39"/>
      <c r="E88" s="40"/>
      <c r="F88" s="40"/>
      <c r="G88" s="40"/>
      <c r="H88" s="116"/>
      <c r="I88" s="39"/>
      <c r="J88" s="40"/>
      <c r="K88" s="40"/>
      <c r="L88" s="40"/>
      <c r="M88" s="116"/>
      <c r="N88" s="39"/>
      <c r="O88" s="40"/>
      <c r="P88" s="40"/>
      <c r="Q88" s="40"/>
      <c r="R88" s="116"/>
      <c r="S88" s="39"/>
      <c r="T88" s="40"/>
      <c r="U88" s="40"/>
      <c r="V88" s="40"/>
      <c r="W88" s="116"/>
      <c r="X88" s="39"/>
      <c r="Y88" s="40"/>
      <c r="Z88" s="40"/>
      <c r="AA88" s="116"/>
      <c r="AB88" s="39"/>
      <c r="AC88" s="40"/>
      <c r="AD88" s="40"/>
      <c r="AE88" s="40"/>
      <c r="AF88" s="116"/>
      <c r="AG88" s="39"/>
      <c r="AH88" s="40"/>
      <c r="AI88" s="40"/>
      <c r="AJ88" s="40"/>
      <c r="AK88" s="116"/>
      <c r="AL88" s="39"/>
      <c r="AM88" s="40"/>
      <c r="AN88" s="40"/>
      <c r="AO88" s="40"/>
      <c r="AP88" s="116"/>
    </row>
    <row r="89" spans="1:42" s="9" customFormat="1" ht="20.100000000000001" customHeight="1">
      <c r="A89" s="61" t="s">
        <v>95</v>
      </c>
      <c r="B89" s="62" t="s">
        <v>96</v>
      </c>
      <c r="C89" s="109"/>
      <c r="D89" s="39"/>
      <c r="E89" s="40"/>
      <c r="F89" s="40"/>
      <c r="G89" s="40"/>
      <c r="H89" s="41"/>
      <c r="I89" s="39"/>
      <c r="J89" s="40"/>
      <c r="K89" s="40"/>
      <c r="L89" s="40"/>
      <c r="M89" s="41"/>
      <c r="N89" s="39"/>
      <c r="O89" s="40"/>
      <c r="P89" s="40"/>
      <c r="Q89" s="40"/>
      <c r="R89" s="41"/>
      <c r="S89" s="39"/>
      <c r="T89" s="40"/>
      <c r="U89" s="40"/>
      <c r="V89" s="40"/>
      <c r="W89" s="41"/>
      <c r="X89" s="39"/>
      <c r="Y89" s="40"/>
      <c r="Z89" s="40"/>
      <c r="AA89" s="41"/>
      <c r="AB89" s="39"/>
      <c r="AC89" s="40"/>
      <c r="AD89" s="40"/>
      <c r="AE89" s="40"/>
      <c r="AF89" s="41"/>
      <c r="AG89" s="39"/>
      <c r="AH89" s="40"/>
      <c r="AI89" s="40"/>
      <c r="AJ89" s="40"/>
      <c r="AK89" s="41"/>
      <c r="AL89" s="39"/>
      <c r="AM89" s="40"/>
      <c r="AN89" s="40"/>
      <c r="AO89" s="129"/>
      <c r="AP89" s="41"/>
    </row>
    <row r="90" spans="1:42" s="9" customFormat="1" ht="20.100000000000001" customHeight="1">
      <c r="A90" s="61" t="s">
        <v>95</v>
      </c>
      <c r="B90" s="62" t="s">
        <v>30</v>
      </c>
      <c r="C90" s="109"/>
      <c r="D90" s="39"/>
      <c r="E90" s="40"/>
      <c r="F90" s="40"/>
      <c r="G90" s="40"/>
      <c r="H90" s="41"/>
      <c r="I90" s="39"/>
      <c r="J90" s="40"/>
      <c r="K90" s="40"/>
      <c r="L90" s="40"/>
      <c r="M90" s="41"/>
      <c r="N90" s="39"/>
      <c r="O90" s="40"/>
      <c r="P90" s="40"/>
      <c r="Q90" s="40"/>
      <c r="R90" s="41"/>
      <c r="S90" s="39"/>
      <c r="T90" s="40"/>
      <c r="U90" s="40"/>
      <c r="V90" s="40"/>
      <c r="W90" s="41"/>
      <c r="X90" s="39"/>
      <c r="Y90" s="40"/>
      <c r="Z90" s="40"/>
      <c r="AA90" s="41"/>
      <c r="AB90" s="39"/>
      <c r="AC90" s="40"/>
      <c r="AD90" s="40"/>
      <c r="AE90" s="40"/>
      <c r="AF90" s="41"/>
      <c r="AG90" s="39"/>
      <c r="AH90" s="40"/>
      <c r="AI90" s="40"/>
      <c r="AJ90" s="40"/>
      <c r="AK90" s="41"/>
      <c r="AL90" s="39"/>
      <c r="AM90" s="40"/>
      <c r="AN90" s="40"/>
      <c r="AO90" s="129"/>
      <c r="AP90" s="41"/>
    </row>
    <row r="91" spans="1:42" s="9" customFormat="1" ht="20.100000000000001" customHeight="1">
      <c r="A91" s="61" t="s">
        <v>95</v>
      </c>
      <c r="B91" s="69" t="s">
        <v>27</v>
      </c>
      <c r="C91" s="68"/>
      <c r="D91" s="45">
        <f t="shared" ref="D91:AH91" si="23">SUM(D86:D90)</f>
        <v>0</v>
      </c>
      <c r="E91" s="43">
        <f t="shared" si="23"/>
        <v>0</v>
      </c>
      <c r="F91" s="43">
        <f t="shared" si="23"/>
        <v>0</v>
      </c>
      <c r="G91" s="43">
        <f t="shared" si="23"/>
        <v>0</v>
      </c>
      <c r="H91" s="44">
        <f t="shared" si="23"/>
        <v>0</v>
      </c>
      <c r="I91" s="45">
        <f t="shared" si="23"/>
        <v>0</v>
      </c>
      <c r="J91" s="43">
        <f t="shared" si="23"/>
        <v>0</v>
      </c>
      <c r="K91" s="43">
        <f t="shared" si="23"/>
        <v>0</v>
      </c>
      <c r="L91" s="43">
        <f t="shared" si="23"/>
        <v>0</v>
      </c>
      <c r="M91" s="44">
        <f t="shared" si="23"/>
        <v>0</v>
      </c>
      <c r="N91" s="45">
        <f t="shared" si="23"/>
        <v>0</v>
      </c>
      <c r="O91" s="43">
        <f t="shared" si="23"/>
        <v>0</v>
      </c>
      <c r="P91" s="43">
        <f t="shared" si="23"/>
        <v>0</v>
      </c>
      <c r="Q91" s="43">
        <f t="shared" si="23"/>
        <v>0</v>
      </c>
      <c r="R91" s="44">
        <f t="shared" si="23"/>
        <v>0</v>
      </c>
      <c r="S91" s="45">
        <f t="shared" si="23"/>
        <v>0</v>
      </c>
      <c r="T91" s="43">
        <f t="shared" si="23"/>
        <v>0</v>
      </c>
      <c r="U91" s="43">
        <f t="shared" si="23"/>
        <v>0</v>
      </c>
      <c r="V91" s="43">
        <f t="shared" si="23"/>
        <v>0</v>
      </c>
      <c r="W91" s="44">
        <f t="shared" si="23"/>
        <v>0</v>
      </c>
      <c r="X91" s="45">
        <f t="shared" si="23"/>
        <v>0</v>
      </c>
      <c r="Y91" s="43">
        <f t="shared" si="23"/>
        <v>0</v>
      </c>
      <c r="Z91" s="43">
        <f t="shared" si="23"/>
        <v>0</v>
      </c>
      <c r="AA91" s="44">
        <f t="shared" si="23"/>
        <v>0</v>
      </c>
      <c r="AB91" s="45">
        <f t="shared" si="23"/>
        <v>0</v>
      </c>
      <c r="AC91" s="43">
        <f t="shared" si="23"/>
        <v>0</v>
      </c>
      <c r="AD91" s="44">
        <f t="shared" si="23"/>
        <v>0</v>
      </c>
      <c r="AE91" s="44">
        <f t="shared" si="23"/>
        <v>0</v>
      </c>
      <c r="AF91" s="44">
        <f t="shared" si="23"/>
        <v>0</v>
      </c>
      <c r="AG91" s="45">
        <f t="shared" si="23"/>
        <v>0</v>
      </c>
      <c r="AH91" s="43">
        <f t="shared" si="23"/>
        <v>0</v>
      </c>
      <c r="AI91" s="44">
        <f t="shared" ref="AI91:AP91" si="24">SUM(AI86:AI90)</f>
        <v>0</v>
      </c>
      <c r="AJ91" s="43">
        <f t="shared" si="24"/>
        <v>0</v>
      </c>
      <c r="AK91" s="44">
        <f t="shared" si="24"/>
        <v>0</v>
      </c>
      <c r="AL91" s="45">
        <f t="shared" si="24"/>
        <v>0</v>
      </c>
      <c r="AM91" s="43">
        <f t="shared" si="24"/>
        <v>0</v>
      </c>
      <c r="AN91" s="44">
        <f t="shared" si="24"/>
        <v>0</v>
      </c>
      <c r="AO91" s="43">
        <f t="shared" si="24"/>
        <v>0</v>
      </c>
      <c r="AP91" s="44">
        <f t="shared" si="24"/>
        <v>0</v>
      </c>
    </row>
    <row r="92" spans="1:42" s="9" customFormat="1" ht="20.100000000000001" customHeight="1">
      <c r="A92" s="61" t="s">
        <v>51</v>
      </c>
      <c r="B92" s="62" t="s">
        <v>28</v>
      </c>
      <c r="C92" s="109" t="s">
        <v>71</v>
      </c>
      <c r="D92" s="39"/>
      <c r="E92" s="40"/>
      <c r="F92" s="40"/>
      <c r="G92" s="40"/>
      <c r="H92" s="132"/>
      <c r="I92" s="39"/>
      <c r="J92" s="40"/>
      <c r="K92" s="40"/>
      <c r="L92" s="40"/>
      <c r="M92" s="132"/>
      <c r="N92" s="39"/>
      <c r="O92" s="40"/>
      <c r="P92" s="40"/>
      <c r="Q92" s="40"/>
      <c r="R92" s="217">
        <f>R97*48%</f>
        <v>46473.241535999994</v>
      </c>
      <c r="S92" s="39"/>
      <c r="T92" s="40"/>
      <c r="U92" s="40"/>
      <c r="V92" s="40"/>
      <c r="W92" s="132"/>
      <c r="X92" s="39"/>
      <c r="Y92" s="40"/>
      <c r="Z92" s="40"/>
      <c r="AA92" s="132"/>
      <c r="AB92" s="39"/>
      <c r="AC92" s="40"/>
      <c r="AD92" s="40"/>
      <c r="AE92" s="129"/>
      <c r="AF92" s="132"/>
      <c r="AG92" s="39"/>
      <c r="AH92" s="40"/>
      <c r="AI92" s="129"/>
      <c r="AJ92" s="40"/>
      <c r="AK92" s="219" t="e">
        <f>AK97*#REF!</f>
        <v>#REF!</v>
      </c>
      <c r="AL92" s="39"/>
      <c r="AM92" s="40"/>
      <c r="AN92" s="132"/>
      <c r="AO92" s="40"/>
      <c r="AP92" s="132" t="e">
        <f>AP97*#REF!</f>
        <v>#REF!</v>
      </c>
    </row>
    <row r="93" spans="1:42" s="9" customFormat="1" ht="20.100000000000001" customHeight="1">
      <c r="A93" s="61" t="s">
        <v>51</v>
      </c>
      <c r="B93" s="62" t="s">
        <v>67</v>
      </c>
      <c r="C93" s="109" t="s">
        <v>71</v>
      </c>
      <c r="D93" s="39"/>
      <c r="E93" s="40"/>
      <c r="F93" s="40"/>
      <c r="G93" s="40"/>
      <c r="H93" s="132"/>
      <c r="I93" s="39"/>
      <c r="J93" s="40"/>
      <c r="K93" s="40"/>
      <c r="L93" s="40"/>
      <c r="M93" s="132"/>
      <c r="N93" s="39"/>
      <c r="O93" s="40"/>
      <c r="P93" s="40"/>
      <c r="Q93" s="40"/>
      <c r="R93" s="217">
        <f>R97*9.3%</f>
        <v>9004.1905476000011</v>
      </c>
      <c r="S93" s="39"/>
      <c r="T93" s="40"/>
      <c r="U93" s="40"/>
      <c r="V93" s="40"/>
      <c r="W93" s="132"/>
      <c r="X93" s="39"/>
      <c r="Y93" s="40"/>
      <c r="Z93" s="40"/>
      <c r="AA93" s="132"/>
      <c r="AB93" s="39"/>
      <c r="AC93" s="40"/>
      <c r="AD93" s="40"/>
      <c r="AE93" s="129"/>
      <c r="AF93" s="132"/>
      <c r="AG93" s="39"/>
      <c r="AH93" s="40"/>
      <c r="AI93" s="129"/>
      <c r="AJ93" s="40"/>
      <c r="AK93" s="219" t="e">
        <f>AK97*#REF!</f>
        <v>#REF!</v>
      </c>
      <c r="AL93" s="39"/>
      <c r="AM93" s="40"/>
      <c r="AN93" s="132"/>
      <c r="AO93" s="40"/>
      <c r="AP93" s="132" t="e">
        <f>AP97*#REF!</f>
        <v>#REF!</v>
      </c>
    </row>
    <row r="94" spans="1:42" s="9" customFormat="1" ht="20.100000000000001" customHeight="1">
      <c r="A94" s="61" t="s">
        <v>51</v>
      </c>
      <c r="B94" s="62" t="s">
        <v>29</v>
      </c>
      <c r="C94" s="109" t="s">
        <v>71</v>
      </c>
      <c r="D94" s="39"/>
      <c r="E94" s="40"/>
      <c r="F94" s="40"/>
      <c r="G94" s="40"/>
      <c r="H94" s="132"/>
      <c r="I94" s="39"/>
      <c r="J94" s="40"/>
      <c r="K94" s="40"/>
      <c r="L94" s="40"/>
      <c r="M94" s="132"/>
      <c r="N94" s="39"/>
      <c r="O94" s="40"/>
      <c r="P94" s="40"/>
      <c r="Q94" s="40"/>
      <c r="R94" s="217">
        <f>R97*12.5%</f>
        <v>12102.406649999999</v>
      </c>
      <c r="S94" s="39"/>
      <c r="T94" s="40"/>
      <c r="U94" s="40"/>
      <c r="V94" s="40"/>
      <c r="W94" s="132"/>
      <c r="X94" s="39"/>
      <c r="Y94" s="40"/>
      <c r="Z94" s="40"/>
      <c r="AA94" s="132"/>
      <c r="AB94" s="39"/>
      <c r="AC94" s="40"/>
      <c r="AD94" s="40"/>
      <c r="AE94" s="129"/>
      <c r="AF94" s="132"/>
      <c r="AG94" s="39"/>
      <c r="AH94" s="40"/>
      <c r="AI94" s="129"/>
      <c r="AJ94" s="40"/>
      <c r="AK94" s="219" t="e">
        <f>AK97*#REF!</f>
        <v>#REF!</v>
      </c>
      <c r="AL94" s="39"/>
      <c r="AM94" s="40"/>
      <c r="AN94" s="132"/>
      <c r="AO94" s="40"/>
      <c r="AP94" s="132" t="e">
        <f>AP97*#REF!</f>
        <v>#REF!</v>
      </c>
    </row>
    <row r="95" spans="1:42" s="9" customFormat="1" ht="20.100000000000001" customHeight="1">
      <c r="A95" s="61" t="s">
        <v>51</v>
      </c>
      <c r="B95" s="62" t="s">
        <v>96</v>
      </c>
      <c r="C95" s="109" t="s">
        <v>71</v>
      </c>
      <c r="D95" s="39"/>
      <c r="E95" s="40"/>
      <c r="F95" s="40"/>
      <c r="G95" s="40"/>
      <c r="H95" s="132"/>
      <c r="I95" s="39"/>
      <c r="J95" s="40"/>
      <c r="K95" s="40"/>
      <c r="L95" s="40"/>
      <c r="M95" s="132"/>
      <c r="N95" s="39"/>
      <c r="O95" s="40"/>
      <c r="P95" s="40"/>
      <c r="Q95" s="40"/>
      <c r="R95" s="217">
        <f>R97*17.7%</f>
        <v>17137.007816399997</v>
      </c>
      <c r="S95" s="39"/>
      <c r="T95" s="40"/>
      <c r="U95" s="40"/>
      <c r="V95" s="40"/>
      <c r="W95" s="132"/>
      <c r="X95" s="39"/>
      <c r="Y95" s="40"/>
      <c r="Z95" s="40"/>
      <c r="AA95" s="132"/>
      <c r="AB95" s="39"/>
      <c r="AC95" s="40"/>
      <c r="AD95" s="40"/>
      <c r="AE95" s="132"/>
      <c r="AF95" s="132"/>
      <c r="AG95" s="39"/>
      <c r="AH95" s="40"/>
      <c r="AI95" s="132"/>
      <c r="AJ95" s="40"/>
      <c r="AK95" s="219" t="e">
        <f>AK97*#REF!</f>
        <v>#REF!</v>
      </c>
      <c r="AL95" s="39"/>
      <c r="AM95" s="40"/>
      <c r="AN95" s="132"/>
      <c r="AO95" s="40"/>
      <c r="AP95" s="132" t="e">
        <f>AP97*#REF!</f>
        <v>#REF!</v>
      </c>
    </row>
    <row r="96" spans="1:42" s="9" customFormat="1" ht="20.100000000000001" customHeight="1">
      <c r="A96" s="61" t="s">
        <v>51</v>
      </c>
      <c r="B96" s="62" t="s">
        <v>30</v>
      </c>
      <c r="C96" s="109" t="s">
        <v>71</v>
      </c>
      <c r="D96" s="39"/>
      <c r="E96" s="40"/>
      <c r="F96" s="40"/>
      <c r="G96" s="40"/>
      <c r="H96" s="132"/>
      <c r="I96" s="39"/>
      <c r="J96" s="40"/>
      <c r="K96" s="40"/>
      <c r="L96" s="40"/>
      <c r="M96" s="132"/>
      <c r="N96" s="39"/>
      <c r="O96" s="40"/>
      <c r="P96" s="40"/>
      <c r="Q96" s="40"/>
      <c r="R96" s="217">
        <f>R97*12.5%</f>
        <v>12102.406649999999</v>
      </c>
      <c r="S96" s="39"/>
      <c r="T96" s="40"/>
      <c r="U96" s="40"/>
      <c r="V96" s="40"/>
      <c r="W96" s="132"/>
      <c r="X96" s="39"/>
      <c r="Y96" s="40"/>
      <c r="Z96" s="40"/>
      <c r="AA96" s="132"/>
      <c r="AB96" s="39"/>
      <c r="AC96" s="40"/>
      <c r="AD96" s="40"/>
      <c r="AE96" s="132"/>
      <c r="AF96" s="132"/>
      <c r="AG96" s="39"/>
      <c r="AH96" s="40"/>
      <c r="AI96" s="132"/>
      <c r="AJ96" s="40"/>
      <c r="AK96" s="219" t="e">
        <f>AK97*#REF!</f>
        <v>#REF!</v>
      </c>
      <c r="AL96" s="39"/>
      <c r="AM96" s="40"/>
      <c r="AN96" s="132"/>
      <c r="AO96" s="40"/>
      <c r="AP96" s="132" t="e">
        <f>AP97*#REF!</f>
        <v>#REF!</v>
      </c>
    </row>
    <row r="97" spans="1:42" s="9" customFormat="1" ht="20.100000000000001" customHeight="1">
      <c r="A97" s="61" t="s">
        <v>51</v>
      </c>
      <c r="B97" s="68" t="s">
        <v>27</v>
      </c>
      <c r="C97" s="68" t="s">
        <v>52</v>
      </c>
      <c r="D97" s="45">
        <f>SUM(D92:D96)</f>
        <v>0</v>
      </c>
      <c r="E97" s="43">
        <f>SUM(E92:E96)</f>
        <v>0</v>
      </c>
      <c r="F97" s="43">
        <f t="shared" ref="F97:P97" si="25">SUM(F92:F96)</f>
        <v>0</v>
      </c>
      <c r="G97" s="43">
        <f t="shared" si="25"/>
        <v>0</v>
      </c>
      <c r="H97" s="43">
        <f t="shared" si="25"/>
        <v>0</v>
      </c>
      <c r="I97" s="43">
        <f t="shared" si="25"/>
        <v>0</v>
      </c>
      <c r="J97" s="43">
        <f t="shared" si="25"/>
        <v>0</v>
      </c>
      <c r="K97" s="43">
        <f t="shared" si="25"/>
        <v>0</v>
      </c>
      <c r="L97" s="43">
        <f t="shared" si="25"/>
        <v>0</v>
      </c>
      <c r="M97" s="43">
        <f t="shared" si="25"/>
        <v>0</v>
      </c>
      <c r="N97" s="43">
        <f t="shared" si="25"/>
        <v>0</v>
      </c>
      <c r="O97" s="43">
        <f t="shared" si="25"/>
        <v>0</v>
      </c>
      <c r="P97" s="43">
        <f t="shared" si="25"/>
        <v>0</v>
      </c>
      <c r="Q97" s="43">
        <f>SUM(Q92:Q96)</f>
        <v>0</v>
      </c>
      <c r="R97" s="222">
        <f>147.6*N1</f>
        <v>96819.253199999992</v>
      </c>
      <c r="S97" s="45">
        <f>SUM(S92:S96)</f>
        <v>0</v>
      </c>
      <c r="T97" s="45">
        <f t="shared" ref="T97:AF97" si="26">SUM(T92:T96)</f>
        <v>0</v>
      </c>
      <c r="U97" s="45">
        <f t="shared" si="26"/>
        <v>0</v>
      </c>
      <c r="V97" s="45">
        <f t="shared" si="26"/>
        <v>0</v>
      </c>
      <c r="W97" s="45">
        <f t="shared" si="26"/>
        <v>0</v>
      </c>
      <c r="X97" s="45">
        <f t="shared" si="26"/>
        <v>0</v>
      </c>
      <c r="Y97" s="45">
        <f t="shared" si="26"/>
        <v>0</v>
      </c>
      <c r="Z97" s="45">
        <f t="shared" si="26"/>
        <v>0</v>
      </c>
      <c r="AA97" s="45">
        <f t="shared" si="26"/>
        <v>0</v>
      </c>
      <c r="AB97" s="45">
        <f t="shared" si="26"/>
        <v>0</v>
      </c>
      <c r="AC97" s="45">
        <f t="shared" si="26"/>
        <v>0</v>
      </c>
      <c r="AD97" s="45">
        <f t="shared" si="26"/>
        <v>0</v>
      </c>
      <c r="AE97" s="45">
        <f t="shared" si="26"/>
        <v>0</v>
      </c>
      <c r="AF97" s="45">
        <f t="shared" si="26"/>
        <v>0</v>
      </c>
      <c r="AG97" s="45">
        <f>SUM(AG92:AG96)</f>
        <v>0</v>
      </c>
      <c r="AH97" s="43">
        <f>SUM(AH92:AH96)</f>
        <v>0</v>
      </c>
      <c r="AI97" s="44">
        <f>SUM(AI92:AI96)</f>
        <v>0</v>
      </c>
      <c r="AJ97" s="43">
        <f>SUM(AJ92:AJ96)</f>
        <v>0</v>
      </c>
      <c r="AK97" s="43">
        <f>415.2*AG1</f>
        <v>272353.34639999998</v>
      </c>
      <c r="AL97" s="45">
        <f>SUM(AL92:AL96)</f>
        <v>0</v>
      </c>
      <c r="AM97" s="43">
        <f>SUM(AM92:AM96)</f>
        <v>0</v>
      </c>
      <c r="AN97" s="44">
        <f>SUM(AN92:AN96)</f>
        <v>0</v>
      </c>
      <c r="AO97" s="43">
        <f>SUM(AO92:AO96)</f>
        <v>0</v>
      </c>
      <c r="AP97" s="43"/>
    </row>
    <row r="98" spans="1:42" s="9" customFormat="1" ht="20.100000000000001" customHeight="1">
      <c r="A98" s="61" t="s">
        <v>115</v>
      </c>
      <c r="B98" s="62" t="s">
        <v>28</v>
      </c>
      <c r="C98" s="112" t="s">
        <v>78</v>
      </c>
      <c r="D98" s="39"/>
      <c r="E98" s="40"/>
      <c r="F98" s="40"/>
      <c r="G98" s="40"/>
      <c r="H98" s="219">
        <f>342.47*D1</f>
        <v>224645.59379000001</v>
      </c>
      <c r="I98" s="39"/>
      <c r="J98" s="40"/>
      <c r="K98" s="40"/>
      <c r="L98" s="40"/>
      <c r="M98" s="219">
        <f>1029.24*I1</f>
        <v>675137.18267999997</v>
      </c>
      <c r="N98" s="39"/>
      <c r="O98" s="40"/>
      <c r="P98" s="40"/>
      <c r="Q98" s="40"/>
      <c r="R98" s="219">
        <f>751.93*N1</f>
        <v>493233.74700999993</v>
      </c>
      <c r="S98" s="39"/>
      <c r="T98" s="40"/>
      <c r="U98" s="40"/>
      <c r="V98" s="40"/>
      <c r="W98" s="219">
        <f>440.69*S1</f>
        <v>289073.69033000001</v>
      </c>
      <c r="X98" s="39"/>
      <c r="Y98" s="40"/>
      <c r="Z98" s="40"/>
      <c r="AA98" s="219">
        <f>354*X1</f>
        <v>232208.77799999999</v>
      </c>
      <c r="AB98" s="39"/>
      <c r="AC98" s="40"/>
      <c r="AD98" s="40"/>
      <c r="AE98" s="129"/>
      <c r="AF98" s="219">
        <f>881.97*AB1</f>
        <v>578534.39529000001</v>
      </c>
      <c r="AG98" s="39"/>
      <c r="AH98" s="40"/>
      <c r="AI98" s="129"/>
      <c r="AJ98" s="40"/>
      <c r="AK98" s="219">
        <f>325.96*AG1</f>
        <v>213815.74372</v>
      </c>
      <c r="AL98" s="39"/>
      <c r="AM98" s="40"/>
      <c r="AN98" s="129"/>
      <c r="AO98" s="40"/>
      <c r="AP98" s="219">
        <f>1038.15*AL1</f>
        <v>680981.75955000008</v>
      </c>
    </row>
    <row r="99" spans="1:42" s="9" customFormat="1" ht="20.100000000000001" customHeight="1">
      <c r="A99" s="61" t="s">
        <v>115</v>
      </c>
      <c r="B99" s="62" t="s">
        <v>67</v>
      </c>
      <c r="C99" s="112" t="s">
        <v>78</v>
      </c>
      <c r="D99" s="39"/>
      <c r="E99" s="40"/>
      <c r="F99" s="40"/>
      <c r="G99" s="40"/>
      <c r="H99" s="219">
        <f>113.53*D1</f>
        <v>74470.798209999994</v>
      </c>
      <c r="I99" s="39"/>
      <c r="J99" s="40"/>
      <c r="K99" s="40"/>
      <c r="L99" s="40"/>
      <c r="M99" s="219">
        <f>114.96*I1</f>
        <v>75408.816719999988</v>
      </c>
      <c r="N99" s="39"/>
      <c r="O99" s="40"/>
      <c r="P99" s="40"/>
      <c r="Q99" s="40"/>
      <c r="R99" s="219">
        <f>205.56*N1</f>
        <v>134838.52092000001</v>
      </c>
      <c r="S99" s="39"/>
      <c r="T99" s="40"/>
      <c r="U99" s="40"/>
      <c r="V99" s="40"/>
      <c r="W99" s="219">
        <f>(160.8+0.04)*S1</f>
        <v>105504.12388</v>
      </c>
      <c r="X99" s="39"/>
      <c r="Y99" s="40"/>
      <c r="Z99" s="40"/>
      <c r="AA99" s="219">
        <f>141.54*X1</f>
        <v>92844.153779999993</v>
      </c>
      <c r="AB99" s="39"/>
      <c r="AC99" s="40"/>
      <c r="AD99" s="40"/>
      <c r="AE99" s="129"/>
      <c r="AF99" s="219">
        <f>467.32*AB1</f>
        <v>306541.82523999998</v>
      </c>
      <c r="AG99" s="39"/>
      <c r="AH99" s="40"/>
      <c r="AI99" s="129"/>
      <c r="AJ99" s="40"/>
      <c r="AK99" s="219">
        <f>363.11*AG1</f>
        <v>238184.54627000002</v>
      </c>
      <c r="AL99" s="39"/>
      <c r="AM99" s="40"/>
      <c r="AN99" s="129"/>
      <c r="AO99" s="40"/>
      <c r="AP99" s="219">
        <f>203.93*AL1</f>
        <v>133769.31101</v>
      </c>
    </row>
    <row r="100" spans="1:42" s="9" customFormat="1" ht="20.100000000000001" customHeight="1">
      <c r="A100" s="61" t="s">
        <v>115</v>
      </c>
      <c r="B100" s="62" t="s">
        <v>29</v>
      </c>
      <c r="C100" s="112" t="s">
        <v>78</v>
      </c>
      <c r="D100" s="39"/>
      <c r="E100" s="40"/>
      <c r="F100" s="40"/>
      <c r="G100" s="40"/>
      <c r="H100" s="219">
        <f>367.04*D1</f>
        <v>240762.45728</v>
      </c>
      <c r="I100" s="39"/>
      <c r="J100" s="40"/>
      <c r="K100" s="40"/>
      <c r="L100" s="40"/>
      <c r="M100" s="219">
        <f>610.15*I1</f>
        <v>400232.16355</v>
      </c>
      <c r="N100" s="39"/>
      <c r="O100" s="40"/>
      <c r="P100" s="40"/>
      <c r="Q100" s="40"/>
      <c r="R100" s="219">
        <f>728.35*N1</f>
        <v>477766.28094999999</v>
      </c>
      <c r="S100" s="39"/>
      <c r="T100" s="40"/>
      <c r="U100" s="40"/>
      <c r="V100" s="40"/>
      <c r="W100" s="219">
        <f>582.13*S1</f>
        <v>381852.24841</v>
      </c>
      <c r="X100" s="39"/>
      <c r="Y100" s="40"/>
      <c r="Z100" s="40"/>
      <c r="AA100" s="219">
        <f>490.09*X1</f>
        <v>321477.96612999996</v>
      </c>
      <c r="AB100" s="39"/>
      <c r="AC100" s="40"/>
      <c r="AD100" s="40"/>
      <c r="AE100" s="129"/>
      <c r="AF100" s="219">
        <f>630.79*AB1</f>
        <v>413771.11602999998</v>
      </c>
      <c r="AG100" s="39"/>
      <c r="AH100" s="40"/>
      <c r="AI100" s="129"/>
      <c r="AJ100" s="40"/>
      <c r="AK100" s="219">
        <f>300.5*AG1</f>
        <v>197115.0785</v>
      </c>
      <c r="AL100" s="39"/>
      <c r="AM100" s="40"/>
      <c r="AN100" s="129"/>
      <c r="AO100" s="40"/>
      <c r="AP100" s="219">
        <f>746.36 *AL1</f>
        <v>489580.06651999999</v>
      </c>
    </row>
    <row r="101" spans="1:42" s="9" customFormat="1" ht="20.100000000000001" customHeight="1">
      <c r="A101" s="61" t="s">
        <v>115</v>
      </c>
      <c r="B101" s="62" t="s">
        <v>96</v>
      </c>
      <c r="C101" s="112" t="s">
        <v>78</v>
      </c>
      <c r="D101" s="39"/>
      <c r="E101" s="40"/>
      <c r="F101" s="40"/>
      <c r="G101" s="40"/>
      <c r="H101" s="219">
        <f>105.07*D1</f>
        <v>68921.401989999998</v>
      </c>
      <c r="I101" s="39"/>
      <c r="J101" s="40"/>
      <c r="K101" s="40"/>
      <c r="L101" s="40"/>
      <c r="M101" s="219">
        <f>125.07*I1</f>
        <v>82040.541989999998</v>
      </c>
      <c r="N101" s="39"/>
      <c r="O101" s="40"/>
      <c r="P101" s="40"/>
      <c r="Q101" s="40"/>
      <c r="R101" s="219">
        <f>311.15*N1</f>
        <v>204101.02054999999</v>
      </c>
      <c r="S101" s="39"/>
      <c r="T101" s="40"/>
      <c r="U101" s="40"/>
      <c r="V101" s="40"/>
      <c r="W101" s="219">
        <f>248.85*S1</f>
        <v>163234.89945</v>
      </c>
      <c r="X101" s="39"/>
      <c r="Y101" s="40"/>
      <c r="Z101" s="40"/>
      <c r="AA101" s="219">
        <f>107.91*X1</f>
        <v>70784.319869999992</v>
      </c>
      <c r="AB101" s="39"/>
      <c r="AC101" s="40"/>
      <c r="AD101" s="40"/>
      <c r="AE101" s="129"/>
      <c r="AF101" s="219">
        <f>129.54*AB1</f>
        <v>84972.669779999997</v>
      </c>
      <c r="AG101" s="39"/>
      <c r="AH101" s="40"/>
      <c r="AI101" s="129"/>
      <c r="AJ101" s="40"/>
      <c r="AK101" s="219">
        <f>106.28*AG1</f>
        <v>69715.109960000002</v>
      </c>
      <c r="AL101" s="39"/>
      <c r="AM101" s="40"/>
      <c r="AN101" s="129"/>
      <c r="AO101" s="40"/>
      <c r="AP101" s="219">
        <f>410.99*AL1</f>
        <v>269591.76743000001</v>
      </c>
    </row>
    <row r="102" spans="1:42" s="9" customFormat="1" ht="20.100000000000001" customHeight="1">
      <c r="A102" s="61" t="s">
        <v>115</v>
      </c>
      <c r="B102" s="62" t="s">
        <v>30</v>
      </c>
      <c r="C102" s="112" t="s">
        <v>78</v>
      </c>
      <c r="D102" s="39"/>
      <c r="E102" s="40"/>
      <c r="F102" s="40"/>
      <c r="G102" s="40"/>
      <c r="H102" s="219">
        <f>187.81*D1</f>
        <v>123195.28417</v>
      </c>
      <c r="I102" s="39"/>
      <c r="J102" s="40"/>
      <c r="K102" s="40"/>
      <c r="L102" s="40"/>
      <c r="M102" s="219">
        <f>188.84*I1</f>
        <v>123870.91988</v>
      </c>
      <c r="N102" s="39"/>
      <c r="O102" s="40"/>
      <c r="P102" s="40"/>
      <c r="Q102" s="40"/>
      <c r="R102" s="219">
        <f>259.96*N1</f>
        <v>170522.58171999999</v>
      </c>
      <c r="S102" s="39"/>
      <c r="T102" s="40"/>
      <c r="U102" s="40"/>
      <c r="V102" s="40"/>
      <c r="W102" s="219">
        <f>435.45*S1</f>
        <v>285636.47564999998</v>
      </c>
      <c r="X102" s="39"/>
      <c r="Y102" s="40"/>
      <c r="Z102" s="40"/>
      <c r="AA102" s="219">
        <f>499.6*X1</f>
        <v>327716.11720000004</v>
      </c>
      <c r="AB102" s="39"/>
      <c r="AC102" s="40"/>
      <c r="AD102" s="40"/>
      <c r="AE102" s="129"/>
      <c r="AF102" s="219">
        <f>187*AB1</f>
        <v>122663.959</v>
      </c>
      <c r="AG102" s="39"/>
      <c r="AH102" s="40"/>
      <c r="AI102" s="129"/>
      <c r="AJ102" s="40"/>
      <c r="AK102" s="219">
        <f>100.46*AG1</f>
        <v>65897.440219999989</v>
      </c>
      <c r="AL102" s="39"/>
      <c r="AM102" s="40"/>
      <c r="AN102" s="129"/>
      <c r="AO102" s="40"/>
      <c r="AP102" s="219">
        <f>375.31*AL1</f>
        <v>246187.22167</v>
      </c>
    </row>
    <row r="103" spans="1:42" s="9" customFormat="1" ht="20.100000000000001" customHeight="1">
      <c r="A103" s="61" t="s">
        <v>115</v>
      </c>
      <c r="B103" s="64" t="s">
        <v>27</v>
      </c>
      <c r="C103" s="107" t="s">
        <v>77</v>
      </c>
      <c r="D103" s="65">
        <f>SUM(D98:D101)</f>
        <v>0</v>
      </c>
      <c r="E103" s="66">
        <f>SUM(E98:E101)</f>
        <v>0</v>
      </c>
      <c r="F103" s="66">
        <f>SUM(F98:F101)</f>
        <v>0</v>
      </c>
      <c r="G103" s="66">
        <f>SUM(G98:G101)</f>
        <v>0</v>
      </c>
      <c r="H103" s="67">
        <f t="shared" ref="H103:Z103" si="27">SUM(H98:H102)</f>
        <v>731995.53544000001</v>
      </c>
      <c r="I103" s="65">
        <f t="shared" si="27"/>
        <v>0</v>
      </c>
      <c r="J103" s="66">
        <f t="shared" si="27"/>
        <v>0</v>
      </c>
      <c r="K103" s="66">
        <f t="shared" si="27"/>
        <v>0</v>
      </c>
      <c r="L103" s="66">
        <f t="shared" si="27"/>
        <v>0</v>
      </c>
      <c r="M103" s="67">
        <f t="shared" si="27"/>
        <v>1356689.62482</v>
      </c>
      <c r="N103" s="65">
        <f t="shared" si="27"/>
        <v>0</v>
      </c>
      <c r="O103" s="94">
        <f t="shared" si="27"/>
        <v>0</v>
      </c>
      <c r="P103" s="66">
        <f t="shared" si="27"/>
        <v>0</v>
      </c>
      <c r="Q103" s="66">
        <f t="shared" si="27"/>
        <v>0</v>
      </c>
      <c r="R103" s="67">
        <f t="shared" si="27"/>
        <v>1480462.1511499998</v>
      </c>
      <c r="S103" s="65">
        <f t="shared" si="27"/>
        <v>0</v>
      </c>
      <c r="T103" s="66">
        <f t="shared" si="27"/>
        <v>0</v>
      </c>
      <c r="U103" s="66">
        <f t="shared" si="27"/>
        <v>0</v>
      </c>
      <c r="V103" s="66">
        <f t="shared" si="27"/>
        <v>0</v>
      </c>
      <c r="W103" s="67">
        <f t="shared" si="27"/>
        <v>1225301.43772</v>
      </c>
      <c r="X103" s="65">
        <f t="shared" si="27"/>
        <v>0</v>
      </c>
      <c r="Y103" s="66">
        <f t="shared" si="27"/>
        <v>0</v>
      </c>
      <c r="Z103" s="66">
        <f t="shared" si="27"/>
        <v>0</v>
      </c>
      <c r="AA103" s="67">
        <f>SUM(AA98:AA102)</f>
        <v>1045031.33498</v>
      </c>
      <c r="AB103" s="65">
        <f t="shared" ref="AB103:AL103" si="28">SUM(AB98:AB102)</f>
        <v>0</v>
      </c>
      <c r="AC103" s="67">
        <f t="shared" si="28"/>
        <v>0</v>
      </c>
      <c r="AD103" s="67">
        <f t="shared" si="28"/>
        <v>0</v>
      </c>
      <c r="AE103" s="67">
        <f t="shared" si="28"/>
        <v>0</v>
      </c>
      <c r="AF103" s="67">
        <f t="shared" si="28"/>
        <v>1506483.9653399999</v>
      </c>
      <c r="AG103" s="65">
        <f t="shared" si="28"/>
        <v>0</v>
      </c>
      <c r="AH103" s="67">
        <f t="shared" si="28"/>
        <v>0</v>
      </c>
      <c r="AI103" s="67">
        <f t="shared" si="28"/>
        <v>0</v>
      </c>
      <c r="AJ103" s="67">
        <f t="shared" si="28"/>
        <v>0</v>
      </c>
      <c r="AK103" s="67">
        <f t="shared" si="28"/>
        <v>784727.91867000004</v>
      </c>
      <c r="AL103" s="65">
        <f t="shared" si="28"/>
        <v>0</v>
      </c>
      <c r="AM103" s="66">
        <f t="shared" ref="AM103:AP103" si="29">SUM(AM98:AM102)</f>
        <v>0</v>
      </c>
      <c r="AN103" s="67">
        <f t="shared" si="29"/>
        <v>0</v>
      </c>
      <c r="AO103" s="67">
        <f t="shared" si="29"/>
        <v>0</v>
      </c>
      <c r="AP103" s="67">
        <f t="shared" si="29"/>
        <v>1820110.1261800001</v>
      </c>
    </row>
    <row r="104" spans="1:42" s="9" customFormat="1" ht="20.100000000000001" customHeight="1">
      <c r="A104" s="61" t="s">
        <v>117</v>
      </c>
      <c r="B104" s="62" t="s">
        <v>28</v>
      </c>
      <c r="C104" s="106" t="s">
        <v>97</v>
      </c>
      <c r="D104" s="39"/>
      <c r="E104" s="40"/>
      <c r="F104" s="40"/>
      <c r="G104" s="40"/>
      <c r="H104" s="116"/>
      <c r="I104" s="39"/>
      <c r="J104" s="40"/>
      <c r="K104" s="40"/>
      <c r="L104" s="40"/>
      <c r="M104" s="116"/>
      <c r="N104" s="39"/>
      <c r="O104" s="40"/>
      <c r="P104" s="40"/>
      <c r="Q104" s="40"/>
      <c r="R104" s="116"/>
      <c r="S104" s="39"/>
      <c r="T104" s="40"/>
      <c r="U104" s="40"/>
      <c r="V104" s="40"/>
      <c r="W104" s="116"/>
      <c r="X104" s="39"/>
      <c r="Y104" s="40"/>
      <c r="Z104" s="40"/>
      <c r="AA104" s="116"/>
      <c r="AB104" s="39"/>
      <c r="AC104" s="40"/>
      <c r="AD104" s="40"/>
      <c r="AE104" s="40"/>
      <c r="AF104" s="116"/>
      <c r="AG104" s="39"/>
      <c r="AH104" s="40"/>
      <c r="AI104" s="40"/>
      <c r="AJ104" s="40"/>
      <c r="AK104" s="116"/>
      <c r="AL104" s="39"/>
      <c r="AM104" s="40"/>
      <c r="AN104" s="40"/>
      <c r="AO104" s="40"/>
      <c r="AP104" s="116"/>
    </row>
    <row r="105" spans="1:42" s="9" customFormat="1" ht="20.100000000000001" customHeight="1">
      <c r="A105" s="61" t="s">
        <v>117</v>
      </c>
      <c r="B105" s="62" t="s">
        <v>67</v>
      </c>
      <c r="C105" s="106" t="s">
        <v>97</v>
      </c>
      <c r="D105" s="39"/>
      <c r="E105" s="40"/>
      <c r="F105" s="40"/>
      <c r="G105" s="40"/>
      <c r="H105" s="116"/>
      <c r="I105" s="39"/>
      <c r="J105" s="40"/>
      <c r="K105" s="40"/>
      <c r="L105" s="40"/>
      <c r="M105" s="116"/>
      <c r="N105" s="39"/>
      <c r="O105" s="40"/>
      <c r="P105" s="40"/>
      <c r="Q105" s="40"/>
      <c r="R105" s="116"/>
      <c r="S105" s="39"/>
      <c r="T105" s="40"/>
      <c r="U105" s="40"/>
      <c r="V105" s="40"/>
      <c r="W105" s="116"/>
      <c r="X105" s="39"/>
      <c r="Y105" s="40"/>
      <c r="Z105" s="40"/>
      <c r="AA105" s="116"/>
      <c r="AB105" s="39"/>
      <c r="AC105" s="40"/>
      <c r="AD105" s="40"/>
      <c r="AE105" s="40"/>
      <c r="AF105" s="116"/>
      <c r="AG105" s="39"/>
      <c r="AH105" s="40"/>
      <c r="AI105" s="40"/>
      <c r="AJ105" s="40"/>
      <c r="AK105" s="116"/>
      <c r="AL105" s="39"/>
      <c r="AM105" s="40"/>
      <c r="AN105" s="40"/>
      <c r="AO105" s="40"/>
      <c r="AP105" s="116"/>
    </row>
    <row r="106" spans="1:42" s="9" customFormat="1" ht="20.100000000000001" customHeight="1">
      <c r="A106" s="61" t="s">
        <v>117</v>
      </c>
      <c r="B106" s="62" t="s">
        <v>29</v>
      </c>
      <c r="C106" s="106" t="s">
        <v>97</v>
      </c>
      <c r="D106" s="39"/>
      <c r="E106" s="40"/>
      <c r="F106" s="40"/>
      <c r="G106" s="40"/>
      <c r="H106" s="116"/>
      <c r="I106" s="39"/>
      <c r="J106" s="40"/>
      <c r="K106" s="40"/>
      <c r="L106" s="40"/>
      <c r="M106" s="116"/>
      <c r="N106" s="39"/>
      <c r="O106" s="40"/>
      <c r="P106" s="40"/>
      <c r="Q106" s="40"/>
      <c r="R106" s="116"/>
      <c r="S106" s="39"/>
      <c r="T106" s="40"/>
      <c r="U106" s="40"/>
      <c r="V106" s="40"/>
      <c r="W106" s="116"/>
      <c r="X106" s="39"/>
      <c r="Y106" s="40"/>
      <c r="Z106" s="40"/>
      <c r="AA106" s="116"/>
      <c r="AB106" s="39"/>
      <c r="AC106" s="40"/>
      <c r="AD106" s="40"/>
      <c r="AE106" s="40"/>
      <c r="AF106" s="116"/>
      <c r="AG106" s="39"/>
      <c r="AH106" s="40"/>
      <c r="AI106" s="40"/>
      <c r="AJ106" s="40"/>
      <c r="AK106" s="116"/>
      <c r="AL106" s="39"/>
      <c r="AM106" s="40"/>
      <c r="AN106" s="40"/>
      <c r="AO106" s="40"/>
      <c r="AP106" s="116"/>
    </row>
    <row r="107" spans="1:42" s="9" customFormat="1" ht="20.100000000000001" customHeight="1">
      <c r="A107" s="61" t="s">
        <v>117</v>
      </c>
      <c r="B107" s="62" t="s">
        <v>96</v>
      </c>
      <c r="C107" s="110" t="s">
        <v>97</v>
      </c>
      <c r="D107" s="39"/>
      <c r="E107" s="40"/>
      <c r="F107" s="40"/>
      <c r="G107" s="40"/>
      <c r="H107" s="41"/>
      <c r="I107" s="39"/>
      <c r="J107" s="40"/>
      <c r="K107" s="40"/>
      <c r="L107" s="40"/>
      <c r="M107" s="115"/>
      <c r="N107" s="39"/>
      <c r="O107" s="40"/>
      <c r="P107" s="40"/>
      <c r="Q107" s="40"/>
      <c r="R107" s="41"/>
      <c r="S107" s="39"/>
      <c r="T107" s="40"/>
      <c r="U107" s="40"/>
      <c r="V107" s="40"/>
      <c r="W107" s="41"/>
      <c r="X107" s="39"/>
      <c r="Y107" s="40"/>
      <c r="Z107" s="40"/>
      <c r="AA107" s="41"/>
      <c r="AB107" s="39"/>
      <c r="AC107" s="40"/>
      <c r="AD107" s="40"/>
      <c r="AE107" s="40"/>
      <c r="AF107" s="41"/>
      <c r="AG107" s="39"/>
      <c r="AH107" s="40"/>
      <c r="AI107" s="40"/>
      <c r="AJ107" s="40"/>
      <c r="AK107" s="41"/>
      <c r="AL107" s="39"/>
      <c r="AM107" s="40"/>
      <c r="AN107" s="40"/>
      <c r="AO107" s="40"/>
      <c r="AP107" s="41"/>
    </row>
    <row r="108" spans="1:42" s="9" customFormat="1" ht="20.100000000000001" customHeight="1">
      <c r="A108" s="61" t="s">
        <v>117</v>
      </c>
      <c r="B108" s="62" t="s">
        <v>30</v>
      </c>
      <c r="C108" s="110" t="s">
        <v>97</v>
      </c>
      <c r="D108" s="39"/>
      <c r="E108" s="40"/>
      <c r="F108" s="40"/>
      <c r="G108" s="40"/>
      <c r="H108" s="41"/>
      <c r="I108" s="39"/>
      <c r="J108" s="40"/>
      <c r="K108" s="40"/>
      <c r="L108" s="40"/>
      <c r="M108" s="115"/>
      <c r="N108" s="39"/>
      <c r="O108" s="40"/>
      <c r="P108" s="40"/>
      <c r="Q108" s="40"/>
      <c r="R108" s="41"/>
      <c r="S108" s="39"/>
      <c r="T108" s="40"/>
      <c r="U108" s="40"/>
      <c r="V108" s="40"/>
      <c r="W108" s="41"/>
      <c r="X108" s="39"/>
      <c r="Y108" s="40"/>
      <c r="Z108" s="40"/>
      <c r="AA108" s="41"/>
      <c r="AB108" s="39"/>
      <c r="AC108" s="40"/>
      <c r="AD108" s="40"/>
      <c r="AE108" s="40"/>
      <c r="AF108" s="41"/>
      <c r="AG108" s="39"/>
      <c r="AH108" s="40"/>
      <c r="AI108" s="40"/>
      <c r="AJ108" s="40"/>
      <c r="AK108" s="41"/>
      <c r="AL108" s="39"/>
      <c r="AM108" s="40"/>
      <c r="AN108" s="40"/>
      <c r="AO108" s="40"/>
      <c r="AP108" s="41"/>
    </row>
    <row r="109" spans="1:42" s="9" customFormat="1" ht="20.100000000000001" customHeight="1">
      <c r="A109" s="61" t="s">
        <v>117</v>
      </c>
      <c r="B109" s="64" t="s">
        <v>27</v>
      </c>
      <c r="C109" s="107" t="s">
        <v>76</v>
      </c>
      <c r="D109" s="65">
        <f t="shared" ref="D109:AH109" si="30">SUM(D104:D108)</f>
        <v>0</v>
      </c>
      <c r="E109" s="66">
        <f t="shared" si="30"/>
        <v>0</v>
      </c>
      <c r="F109" s="66">
        <f t="shared" si="30"/>
        <v>0</v>
      </c>
      <c r="G109" s="66">
        <f t="shared" si="30"/>
        <v>0</v>
      </c>
      <c r="H109" s="67">
        <f t="shared" si="30"/>
        <v>0</v>
      </c>
      <c r="I109" s="65">
        <f t="shared" si="30"/>
        <v>0</v>
      </c>
      <c r="J109" s="66">
        <f t="shared" si="30"/>
        <v>0</v>
      </c>
      <c r="K109" s="66">
        <f t="shared" si="30"/>
        <v>0</v>
      </c>
      <c r="L109" s="66">
        <f t="shared" si="30"/>
        <v>0</v>
      </c>
      <c r="M109" s="67">
        <f t="shared" si="30"/>
        <v>0</v>
      </c>
      <c r="N109" s="65">
        <f t="shared" si="30"/>
        <v>0</v>
      </c>
      <c r="O109" s="94">
        <f t="shared" si="30"/>
        <v>0</v>
      </c>
      <c r="P109" s="66">
        <f t="shared" si="30"/>
        <v>0</v>
      </c>
      <c r="Q109" s="66">
        <f t="shared" si="30"/>
        <v>0</v>
      </c>
      <c r="R109" s="67">
        <f t="shared" si="30"/>
        <v>0</v>
      </c>
      <c r="S109" s="65">
        <f t="shared" si="30"/>
        <v>0</v>
      </c>
      <c r="T109" s="66">
        <f t="shared" si="30"/>
        <v>0</v>
      </c>
      <c r="U109" s="66">
        <f t="shared" si="30"/>
        <v>0</v>
      </c>
      <c r="V109" s="66">
        <f t="shared" si="30"/>
        <v>0</v>
      </c>
      <c r="W109" s="67">
        <f t="shared" si="30"/>
        <v>0</v>
      </c>
      <c r="X109" s="65">
        <f t="shared" si="30"/>
        <v>0</v>
      </c>
      <c r="Y109" s="66">
        <f t="shared" si="30"/>
        <v>0</v>
      </c>
      <c r="Z109" s="66">
        <f t="shared" si="30"/>
        <v>0</v>
      </c>
      <c r="AA109" s="67">
        <f t="shared" si="30"/>
        <v>0</v>
      </c>
      <c r="AB109" s="65">
        <f t="shared" si="30"/>
        <v>0</v>
      </c>
      <c r="AC109" s="67">
        <f t="shared" si="30"/>
        <v>0</v>
      </c>
      <c r="AD109" s="67">
        <f t="shared" si="30"/>
        <v>0</v>
      </c>
      <c r="AE109" s="67">
        <f t="shared" si="30"/>
        <v>0</v>
      </c>
      <c r="AF109" s="67">
        <f t="shared" si="30"/>
        <v>0</v>
      </c>
      <c r="AG109" s="65">
        <f t="shared" si="30"/>
        <v>0</v>
      </c>
      <c r="AH109" s="67">
        <f t="shared" si="30"/>
        <v>0</v>
      </c>
      <c r="AI109" s="67">
        <f t="shared" ref="AI109:AP109" si="31">SUM(AI104:AI108)</f>
        <v>0</v>
      </c>
      <c r="AJ109" s="67">
        <f t="shared" si="31"/>
        <v>0</v>
      </c>
      <c r="AK109" s="67">
        <f t="shared" si="31"/>
        <v>0</v>
      </c>
      <c r="AL109" s="65">
        <f t="shared" si="31"/>
        <v>0</v>
      </c>
      <c r="AM109" s="66">
        <f t="shared" si="31"/>
        <v>0</v>
      </c>
      <c r="AN109" s="67">
        <f t="shared" si="31"/>
        <v>0</v>
      </c>
      <c r="AO109" s="67">
        <f t="shared" si="31"/>
        <v>0</v>
      </c>
      <c r="AP109" s="67">
        <f t="shared" si="31"/>
        <v>0</v>
      </c>
    </row>
    <row r="110" spans="1:42" s="9" customFormat="1" ht="20.100000000000001" customHeight="1">
      <c r="A110" s="61" t="s">
        <v>117</v>
      </c>
      <c r="B110" s="62" t="s">
        <v>28</v>
      </c>
      <c r="C110" s="106" t="s">
        <v>49</v>
      </c>
      <c r="D110" s="39"/>
      <c r="E110" s="40"/>
      <c r="F110" s="40"/>
      <c r="G110" s="40"/>
      <c r="H110" s="116"/>
      <c r="I110" s="39"/>
      <c r="J110" s="40"/>
      <c r="K110" s="40"/>
      <c r="L110" s="40"/>
      <c r="M110" s="116"/>
      <c r="N110" s="39"/>
      <c r="O110" s="40"/>
      <c r="P110" s="40"/>
      <c r="Q110" s="40"/>
      <c r="R110" s="116"/>
      <c r="S110" s="39"/>
      <c r="T110" s="40"/>
      <c r="U110" s="40"/>
      <c r="V110" s="40"/>
      <c r="W110" s="116"/>
      <c r="X110" s="39"/>
      <c r="Y110" s="40"/>
      <c r="Z110" s="40"/>
      <c r="AA110" s="116"/>
      <c r="AB110" s="39"/>
      <c r="AC110" s="40"/>
      <c r="AD110" s="40"/>
      <c r="AE110" s="40"/>
      <c r="AF110" s="116"/>
      <c r="AG110" s="39"/>
      <c r="AH110" s="40"/>
      <c r="AI110" s="40"/>
      <c r="AJ110" s="40"/>
      <c r="AK110" s="116"/>
      <c r="AL110" s="39"/>
      <c r="AM110" s="40"/>
      <c r="AN110" s="40"/>
      <c r="AO110" s="40"/>
      <c r="AP110" s="116"/>
    </row>
    <row r="111" spans="1:42" s="9" customFormat="1" ht="20.100000000000001" customHeight="1">
      <c r="A111" s="61" t="s">
        <v>117</v>
      </c>
      <c r="B111" s="62" t="s">
        <v>67</v>
      </c>
      <c r="C111" s="106" t="s">
        <v>49</v>
      </c>
      <c r="D111" s="39"/>
      <c r="E111" s="40"/>
      <c r="F111" s="40"/>
      <c r="G111" s="40"/>
      <c r="H111" s="116"/>
      <c r="I111" s="39"/>
      <c r="J111" s="40"/>
      <c r="K111" s="40"/>
      <c r="L111" s="40"/>
      <c r="M111" s="116"/>
      <c r="N111" s="39"/>
      <c r="O111" s="40"/>
      <c r="P111" s="40"/>
      <c r="Q111" s="40"/>
      <c r="R111" s="116"/>
      <c r="S111" s="39"/>
      <c r="T111" s="40"/>
      <c r="U111" s="40"/>
      <c r="V111" s="40"/>
      <c r="W111" s="116"/>
      <c r="X111" s="39"/>
      <c r="Y111" s="40"/>
      <c r="Z111" s="40"/>
      <c r="AA111" s="116"/>
      <c r="AB111" s="39"/>
      <c r="AC111" s="40"/>
      <c r="AD111" s="40"/>
      <c r="AE111" s="40"/>
      <c r="AF111" s="116"/>
      <c r="AG111" s="39"/>
      <c r="AH111" s="40"/>
      <c r="AI111" s="40"/>
      <c r="AJ111" s="40"/>
      <c r="AK111" s="116"/>
      <c r="AL111" s="39"/>
      <c r="AM111" s="40"/>
      <c r="AN111" s="40"/>
      <c r="AO111" s="40"/>
      <c r="AP111" s="116"/>
    </row>
    <row r="112" spans="1:42" s="9" customFormat="1" ht="20.100000000000001" customHeight="1">
      <c r="A112" s="61" t="s">
        <v>117</v>
      </c>
      <c r="B112" s="62" t="s">
        <v>29</v>
      </c>
      <c r="C112" s="106" t="s">
        <v>49</v>
      </c>
      <c r="D112" s="39"/>
      <c r="E112" s="40"/>
      <c r="F112" s="40"/>
      <c r="G112" s="40"/>
      <c r="H112" s="116"/>
      <c r="I112" s="39"/>
      <c r="J112" s="40"/>
      <c r="K112" s="40"/>
      <c r="L112" s="40"/>
      <c r="M112" s="116"/>
      <c r="N112" s="39"/>
      <c r="O112" s="40"/>
      <c r="P112" s="40"/>
      <c r="Q112" s="40"/>
      <c r="R112" s="116"/>
      <c r="S112" s="39"/>
      <c r="T112" s="40"/>
      <c r="U112" s="40"/>
      <c r="V112" s="40"/>
      <c r="W112" s="116"/>
      <c r="X112" s="39"/>
      <c r="Y112" s="40"/>
      <c r="Z112" s="40"/>
      <c r="AA112" s="116"/>
      <c r="AB112" s="39"/>
      <c r="AC112" s="40"/>
      <c r="AD112" s="40"/>
      <c r="AE112" s="40"/>
      <c r="AF112" s="116"/>
      <c r="AG112" s="39"/>
      <c r="AH112" s="40"/>
      <c r="AI112" s="40"/>
      <c r="AJ112" s="40"/>
      <c r="AK112" s="116"/>
      <c r="AL112" s="39"/>
      <c r="AM112" s="40"/>
      <c r="AN112" s="40"/>
      <c r="AO112" s="40"/>
      <c r="AP112" s="116"/>
    </row>
    <row r="113" spans="1:42" s="9" customFormat="1" ht="20.100000000000001" customHeight="1">
      <c r="A113" s="61" t="s">
        <v>117</v>
      </c>
      <c r="B113" s="62" t="s">
        <v>96</v>
      </c>
      <c r="C113" s="110" t="s">
        <v>49</v>
      </c>
      <c r="D113" s="39"/>
      <c r="E113" s="40"/>
      <c r="F113" s="40"/>
      <c r="G113" s="40"/>
      <c r="H113" s="41"/>
      <c r="I113" s="39"/>
      <c r="J113" s="40"/>
      <c r="K113" s="40"/>
      <c r="L113" s="40"/>
      <c r="M113" s="41"/>
      <c r="N113" s="39"/>
      <c r="O113" s="40"/>
      <c r="P113" s="40"/>
      <c r="Q113" s="40"/>
      <c r="R113" s="41"/>
      <c r="S113" s="39"/>
      <c r="T113" s="40"/>
      <c r="U113" s="40"/>
      <c r="V113" s="40"/>
      <c r="W113" s="41"/>
      <c r="X113" s="39"/>
      <c r="Y113" s="40"/>
      <c r="Z113" s="40"/>
      <c r="AA113" s="41"/>
      <c r="AB113" s="39"/>
      <c r="AC113" s="40"/>
      <c r="AD113" s="40"/>
      <c r="AE113" s="40"/>
      <c r="AF113" s="41"/>
      <c r="AG113" s="39"/>
      <c r="AH113" s="40"/>
      <c r="AI113" s="40"/>
      <c r="AJ113" s="40"/>
      <c r="AK113" s="41"/>
      <c r="AL113" s="39"/>
      <c r="AM113" s="40"/>
      <c r="AN113" s="40"/>
      <c r="AO113" s="40"/>
      <c r="AP113" s="41"/>
    </row>
    <row r="114" spans="1:42" s="9" customFormat="1" ht="20.100000000000001" customHeight="1">
      <c r="A114" s="61" t="s">
        <v>117</v>
      </c>
      <c r="B114" s="62" t="s">
        <v>30</v>
      </c>
      <c r="C114" s="110" t="s">
        <v>49</v>
      </c>
      <c r="D114" s="39"/>
      <c r="E114" s="40"/>
      <c r="F114" s="40"/>
      <c r="G114" s="40"/>
      <c r="H114" s="41"/>
      <c r="I114" s="39"/>
      <c r="J114" s="40"/>
      <c r="K114" s="40"/>
      <c r="L114" s="40"/>
      <c r="M114" s="41"/>
      <c r="N114" s="39"/>
      <c r="O114" s="40"/>
      <c r="P114" s="40"/>
      <c r="Q114" s="40"/>
      <c r="R114" s="41"/>
      <c r="S114" s="39"/>
      <c r="T114" s="40"/>
      <c r="U114" s="40"/>
      <c r="V114" s="40"/>
      <c r="W114" s="41"/>
      <c r="X114" s="39"/>
      <c r="Y114" s="40"/>
      <c r="Z114" s="40"/>
      <c r="AA114" s="41"/>
      <c r="AB114" s="39"/>
      <c r="AC114" s="40"/>
      <c r="AD114" s="40"/>
      <c r="AE114" s="40"/>
      <c r="AF114" s="41"/>
      <c r="AG114" s="39"/>
      <c r="AH114" s="40"/>
      <c r="AI114" s="40"/>
      <c r="AJ114" s="40"/>
      <c r="AK114" s="41"/>
      <c r="AL114" s="39"/>
      <c r="AM114" s="40"/>
      <c r="AN114" s="40"/>
      <c r="AO114" s="40"/>
      <c r="AP114" s="41"/>
    </row>
    <row r="115" spans="1:42" s="9" customFormat="1" ht="20.100000000000001" customHeight="1">
      <c r="A115" s="61" t="s">
        <v>117</v>
      </c>
      <c r="B115" s="64" t="s">
        <v>27</v>
      </c>
      <c r="C115" s="107" t="s">
        <v>75</v>
      </c>
      <c r="D115" s="65">
        <f>SUM(D110:D114)</f>
        <v>0</v>
      </c>
      <c r="E115" s="66">
        <f t="shared" ref="E115:AP115" si="32">SUM(E110:E114)</f>
        <v>0</v>
      </c>
      <c r="F115" s="66">
        <f t="shared" si="32"/>
        <v>0</v>
      </c>
      <c r="G115" s="66">
        <f t="shared" si="32"/>
        <v>0</v>
      </c>
      <c r="H115" s="67">
        <f t="shared" si="32"/>
        <v>0</v>
      </c>
      <c r="I115" s="65">
        <f t="shared" si="32"/>
        <v>0</v>
      </c>
      <c r="J115" s="66">
        <f t="shared" si="32"/>
        <v>0</v>
      </c>
      <c r="K115" s="66">
        <f t="shared" si="32"/>
        <v>0</v>
      </c>
      <c r="L115" s="66">
        <f t="shared" si="32"/>
        <v>0</v>
      </c>
      <c r="M115" s="67">
        <f t="shared" si="32"/>
        <v>0</v>
      </c>
      <c r="N115" s="65">
        <f t="shared" si="32"/>
        <v>0</v>
      </c>
      <c r="O115" s="94">
        <f t="shared" si="32"/>
        <v>0</v>
      </c>
      <c r="P115" s="66">
        <f t="shared" si="32"/>
        <v>0</v>
      </c>
      <c r="Q115" s="66">
        <f t="shared" si="32"/>
        <v>0</v>
      </c>
      <c r="R115" s="67">
        <f t="shared" si="32"/>
        <v>0</v>
      </c>
      <c r="S115" s="65">
        <f t="shared" si="32"/>
        <v>0</v>
      </c>
      <c r="T115" s="66">
        <f t="shared" si="32"/>
        <v>0</v>
      </c>
      <c r="U115" s="66">
        <f t="shared" si="32"/>
        <v>0</v>
      </c>
      <c r="V115" s="66">
        <f t="shared" si="32"/>
        <v>0</v>
      </c>
      <c r="W115" s="67">
        <f t="shared" si="32"/>
        <v>0</v>
      </c>
      <c r="X115" s="65">
        <f t="shared" si="32"/>
        <v>0</v>
      </c>
      <c r="Y115" s="66">
        <f t="shared" si="32"/>
        <v>0</v>
      </c>
      <c r="Z115" s="66">
        <f t="shared" si="32"/>
        <v>0</v>
      </c>
      <c r="AA115" s="67">
        <f t="shared" si="32"/>
        <v>0</v>
      </c>
      <c r="AB115" s="65">
        <f t="shared" si="32"/>
        <v>0</v>
      </c>
      <c r="AC115" s="67">
        <f t="shared" si="32"/>
        <v>0</v>
      </c>
      <c r="AD115" s="67">
        <f t="shared" si="32"/>
        <v>0</v>
      </c>
      <c r="AE115" s="67">
        <f t="shared" si="32"/>
        <v>0</v>
      </c>
      <c r="AF115" s="67">
        <f t="shared" si="32"/>
        <v>0</v>
      </c>
      <c r="AG115" s="65">
        <f t="shared" si="32"/>
        <v>0</v>
      </c>
      <c r="AH115" s="67">
        <f t="shared" si="32"/>
        <v>0</v>
      </c>
      <c r="AI115" s="67">
        <f t="shared" si="32"/>
        <v>0</v>
      </c>
      <c r="AJ115" s="67">
        <f t="shared" si="32"/>
        <v>0</v>
      </c>
      <c r="AK115" s="67">
        <f t="shared" si="32"/>
        <v>0</v>
      </c>
      <c r="AL115" s="65">
        <f t="shared" si="32"/>
        <v>0</v>
      </c>
      <c r="AM115" s="66">
        <f t="shared" si="32"/>
        <v>0</v>
      </c>
      <c r="AN115" s="67">
        <f t="shared" si="32"/>
        <v>0</v>
      </c>
      <c r="AO115" s="67">
        <f t="shared" si="32"/>
        <v>0</v>
      </c>
      <c r="AP115" s="67">
        <f t="shared" si="32"/>
        <v>0</v>
      </c>
    </row>
    <row r="116" spans="1:42" s="9" customFormat="1" ht="20.100000000000001" customHeight="1">
      <c r="A116" s="61" t="s">
        <v>117</v>
      </c>
      <c r="B116" s="62" t="s">
        <v>28</v>
      </c>
      <c r="C116" s="106" t="s">
        <v>50</v>
      </c>
      <c r="D116" s="39"/>
      <c r="E116" s="40"/>
      <c r="F116" s="40"/>
      <c r="G116" s="40"/>
      <c r="H116" s="116"/>
      <c r="I116" s="39"/>
      <c r="J116" s="40"/>
      <c r="K116" s="40"/>
      <c r="L116" s="40"/>
      <c r="M116" s="116"/>
      <c r="N116" s="39"/>
      <c r="O116" s="40"/>
      <c r="P116" s="40"/>
      <c r="Q116" s="40"/>
      <c r="R116" s="116"/>
      <c r="S116" s="39"/>
      <c r="T116" s="40"/>
      <c r="U116" s="40"/>
      <c r="V116" s="40"/>
      <c r="W116" s="116"/>
      <c r="X116" s="39"/>
      <c r="Y116" s="40"/>
      <c r="Z116" s="40"/>
      <c r="AA116" s="116"/>
      <c r="AB116" s="39"/>
      <c r="AC116" s="40"/>
      <c r="AD116" s="40"/>
      <c r="AE116" s="40"/>
      <c r="AF116" s="116"/>
      <c r="AG116" s="39"/>
      <c r="AH116" s="40"/>
      <c r="AI116" s="40"/>
      <c r="AJ116" s="40"/>
      <c r="AK116" s="116"/>
      <c r="AL116" s="39"/>
      <c r="AM116" s="40"/>
      <c r="AN116" s="40"/>
      <c r="AO116" s="40"/>
      <c r="AP116" s="116"/>
    </row>
    <row r="117" spans="1:42" s="9" customFormat="1" ht="20.100000000000001" customHeight="1">
      <c r="A117" s="61" t="s">
        <v>117</v>
      </c>
      <c r="B117" s="62" t="s">
        <v>67</v>
      </c>
      <c r="C117" s="106" t="s">
        <v>50</v>
      </c>
      <c r="D117" s="39"/>
      <c r="E117" s="40"/>
      <c r="F117" s="40"/>
      <c r="G117" s="40"/>
      <c r="H117" s="116"/>
      <c r="I117" s="39"/>
      <c r="J117" s="40"/>
      <c r="K117" s="40"/>
      <c r="L117" s="40"/>
      <c r="M117" s="116"/>
      <c r="N117" s="39"/>
      <c r="O117" s="40"/>
      <c r="P117" s="40"/>
      <c r="Q117" s="40"/>
      <c r="R117" s="116"/>
      <c r="S117" s="39"/>
      <c r="T117" s="40"/>
      <c r="U117" s="40"/>
      <c r="V117" s="40"/>
      <c r="W117" s="116"/>
      <c r="X117" s="39"/>
      <c r="Y117" s="40"/>
      <c r="Z117" s="40"/>
      <c r="AA117" s="116"/>
      <c r="AB117" s="39"/>
      <c r="AC117" s="40"/>
      <c r="AD117" s="40"/>
      <c r="AE117" s="40"/>
      <c r="AF117" s="116"/>
      <c r="AG117" s="39"/>
      <c r="AH117" s="40"/>
      <c r="AI117" s="40"/>
      <c r="AJ117" s="40"/>
      <c r="AK117" s="116"/>
      <c r="AL117" s="39"/>
      <c r="AM117" s="40"/>
      <c r="AN117" s="40"/>
      <c r="AO117" s="40"/>
      <c r="AP117" s="116"/>
    </row>
    <row r="118" spans="1:42" s="9" customFormat="1" ht="20.55" customHeight="1">
      <c r="A118" s="61" t="s">
        <v>117</v>
      </c>
      <c r="B118" s="62" t="s">
        <v>29</v>
      </c>
      <c r="C118" s="106" t="s">
        <v>50</v>
      </c>
      <c r="D118" s="39"/>
      <c r="E118" s="40"/>
      <c r="F118" s="40"/>
      <c r="G118" s="40"/>
      <c r="H118" s="116"/>
      <c r="I118" s="39"/>
      <c r="J118" s="40"/>
      <c r="K118" s="40"/>
      <c r="L118" s="40"/>
      <c r="M118" s="116"/>
      <c r="N118" s="39"/>
      <c r="O118" s="40"/>
      <c r="P118" s="40"/>
      <c r="Q118" s="40"/>
      <c r="R118" s="116"/>
      <c r="S118" s="39"/>
      <c r="T118" s="40"/>
      <c r="U118" s="40"/>
      <c r="V118" s="40"/>
      <c r="W118" s="116"/>
      <c r="X118" s="39"/>
      <c r="Y118" s="40"/>
      <c r="Z118" s="40"/>
      <c r="AA118" s="116"/>
      <c r="AB118" s="39"/>
      <c r="AC118" s="40"/>
      <c r="AD118" s="40"/>
      <c r="AE118" s="40"/>
      <c r="AF118" s="116"/>
      <c r="AG118" s="39"/>
      <c r="AH118" s="40"/>
      <c r="AI118" s="40"/>
      <c r="AJ118" s="40"/>
      <c r="AK118" s="116"/>
      <c r="AL118" s="39"/>
      <c r="AM118" s="40"/>
      <c r="AN118" s="40"/>
      <c r="AO118" s="40"/>
      <c r="AP118" s="116"/>
    </row>
    <row r="119" spans="1:42" s="9" customFormat="1" ht="20.100000000000001" customHeight="1">
      <c r="A119" s="61" t="s">
        <v>117</v>
      </c>
      <c r="B119" s="62" t="s">
        <v>96</v>
      </c>
      <c r="C119" s="110" t="s">
        <v>50</v>
      </c>
      <c r="D119" s="39"/>
      <c r="E119" s="40"/>
      <c r="F119" s="40"/>
      <c r="G119" s="40"/>
      <c r="H119" s="41"/>
      <c r="I119" s="39"/>
      <c r="J119" s="40"/>
      <c r="K119" s="40"/>
      <c r="L119" s="40"/>
      <c r="M119" s="41"/>
      <c r="N119" s="39"/>
      <c r="O119" s="40"/>
      <c r="P119" s="40"/>
      <c r="Q119" s="40"/>
      <c r="R119" s="41"/>
      <c r="S119" s="39"/>
      <c r="T119" s="40"/>
      <c r="U119" s="40"/>
      <c r="V119" s="40"/>
      <c r="W119" s="41"/>
      <c r="X119" s="39"/>
      <c r="Y119" s="40"/>
      <c r="Z119" s="40"/>
      <c r="AA119" s="41"/>
      <c r="AB119" s="39"/>
      <c r="AC119" s="40"/>
      <c r="AD119" s="40"/>
      <c r="AE119" s="40"/>
      <c r="AF119" s="41"/>
      <c r="AG119" s="39"/>
      <c r="AH119" s="40"/>
      <c r="AI119" s="40"/>
      <c r="AJ119" s="40"/>
      <c r="AK119" s="41"/>
      <c r="AL119" s="39"/>
      <c r="AM119" s="40"/>
      <c r="AN119" s="40"/>
      <c r="AO119" s="40"/>
      <c r="AP119" s="41"/>
    </row>
    <row r="120" spans="1:42" s="9" customFormat="1" ht="20.100000000000001" customHeight="1">
      <c r="A120" s="61" t="s">
        <v>117</v>
      </c>
      <c r="B120" s="62" t="s">
        <v>30</v>
      </c>
      <c r="C120" s="110" t="s">
        <v>50</v>
      </c>
      <c r="D120" s="39"/>
      <c r="E120" s="40"/>
      <c r="F120" s="40"/>
      <c r="G120" s="40"/>
      <c r="H120" s="41"/>
      <c r="I120" s="39"/>
      <c r="J120" s="40"/>
      <c r="K120" s="40"/>
      <c r="L120" s="40"/>
      <c r="M120" s="41"/>
      <c r="N120" s="39"/>
      <c r="O120" s="40"/>
      <c r="P120" s="40"/>
      <c r="Q120" s="40"/>
      <c r="R120" s="41"/>
      <c r="S120" s="39"/>
      <c r="T120" s="40"/>
      <c r="U120" s="40"/>
      <c r="V120" s="40"/>
      <c r="W120" s="41"/>
      <c r="X120" s="39"/>
      <c r="Y120" s="40"/>
      <c r="Z120" s="40"/>
      <c r="AA120" s="41"/>
      <c r="AB120" s="39"/>
      <c r="AC120" s="40"/>
      <c r="AD120" s="40"/>
      <c r="AE120" s="40"/>
      <c r="AF120" s="41"/>
      <c r="AG120" s="39"/>
      <c r="AH120" s="40"/>
      <c r="AI120" s="40"/>
      <c r="AJ120" s="40"/>
      <c r="AK120" s="41"/>
      <c r="AL120" s="39"/>
      <c r="AM120" s="40"/>
      <c r="AN120" s="40"/>
      <c r="AO120" s="40"/>
      <c r="AP120" s="41"/>
    </row>
    <row r="121" spans="1:42" s="9" customFormat="1" ht="20.100000000000001" customHeight="1">
      <c r="A121" s="61" t="s">
        <v>117</v>
      </c>
      <c r="B121" s="64" t="s">
        <v>27</v>
      </c>
      <c r="C121" s="107" t="s">
        <v>19</v>
      </c>
      <c r="D121" s="65">
        <f>SUM(D116:D120)</f>
        <v>0</v>
      </c>
      <c r="E121" s="66">
        <f t="shared" ref="E121:AP121" si="33">SUM(E116:E120)</f>
        <v>0</v>
      </c>
      <c r="F121" s="66">
        <f t="shared" si="33"/>
        <v>0</v>
      </c>
      <c r="G121" s="66">
        <f t="shared" si="33"/>
        <v>0</v>
      </c>
      <c r="H121" s="67">
        <f t="shared" si="33"/>
        <v>0</v>
      </c>
      <c r="I121" s="65">
        <f t="shared" si="33"/>
        <v>0</v>
      </c>
      <c r="J121" s="66">
        <f t="shared" si="33"/>
        <v>0</v>
      </c>
      <c r="K121" s="66">
        <f t="shared" si="33"/>
        <v>0</v>
      </c>
      <c r="L121" s="66">
        <f t="shared" si="33"/>
        <v>0</v>
      </c>
      <c r="M121" s="67">
        <f t="shared" si="33"/>
        <v>0</v>
      </c>
      <c r="N121" s="65">
        <f t="shared" si="33"/>
        <v>0</v>
      </c>
      <c r="O121" s="94">
        <f t="shared" si="33"/>
        <v>0</v>
      </c>
      <c r="P121" s="66">
        <f t="shared" si="33"/>
        <v>0</v>
      </c>
      <c r="Q121" s="66">
        <f t="shared" si="33"/>
        <v>0</v>
      </c>
      <c r="R121" s="67">
        <f t="shared" si="33"/>
        <v>0</v>
      </c>
      <c r="S121" s="65">
        <f t="shared" si="33"/>
        <v>0</v>
      </c>
      <c r="T121" s="66">
        <f t="shared" si="33"/>
        <v>0</v>
      </c>
      <c r="U121" s="66">
        <f t="shared" si="33"/>
        <v>0</v>
      </c>
      <c r="V121" s="66">
        <f t="shared" si="33"/>
        <v>0</v>
      </c>
      <c r="W121" s="67">
        <f t="shared" si="33"/>
        <v>0</v>
      </c>
      <c r="X121" s="65">
        <f t="shared" si="33"/>
        <v>0</v>
      </c>
      <c r="Y121" s="66">
        <f t="shared" si="33"/>
        <v>0</v>
      </c>
      <c r="Z121" s="66">
        <f t="shared" si="33"/>
        <v>0</v>
      </c>
      <c r="AA121" s="67">
        <f t="shared" si="33"/>
        <v>0</v>
      </c>
      <c r="AB121" s="65">
        <f t="shared" si="33"/>
        <v>0</v>
      </c>
      <c r="AC121" s="67">
        <f t="shared" si="33"/>
        <v>0</v>
      </c>
      <c r="AD121" s="67">
        <f t="shared" si="33"/>
        <v>0</v>
      </c>
      <c r="AE121" s="67">
        <f t="shared" si="33"/>
        <v>0</v>
      </c>
      <c r="AF121" s="67">
        <f t="shared" si="33"/>
        <v>0</v>
      </c>
      <c r="AG121" s="65">
        <f t="shared" si="33"/>
        <v>0</v>
      </c>
      <c r="AH121" s="67">
        <f t="shared" si="33"/>
        <v>0</v>
      </c>
      <c r="AI121" s="67">
        <f t="shared" si="33"/>
        <v>0</v>
      </c>
      <c r="AJ121" s="67">
        <f t="shared" si="33"/>
        <v>0</v>
      </c>
      <c r="AK121" s="67">
        <f t="shared" si="33"/>
        <v>0</v>
      </c>
      <c r="AL121" s="65">
        <f t="shared" si="33"/>
        <v>0</v>
      </c>
      <c r="AM121" s="66">
        <f t="shared" si="33"/>
        <v>0</v>
      </c>
      <c r="AN121" s="67">
        <f t="shared" si="33"/>
        <v>0</v>
      </c>
      <c r="AO121" s="67">
        <f t="shared" si="33"/>
        <v>0</v>
      </c>
      <c r="AP121" s="67">
        <f t="shared" si="33"/>
        <v>0</v>
      </c>
    </row>
    <row r="122" spans="1:42" s="9" customFormat="1" ht="20.100000000000001" customHeight="1">
      <c r="A122" s="61" t="s">
        <v>6</v>
      </c>
      <c r="B122" s="62" t="s">
        <v>28</v>
      </c>
      <c r="C122" s="106" t="s">
        <v>98</v>
      </c>
      <c r="D122" s="226">
        <v>783449</v>
      </c>
      <c r="E122" s="40"/>
      <c r="F122" s="132"/>
      <c r="G122" s="40"/>
      <c r="H122" s="116"/>
      <c r="I122" s="226">
        <v>783436</v>
      </c>
      <c r="J122" s="132"/>
      <c r="K122" s="40"/>
      <c r="L122" s="40"/>
      <c r="M122" s="116"/>
      <c r="N122" s="39"/>
      <c r="O122" s="132"/>
      <c r="P122" s="225">
        <f>311916+381290</f>
        <v>693206</v>
      </c>
      <c r="Q122" s="40"/>
      <c r="R122" s="116"/>
      <c r="S122" s="131"/>
      <c r="T122" s="225">
        <v>425510</v>
      </c>
      <c r="U122" s="40"/>
      <c r="V122" s="40"/>
      <c r="W122" s="116"/>
      <c r="X122" s="225">
        <v>426127</v>
      </c>
      <c r="Y122" s="225">
        <v>426121</v>
      </c>
      <c r="Z122" s="40"/>
      <c r="AA122" s="116"/>
      <c r="AB122" s="226">
        <v>426127</v>
      </c>
      <c r="AC122" s="40"/>
      <c r="AD122" s="132"/>
      <c r="AE122" s="40"/>
      <c r="AF122" s="116"/>
      <c r="AG122" s="131">
        <v>1452000</v>
      </c>
      <c r="AH122" s="132"/>
      <c r="AI122" s="40"/>
      <c r="AJ122" s="40"/>
      <c r="AK122" s="116"/>
      <c r="AL122" s="131">
        <v>1452000</v>
      </c>
      <c r="AM122" s="132">
        <f>1452000*2</f>
        <v>2904000</v>
      </c>
      <c r="AN122" s="40"/>
      <c r="AO122" s="40"/>
      <c r="AP122" s="116"/>
    </row>
    <row r="123" spans="1:42" s="9" customFormat="1" ht="20.100000000000001" customHeight="1">
      <c r="A123" s="61" t="s">
        <v>6</v>
      </c>
      <c r="B123" s="62" t="s">
        <v>67</v>
      </c>
      <c r="C123" s="106" t="s">
        <v>98</v>
      </c>
      <c r="D123" s="39"/>
      <c r="E123" s="40"/>
      <c r="F123" s="132"/>
      <c r="G123" s="132"/>
      <c r="H123" s="116"/>
      <c r="I123" s="39"/>
      <c r="J123" s="132"/>
      <c r="K123" s="40"/>
      <c r="L123" s="40"/>
      <c r="M123" s="116"/>
      <c r="N123" s="39"/>
      <c r="O123" s="225">
        <v>59175</v>
      </c>
      <c r="P123" s="225">
        <f>59175+59175</f>
        <v>118350</v>
      </c>
      <c r="Q123" s="40"/>
      <c r="R123" s="116"/>
      <c r="S123" s="39"/>
      <c r="T123" s="225">
        <v>61380</v>
      </c>
      <c r="U123" s="40"/>
      <c r="V123" s="40"/>
      <c r="W123" s="116"/>
      <c r="X123" s="225">
        <v>61395</v>
      </c>
      <c r="Y123" s="225">
        <v>61395</v>
      </c>
      <c r="Z123" s="40"/>
      <c r="AA123" s="116"/>
      <c r="AB123" s="226">
        <v>61380</v>
      </c>
      <c r="AC123" s="40"/>
      <c r="AD123" s="132"/>
      <c r="AE123" s="40"/>
      <c r="AF123" s="226">
        <v>61380</v>
      </c>
      <c r="AG123" s="131">
        <v>105000</v>
      </c>
      <c r="AH123" s="132"/>
      <c r="AI123" s="40"/>
      <c r="AJ123" s="40"/>
      <c r="AK123" s="116"/>
      <c r="AL123" s="131">
        <v>105000</v>
      </c>
      <c r="AM123" s="132">
        <f>105000*2</f>
        <v>210000</v>
      </c>
      <c r="AN123" s="40"/>
      <c r="AO123" s="40"/>
      <c r="AP123" s="116"/>
    </row>
    <row r="124" spans="1:42" s="9" customFormat="1" ht="20.100000000000001" customHeight="1">
      <c r="A124" s="61" t="s">
        <v>6</v>
      </c>
      <c r="B124" s="62" t="s">
        <v>29</v>
      </c>
      <c r="C124" s="106" t="s">
        <v>98</v>
      </c>
      <c r="D124" s="39"/>
      <c r="E124" s="132"/>
      <c r="F124" s="226">
        <v>135000</v>
      </c>
      <c r="G124" s="132"/>
      <c r="H124" s="116"/>
      <c r="I124" s="226">
        <v>135000</v>
      </c>
      <c r="J124" s="132"/>
      <c r="K124" s="40"/>
      <c r="L124" s="40"/>
      <c r="M124" s="226">
        <v>135000</v>
      </c>
      <c r="N124" s="39"/>
      <c r="O124" s="132"/>
      <c r="P124" s="225">
        <f>135000+135000</f>
        <v>270000</v>
      </c>
      <c r="Q124" s="40"/>
      <c r="R124" s="116"/>
      <c r="S124" s="132"/>
      <c r="T124" s="225">
        <v>135000</v>
      </c>
      <c r="U124" s="40"/>
      <c r="V124" s="40"/>
      <c r="W124" s="116"/>
      <c r="X124" s="225">
        <v>135000</v>
      </c>
      <c r="Y124" s="225">
        <v>135000</v>
      </c>
      <c r="Z124" s="40"/>
      <c r="AA124" s="116"/>
      <c r="AB124" s="223"/>
      <c r="AC124" s="40"/>
      <c r="AD124" s="132"/>
      <c r="AE124" s="40"/>
      <c r="AF124" s="223"/>
      <c r="AG124" s="132">
        <v>225000</v>
      </c>
      <c r="AH124" s="132"/>
      <c r="AI124" s="40"/>
      <c r="AJ124" s="40"/>
      <c r="AK124" s="116"/>
      <c r="AL124" s="132">
        <v>225000</v>
      </c>
      <c r="AM124" s="132">
        <f>225000*2</f>
        <v>450000</v>
      </c>
      <c r="AN124" s="40"/>
      <c r="AO124" s="40"/>
      <c r="AP124" s="116"/>
    </row>
    <row r="125" spans="1:42" s="9" customFormat="1" ht="20.100000000000001" customHeight="1">
      <c r="A125" s="61" t="s">
        <v>6</v>
      </c>
      <c r="B125" s="62" t="s">
        <v>96</v>
      </c>
      <c r="C125" s="106" t="s">
        <v>98</v>
      </c>
      <c r="D125" s="39"/>
      <c r="E125" s="132"/>
      <c r="F125" s="132"/>
      <c r="G125" s="131"/>
      <c r="H125" s="116"/>
      <c r="I125" s="226">
        <v>336362</v>
      </c>
      <c r="J125" s="131"/>
      <c r="K125" s="40"/>
      <c r="L125" s="40"/>
      <c r="M125" s="41"/>
      <c r="N125" s="39"/>
      <c r="O125" s="132"/>
      <c r="P125" s="225">
        <f>482837+350334</f>
        <v>833171</v>
      </c>
      <c r="Q125" s="40"/>
      <c r="R125" s="41"/>
      <c r="S125" s="39"/>
      <c r="T125" s="225">
        <v>482837</v>
      </c>
      <c r="U125" s="40"/>
      <c r="V125" s="40"/>
      <c r="W125" s="41"/>
      <c r="X125" s="226">
        <v>482837</v>
      </c>
      <c r="Y125" s="225">
        <v>482837</v>
      </c>
      <c r="Z125" s="40"/>
      <c r="AA125" s="41"/>
      <c r="AB125" s="226">
        <v>482837</v>
      </c>
      <c r="AC125" s="131"/>
      <c r="AD125" s="132"/>
      <c r="AE125" s="40"/>
      <c r="AF125" s="227">
        <v>482837</v>
      </c>
      <c r="AG125" s="131">
        <f>875000</f>
        <v>875000</v>
      </c>
      <c r="AH125" s="140"/>
      <c r="AI125" s="40"/>
      <c r="AJ125" s="40"/>
      <c r="AK125" s="41"/>
      <c r="AL125" s="131">
        <f>875000</f>
        <v>875000</v>
      </c>
      <c r="AM125" s="132">
        <f>875000</f>
        <v>875000</v>
      </c>
      <c r="AN125" s="40"/>
      <c r="AO125" s="131"/>
      <c r="AP125" s="41"/>
    </row>
    <row r="126" spans="1:42" s="9" customFormat="1" ht="20.100000000000001" customHeight="1">
      <c r="A126" s="61" t="s">
        <v>6</v>
      </c>
      <c r="B126" s="62" t="s">
        <v>30</v>
      </c>
      <c r="C126" s="106" t="s">
        <v>98</v>
      </c>
      <c r="D126" s="39"/>
      <c r="E126" s="132"/>
      <c r="F126" s="132"/>
      <c r="G126" s="131"/>
      <c r="H126" s="132"/>
      <c r="I126" s="132"/>
      <c r="J126" s="131"/>
      <c r="K126" s="40"/>
      <c r="L126" s="40"/>
      <c r="M126" s="41"/>
      <c r="N126" s="132"/>
      <c r="O126" s="225">
        <v>114811</v>
      </c>
      <c r="P126" s="225">
        <f>114818+114818</f>
        <v>229636</v>
      </c>
      <c r="Q126" s="40"/>
      <c r="R126" s="41"/>
      <c r="S126" s="39"/>
      <c r="T126" s="225">
        <v>114825</v>
      </c>
      <c r="U126" s="40"/>
      <c r="V126" s="40"/>
      <c r="W126" s="41"/>
      <c r="X126" s="226">
        <v>114825</v>
      </c>
      <c r="Y126" s="225">
        <v>114825</v>
      </c>
      <c r="Z126" s="40"/>
      <c r="AA126" s="41"/>
      <c r="AB126" s="226">
        <v>114818</v>
      </c>
      <c r="AC126" s="131"/>
      <c r="AD126" s="132"/>
      <c r="AE126" s="40"/>
      <c r="AF126" s="227">
        <v>114825</v>
      </c>
      <c r="AG126" s="132">
        <f>13*40000</f>
        <v>520000</v>
      </c>
      <c r="AH126" s="140"/>
      <c r="AI126" s="40"/>
      <c r="AJ126" s="40"/>
      <c r="AK126" s="41"/>
      <c r="AL126" s="132">
        <f>13*40000</f>
        <v>520000</v>
      </c>
      <c r="AM126" s="132">
        <f>(13*40000)*2</f>
        <v>1040000</v>
      </c>
      <c r="AN126" s="40"/>
      <c r="AO126" s="131"/>
      <c r="AP126" s="41"/>
    </row>
    <row r="127" spans="1:42" s="9" customFormat="1" ht="20.100000000000001" customHeight="1">
      <c r="A127" s="61" t="s">
        <v>6</v>
      </c>
      <c r="B127" s="64" t="s">
        <v>27</v>
      </c>
      <c r="C127" s="107" t="s">
        <v>118</v>
      </c>
      <c r="D127" s="65">
        <f t="shared" ref="D127:AH127" si="34">SUM(D122:D126)</f>
        <v>783449</v>
      </c>
      <c r="E127" s="66">
        <f t="shared" si="34"/>
        <v>0</v>
      </c>
      <c r="F127" s="66">
        <f t="shared" si="34"/>
        <v>135000</v>
      </c>
      <c r="G127" s="66">
        <f t="shared" si="34"/>
        <v>0</v>
      </c>
      <c r="H127" s="67">
        <f t="shared" si="34"/>
        <v>0</v>
      </c>
      <c r="I127" s="65">
        <f t="shared" si="34"/>
        <v>1254798</v>
      </c>
      <c r="J127" s="66">
        <f t="shared" si="34"/>
        <v>0</v>
      </c>
      <c r="K127" s="66">
        <f t="shared" si="34"/>
        <v>0</v>
      </c>
      <c r="L127" s="66">
        <f t="shared" si="34"/>
        <v>0</v>
      </c>
      <c r="M127" s="67">
        <f t="shared" si="34"/>
        <v>135000</v>
      </c>
      <c r="N127" s="65">
        <f t="shared" si="34"/>
        <v>0</v>
      </c>
      <c r="O127" s="94">
        <f t="shared" si="34"/>
        <v>173986</v>
      </c>
      <c r="P127" s="66">
        <f t="shared" si="34"/>
        <v>2144363</v>
      </c>
      <c r="Q127" s="66">
        <f t="shared" si="34"/>
        <v>0</v>
      </c>
      <c r="R127" s="67">
        <f t="shared" si="34"/>
        <v>0</v>
      </c>
      <c r="S127" s="65">
        <f t="shared" si="34"/>
        <v>0</v>
      </c>
      <c r="T127" s="66">
        <f t="shared" si="34"/>
        <v>1219552</v>
      </c>
      <c r="U127" s="66">
        <f t="shared" si="34"/>
        <v>0</v>
      </c>
      <c r="V127" s="66">
        <f t="shared" si="34"/>
        <v>0</v>
      </c>
      <c r="W127" s="67">
        <f t="shared" si="34"/>
        <v>0</v>
      </c>
      <c r="X127" s="65">
        <f t="shared" si="34"/>
        <v>1220184</v>
      </c>
      <c r="Y127" s="66">
        <f t="shared" si="34"/>
        <v>1220178</v>
      </c>
      <c r="Z127" s="66">
        <f t="shared" si="34"/>
        <v>0</v>
      </c>
      <c r="AA127" s="67">
        <f t="shared" si="34"/>
        <v>0</v>
      </c>
      <c r="AB127" s="65">
        <f t="shared" si="34"/>
        <v>1085162</v>
      </c>
      <c r="AC127" s="67">
        <f t="shared" si="34"/>
        <v>0</v>
      </c>
      <c r="AD127" s="67">
        <f t="shared" si="34"/>
        <v>0</v>
      </c>
      <c r="AE127" s="67">
        <f t="shared" si="34"/>
        <v>0</v>
      </c>
      <c r="AF127" s="67">
        <f t="shared" si="34"/>
        <v>659042</v>
      </c>
      <c r="AG127" s="65">
        <f t="shared" si="34"/>
        <v>3177000</v>
      </c>
      <c r="AH127" s="67">
        <f t="shared" si="34"/>
        <v>0</v>
      </c>
      <c r="AI127" s="67">
        <f t="shared" ref="AI127:AP127" si="35">SUM(AI122:AI126)</f>
        <v>0</v>
      </c>
      <c r="AJ127" s="67">
        <f t="shared" si="35"/>
        <v>0</v>
      </c>
      <c r="AK127" s="67">
        <f t="shared" si="35"/>
        <v>0</v>
      </c>
      <c r="AL127" s="65">
        <f t="shared" si="35"/>
        <v>3177000</v>
      </c>
      <c r="AM127" s="66">
        <f t="shared" si="35"/>
        <v>5479000</v>
      </c>
      <c r="AN127" s="67">
        <f t="shared" si="35"/>
        <v>0</v>
      </c>
      <c r="AO127" s="67">
        <f t="shared" si="35"/>
        <v>0</v>
      </c>
      <c r="AP127" s="67">
        <f t="shared" si="35"/>
        <v>0</v>
      </c>
    </row>
    <row r="128" spans="1:42" s="9" customFormat="1" ht="20.100000000000001" customHeight="1">
      <c r="A128" s="61" t="s">
        <v>117</v>
      </c>
      <c r="B128" s="62" t="s">
        <v>28</v>
      </c>
      <c r="C128" s="106" t="s">
        <v>114</v>
      </c>
      <c r="D128" s="39"/>
      <c r="E128" s="40"/>
      <c r="F128" s="40"/>
      <c r="G128" s="40"/>
      <c r="H128" s="116"/>
      <c r="I128" s="39"/>
      <c r="J128" s="40"/>
      <c r="K128" s="40"/>
      <c r="L128" s="40"/>
      <c r="M128" s="116"/>
      <c r="N128" s="39"/>
      <c r="O128" s="40"/>
      <c r="P128" s="40"/>
      <c r="Q128" s="40"/>
      <c r="R128" s="116"/>
      <c r="S128" s="39"/>
      <c r="T128" s="40"/>
      <c r="U128" s="40"/>
      <c r="V128" s="40"/>
      <c r="W128" s="116"/>
      <c r="X128" s="39"/>
      <c r="Y128" s="40"/>
      <c r="Z128" s="40"/>
      <c r="AA128" s="116"/>
      <c r="AB128" s="39"/>
      <c r="AC128" s="40"/>
      <c r="AD128" s="40"/>
      <c r="AE128" s="40"/>
      <c r="AF128" s="116"/>
      <c r="AG128" s="39"/>
      <c r="AH128" s="40"/>
      <c r="AI128" s="40"/>
      <c r="AJ128" s="40"/>
      <c r="AK128" s="116"/>
      <c r="AL128" s="39"/>
      <c r="AM128" s="40"/>
      <c r="AN128" s="40"/>
      <c r="AO128" s="40"/>
      <c r="AP128" s="116"/>
    </row>
    <row r="129" spans="1:42" s="9" customFormat="1" ht="20.100000000000001" customHeight="1">
      <c r="A129" s="61" t="s">
        <v>117</v>
      </c>
      <c r="B129" s="62" t="s">
        <v>67</v>
      </c>
      <c r="C129" s="106" t="s">
        <v>114</v>
      </c>
      <c r="D129" s="39"/>
      <c r="E129" s="40"/>
      <c r="F129" s="40"/>
      <c r="G129" s="40"/>
      <c r="H129" s="116"/>
      <c r="I129" s="39"/>
      <c r="J129" s="40"/>
      <c r="K129" s="40"/>
      <c r="L129" s="40"/>
      <c r="M129" s="116"/>
      <c r="N129" s="39"/>
      <c r="O129" s="40"/>
      <c r="P129" s="40"/>
      <c r="Q129" s="40"/>
      <c r="R129" s="116"/>
      <c r="S129" s="39"/>
      <c r="T129" s="40"/>
      <c r="U129" s="40"/>
      <c r="V129" s="40"/>
      <c r="W129" s="116"/>
      <c r="X129" s="39"/>
      <c r="Y129" s="40"/>
      <c r="Z129" s="40"/>
      <c r="AA129" s="116"/>
      <c r="AB129" s="39"/>
      <c r="AC129" s="40"/>
      <c r="AD129" s="40"/>
      <c r="AE129" s="40"/>
      <c r="AF129" s="116"/>
      <c r="AG129" s="39"/>
      <c r="AH129" s="40"/>
      <c r="AI129" s="40"/>
      <c r="AJ129" s="40"/>
      <c r="AK129" s="116"/>
      <c r="AL129" s="39"/>
      <c r="AM129" s="40"/>
      <c r="AN129" s="40"/>
      <c r="AO129" s="40"/>
      <c r="AP129" s="116"/>
    </row>
    <row r="130" spans="1:42" s="9" customFormat="1" ht="20.100000000000001" customHeight="1">
      <c r="A130" s="61" t="s">
        <v>117</v>
      </c>
      <c r="B130" s="62" t="s">
        <v>29</v>
      </c>
      <c r="C130" s="106" t="s">
        <v>114</v>
      </c>
      <c r="D130" s="39"/>
      <c r="E130" s="40"/>
      <c r="F130" s="40"/>
      <c r="G130" s="40"/>
      <c r="H130" s="116"/>
      <c r="I130" s="39"/>
      <c r="J130" s="40"/>
      <c r="K130" s="40"/>
      <c r="L130" s="40"/>
      <c r="M130" s="116"/>
      <c r="N130" s="39"/>
      <c r="O130" s="40"/>
      <c r="P130" s="40"/>
      <c r="Q130" s="40"/>
      <c r="R130" s="116"/>
      <c r="S130" s="39"/>
      <c r="T130" s="40"/>
      <c r="U130" s="40"/>
      <c r="V130" s="40"/>
      <c r="W130" s="116"/>
      <c r="X130" s="39"/>
      <c r="Y130" s="40"/>
      <c r="Z130" s="40"/>
      <c r="AA130" s="116"/>
      <c r="AB130" s="39"/>
      <c r="AC130" s="40"/>
      <c r="AD130" s="40"/>
      <c r="AE130" s="40"/>
      <c r="AF130" s="116"/>
      <c r="AG130" s="39"/>
      <c r="AH130" s="40"/>
      <c r="AI130" s="40"/>
      <c r="AJ130" s="40"/>
      <c r="AK130" s="116"/>
      <c r="AL130" s="39"/>
      <c r="AM130" s="40"/>
      <c r="AN130" s="40"/>
      <c r="AO130" s="40"/>
      <c r="AP130" s="116"/>
    </row>
    <row r="131" spans="1:42" s="9" customFormat="1" ht="20.100000000000001" customHeight="1">
      <c r="A131" s="61" t="s">
        <v>117</v>
      </c>
      <c r="B131" s="62" t="s">
        <v>96</v>
      </c>
      <c r="C131" s="106" t="s">
        <v>114</v>
      </c>
      <c r="D131" s="39"/>
      <c r="E131" s="40"/>
      <c r="F131" s="40"/>
      <c r="G131" s="40"/>
      <c r="H131" s="41"/>
      <c r="I131" s="39"/>
      <c r="J131" s="40"/>
      <c r="K131" s="40"/>
      <c r="L131" s="40"/>
      <c r="M131" s="41"/>
      <c r="N131" s="39"/>
      <c r="O131" s="40"/>
      <c r="P131" s="40"/>
      <c r="Q131" s="40"/>
      <c r="R131" s="41"/>
      <c r="S131" s="39"/>
      <c r="T131" s="40"/>
      <c r="U131" s="40"/>
      <c r="V131" s="40"/>
      <c r="W131" s="41"/>
      <c r="X131" s="39"/>
      <c r="Y131" s="40"/>
      <c r="Z131" s="40"/>
      <c r="AA131" s="41"/>
      <c r="AB131" s="39"/>
      <c r="AC131" s="40"/>
      <c r="AD131" s="40"/>
      <c r="AE131" s="40"/>
      <c r="AF131" s="41"/>
      <c r="AG131" s="39"/>
      <c r="AH131" s="40"/>
      <c r="AI131" s="40"/>
      <c r="AJ131" s="40"/>
      <c r="AK131" s="41"/>
      <c r="AL131" s="39"/>
      <c r="AM131" s="40"/>
      <c r="AN131" s="40"/>
      <c r="AO131" s="40"/>
      <c r="AP131" s="41"/>
    </row>
    <row r="132" spans="1:42" s="9" customFormat="1" ht="20.100000000000001" customHeight="1">
      <c r="A132" s="61" t="s">
        <v>117</v>
      </c>
      <c r="B132" s="62" t="s">
        <v>30</v>
      </c>
      <c r="C132" s="106" t="s">
        <v>114</v>
      </c>
      <c r="D132" s="39"/>
      <c r="E132" s="40"/>
      <c r="F132" s="40"/>
      <c r="G132" s="40"/>
      <c r="H132" s="41"/>
      <c r="I132" s="39"/>
      <c r="J132" s="40"/>
      <c r="K132" s="40"/>
      <c r="L132" s="40"/>
      <c r="M132" s="41"/>
      <c r="N132" s="39"/>
      <c r="O132" s="40"/>
      <c r="P132" s="40"/>
      <c r="Q132" s="40"/>
      <c r="R132" s="41"/>
      <c r="S132" s="39"/>
      <c r="T132" s="40"/>
      <c r="U132" s="40"/>
      <c r="V132" s="40"/>
      <c r="W132" s="41"/>
      <c r="X132" s="39"/>
      <c r="Y132" s="40"/>
      <c r="Z132" s="40"/>
      <c r="AA132" s="41"/>
      <c r="AB132" s="39"/>
      <c r="AC132" s="40"/>
      <c r="AD132" s="40"/>
      <c r="AE132" s="40"/>
      <c r="AF132" s="41"/>
      <c r="AG132" s="39"/>
      <c r="AH132" s="40"/>
      <c r="AI132" s="40"/>
      <c r="AJ132" s="40"/>
      <c r="AK132" s="41"/>
      <c r="AL132" s="39"/>
      <c r="AM132" s="40"/>
      <c r="AN132" s="40"/>
      <c r="AO132" s="40"/>
      <c r="AP132" s="41"/>
    </row>
    <row r="133" spans="1:42" s="9" customFormat="1" ht="20.100000000000001" customHeight="1">
      <c r="A133" s="61" t="s">
        <v>117</v>
      </c>
      <c r="B133" s="64" t="s">
        <v>27</v>
      </c>
      <c r="C133" s="107" t="s">
        <v>74</v>
      </c>
      <c r="D133" s="65">
        <f>SUM(D128:D132)</f>
        <v>0</v>
      </c>
      <c r="E133" s="66">
        <f t="shared" ref="E133:AP133" si="36">SUM(E128:E132)</f>
        <v>0</v>
      </c>
      <c r="F133" s="66">
        <f t="shared" si="36"/>
        <v>0</v>
      </c>
      <c r="G133" s="66">
        <f t="shared" si="36"/>
        <v>0</v>
      </c>
      <c r="H133" s="67">
        <f t="shared" si="36"/>
        <v>0</v>
      </c>
      <c r="I133" s="65">
        <f t="shared" si="36"/>
        <v>0</v>
      </c>
      <c r="J133" s="66">
        <f t="shared" si="36"/>
        <v>0</v>
      </c>
      <c r="K133" s="66">
        <f t="shared" si="36"/>
        <v>0</v>
      </c>
      <c r="L133" s="66">
        <f t="shared" si="36"/>
        <v>0</v>
      </c>
      <c r="M133" s="67">
        <f t="shared" si="36"/>
        <v>0</v>
      </c>
      <c r="N133" s="65">
        <f t="shared" si="36"/>
        <v>0</v>
      </c>
      <c r="O133" s="94">
        <f t="shared" si="36"/>
        <v>0</v>
      </c>
      <c r="P133" s="66">
        <f t="shared" si="36"/>
        <v>0</v>
      </c>
      <c r="Q133" s="66">
        <f t="shared" si="36"/>
        <v>0</v>
      </c>
      <c r="R133" s="67">
        <f t="shared" si="36"/>
        <v>0</v>
      </c>
      <c r="S133" s="65">
        <f t="shared" si="36"/>
        <v>0</v>
      </c>
      <c r="T133" s="66">
        <f t="shared" si="36"/>
        <v>0</v>
      </c>
      <c r="U133" s="66">
        <f t="shared" si="36"/>
        <v>0</v>
      </c>
      <c r="V133" s="66">
        <f t="shared" si="36"/>
        <v>0</v>
      </c>
      <c r="W133" s="67">
        <f t="shared" si="36"/>
        <v>0</v>
      </c>
      <c r="X133" s="65">
        <f t="shared" si="36"/>
        <v>0</v>
      </c>
      <c r="Y133" s="66">
        <f t="shared" si="36"/>
        <v>0</v>
      </c>
      <c r="Z133" s="66">
        <f t="shared" si="36"/>
        <v>0</v>
      </c>
      <c r="AA133" s="67">
        <f t="shared" si="36"/>
        <v>0</v>
      </c>
      <c r="AB133" s="65">
        <f t="shared" si="36"/>
        <v>0</v>
      </c>
      <c r="AC133" s="67">
        <f t="shared" si="36"/>
        <v>0</v>
      </c>
      <c r="AD133" s="67">
        <f t="shared" si="36"/>
        <v>0</v>
      </c>
      <c r="AE133" s="67">
        <f t="shared" si="36"/>
        <v>0</v>
      </c>
      <c r="AF133" s="67">
        <f t="shared" si="36"/>
        <v>0</v>
      </c>
      <c r="AG133" s="65">
        <f t="shared" si="36"/>
        <v>0</v>
      </c>
      <c r="AH133" s="67">
        <f t="shared" si="36"/>
        <v>0</v>
      </c>
      <c r="AI133" s="67">
        <f t="shared" si="36"/>
        <v>0</v>
      </c>
      <c r="AJ133" s="67">
        <f t="shared" si="36"/>
        <v>0</v>
      </c>
      <c r="AK133" s="67">
        <f t="shared" si="36"/>
        <v>0</v>
      </c>
      <c r="AL133" s="65">
        <f t="shared" si="36"/>
        <v>0</v>
      </c>
      <c r="AM133" s="66">
        <f t="shared" si="36"/>
        <v>0</v>
      </c>
      <c r="AN133" s="67">
        <f t="shared" si="36"/>
        <v>0</v>
      </c>
      <c r="AO133" s="67">
        <f t="shared" si="36"/>
        <v>0</v>
      </c>
      <c r="AP133" s="67">
        <f t="shared" si="36"/>
        <v>0</v>
      </c>
    </row>
    <row r="134" spans="1:42" s="9" customFormat="1" ht="20.100000000000001" customHeight="1">
      <c r="A134" s="61" t="s">
        <v>116</v>
      </c>
      <c r="B134" s="62" t="s">
        <v>28</v>
      </c>
      <c r="C134" s="106" t="s">
        <v>72</v>
      </c>
      <c r="D134" s="39"/>
      <c r="E134" s="40"/>
      <c r="F134" s="40"/>
      <c r="G134" s="40"/>
      <c r="H134" s="132"/>
      <c r="I134" s="226">
        <f>540000+174000</f>
        <v>714000</v>
      </c>
      <c r="J134" s="131"/>
      <c r="K134" s="40"/>
      <c r="L134" s="40"/>
      <c r="M134" s="225">
        <f>(200000+90700)*48%</f>
        <v>139536</v>
      </c>
      <c r="N134" s="39"/>
      <c r="O134" s="40"/>
      <c r="P134" s="40"/>
      <c r="Q134" s="40"/>
      <c r="R134" s="225">
        <f>(200000+51800)*48%</f>
        <v>120864</v>
      </c>
      <c r="S134" s="39"/>
      <c r="T134" s="225">
        <f>420000+158000</f>
        <v>578000</v>
      </c>
      <c r="U134" s="40"/>
      <c r="V134" s="40"/>
      <c r="W134" s="225">
        <f>(190000+65300)*48%</f>
        <v>122544</v>
      </c>
      <c r="X134" s="39"/>
      <c r="Y134" s="40"/>
      <c r="Z134" s="40"/>
      <c r="AA134" s="225">
        <v>212500</v>
      </c>
      <c r="AB134" s="225"/>
      <c r="AC134" s="40"/>
      <c r="AD134" s="40"/>
      <c r="AE134" s="40"/>
      <c r="AF134" s="225">
        <f>(250000+49200)*48%</f>
        <v>143616</v>
      </c>
      <c r="AG134" s="39"/>
      <c r="AH134" s="40"/>
      <c r="AI134" s="40"/>
      <c r="AJ134" s="40"/>
      <c r="AK134" s="132">
        <v>119978</v>
      </c>
      <c r="AL134" s="131">
        <v>500000</v>
      </c>
      <c r="AM134" s="40"/>
      <c r="AN134" s="40"/>
      <c r="AO134" s="40"/>
      <c r="AP134" s="132">
        <v>119978</v>
      </c>
    </row>
    <row r="135" spans="1:42" s="9" customFormat="1" ht="20.100000000000001" customHeight="1">
      <c r="A135" s="61" t="s">
        <v>116</v>
      </c>
      <c r="B135" s="62" t="s">
        <v>67</v>
      </c>
      <c r="C135" s="106" t="s">
        <v>72</v>
      </c>
      <c r="D135" s="39"/>
      <c r="E135" s="40"/>
      <c r="F135" s="40"/>
      <c r="G135" s="40"/>
      <c r="H135" s="132"/>
      <c r="I135" s="39"/>
      <c r="J135" s="40"/>
      <c r="K135" s="40"/>
      <c r="L135" s="40"/>
      <c r="M135" s="225">
        <f>(200000+90700)*9.3%</f>
        <v>27035.100000000002</v>
      </c>
      <c r="N135" s="39"/>
      <c r="O135" s="40"/>
      <c r="P135" s="40"/>
      <c r="Q135" s="40"/>
      <c r="R135" s="225">
        <f>(200000+51800)*9.3%</f>
        <v>23417.400000000005</v>
      </c>
      <c r="S135" s="39"/>
      <c r="T135" s="40"/>
      <c r="U135" s="40"/>
      <c r="V135" s="40"/>
      <c r="W135" s="225">
        <f>(190000+65300)*9.3%</f>
        <v>23742.900000000005</v>
      </c>
      <c r="X135" s="39"/>
      <c r="Y135" s="40"/>
      <c r="Z135" s="40"/>
      <c r="AA135" s="132"/>
      <c r="AB135" s="39"/>
      <c r="AC135" s="40"/>
      <c r="AD135" s="40"/>
      <c r="AE135" s="40"/>
      <c r="AF135" s="225">
        <f>(250000+49200)*9.3%</f>
        <v>27825.600000000002</v>
      </c>
      <c r="AG135" s="39"/>
      <c r="AH135" s="40"/>
      <c r="AI135" s="40"/>
      <c r="AJ135" s="40"/>
      <c r="AK135" s="132">
        <v>22958</v>
      </c>
      <c r="AL135" s="39"/>
      <c r="AM135" s="40"/>
      <c r="AN135" s="40"/>
      <c r="AO135" s="40"/>
      <c r="AP135" s="132">
        <v>22958</v>
      </c>
    </row>
    <row r="136" spans="1:42" s="9" customFormat="1" ht="20.100000000000001" customHeight="1">
      <c r="A136" s="61" t="s">
        <v>116</v>
      </c>
      <c r="B136" s="62" t="s">
        <v>29</v>
      </c>
      <c r="C136" s="106" t="s">
        <v>72</v>
      </c>
      <c r="D136" s="39"/>
      <c r="E136" s="40"/>
      <c r="F136" s="40"/>
      <c r="G136" s="40"/>
      <c r="H136" s="132"/>
      <c r="I136" s="39"/>
      <c r="J136" s="40"/>
      <c r="K136" s="40"/>
      <c r="L136" s="40"/>
      <c r="M136" s="225">
        <f>(200000+90700)*12.5%</f>
        <v>36337.5</v>
      </c>
      <c r="N136" s="39"/>
      <c r="O136" s="40"/>
      <c r="P136" s="40"/>
      <c r="Q136" s="40"/>
      <c r="R136" s="225">
        <f>(200000+51800)*12.5%</f>
        <v>31475</v>
      </c>
      <c r="S136" s="39"/>
      <c r="T136" s="40"/>
      <c r="U136" s="40"/>
      <c r="V136" s="40"/>
      <c r="W136" s="225">
        <f>(190000+65300)*12.5%</f>
        <v>31912.5</v>
      </c>
      <c r="X136" s="39"/>
      <c r="Y136" s="40"/>
      <c r="Z136" s="40"/>
      <c r="AA136" s="132"/>
      <c r="AB136" s="39"/>
      <c r="AC136" s="40"/>
      <c r="AD136" s="40"/>
      <c r="AE136" s="40"/>
      <c r="AF136" s="225">
        <f>(250000+49200)*12.5%</f>
        <v>37400</v>
      </c>
      <c r="AG136" s="39"/>
      <c r="AH136" s="40"/>
      <c r="AI136" s="40"/>
      <c r="AJ136" s="40"/>
      <c r="AK136" s="132">
        <v>30766</v>
      </c>
      <c r="AL136" s="132">
        <v>1000000</v>
      </c>
      <c r="AM136" s="40"/>
      <c r="AN136" s="40"/>
      <c r="AO136" s="40"/>
      <c r="AP136" s="132">
        <v>30766</v>
      </c>
    </row>
    <row r="137" spans="1:42" s="9" customFormat="1" ht="20.100000000000001" customHeight="1">
      <c r="A137" s="61" t="s">
        <v>116</v>
      </c>
      <c r="B137" s="62" t="s">
        <v>96</v>
      </c>
      <c r="C137" s="110" t="s">
        <v>72</v>
      </c>
      <c r="D137" s="39"/>
      <c r="E137" s="40"/>
      <c r="F137" s="40"/>
      <c r="G137" s="40"/>
      <c r="H137" s="132"/>
      <c r="I137" s="39"/>
      <c r="J137" s="40"/>
      <c r="K137" s="40"/>
      <c r="L137" s="40"/>
      <c r="M137" s="225">
        <f>((200000+90700)*17.7%)+400000</f>
        <v>451453.9</v>
      </c>
      <c r="N137" s="39"/>
      <c r="O137" s="40"/>
      <c r="P137" s="40"/>
      <c r="Q137" s="40"/>
      <c r="R137" s="225">
        <f>((200000+51800)*17.7%)</f>
        <v>44568.6</v>
      </c>
      <c r="S137" s="39"/>
      <c r="T137" s="132"/>
      <c r="U137" s="40"/>
      <c r="V137" s="40"/>
      <c r="W137" s="225">
        <f>((190000+65300)*17.7%)</f>
        <v>45188.1</v>
      </c>
      <c r="X137" s="39"/>
      <c r="Y137" s="40"/>
      <c r="Z137" s="40"/>
      <c r="AA137" s="132"/>
      <c r="AB137" s="39"/>
      <c r="AC137" s="40"/>
      <c r="AD137" s="40"/>
      <c r="AE137" s="40"/>
      <c r="AF137" s="225">
        <f>((250000+49200)*17.7%)</f>
        <v>52958.399999999994</v>
      </c>
      <c r="AG137" s="39"/>
      <c r="AH137" s="40"/>
      <c r="AI137" s="40"/>
      <c r="AJ137" s="40"/>
      <c r="AK137" s="132">
        <v>44533</v>
      </c>
      <c r="AL137" s="132">
        <v>600000</v>
      </c>
      <c r="AM137" s="40"/>
      <c r="AN137" s="40"/>
      <c r="AO137" s="40"/>
      <c r="AP137" s="132">
        <v>44533</v>
      </c>
    </row>
    <row r="138" spans="1:42" s="9" customFormat="1" ht="20.100000000000001" customHeight="1">
      <c r="A138" s="61" t="s">
        <v>116</v>
      </c>
      <c r="B138" s="62" t="s">
        <v>30</v>
      </c>
      <c r="C138" s="110" t="s">
        <v>72</v>
      </c>
      <c r="D138" s="39"/>
      <c r="E138" s="40"/>
      <c r="F138" s="40"/>
      <c r="G138" s="40"/>
      <c r="H138" s="132"/>
      <c r="I138" s="39"/>
      <c r="J138" s="40"/>
      <c r="K138" s="40"/>
      <c r="L138" s="40"/>
      <c r="M138" s="225">
        <f>(200000+90700)*12.5%</f>
        <v>36337.5</v>
      </c>
      <c r="N138" s="39"/>
      <c r="O138" s="40"/>
      <c r="P138" s="40"/>
      <c r="Q138" s="40"/>
      <c r="R138" s="225">
        <f>(200000+51800)*12.5%</f>
        <v>31475</v>
      </c>
      <c r="S138" s="39"/>
      <c r="T138" s="40"/>
      <c r="U138" s="40"/>
      <c r="V138" s="40"/>
      <c r="W138" s="225">
        <f>(190000+65300)*12.5%</f>
        <v>31912.5</v>
      </c>
      <c r="X138" s="39"/>
      <c r="Y138" s="40"/>
      <c r="Z138" s="40"/>
      <c r="AA138" s="132"/>
      <c r="AB138" s="132"/>
      <c r="AC138" s="40"/>
      <c r="AD138" s="40"/>
      <c r="AE138" s="40"/>
      <c r="AF138" s="225">
        <f>(250000+49200)*12.5%</f>
        <v>37400</v>
      </c>
      <c r="AG138" s="39"/>
      <c r="AH138" s="40"/>
      <c r="AI138" s="40"/>
      <c r="AJ138" s="40"/>
      <c r="AK138" s="132">
        <v>32065</v>
      </c>
      <c r="AL138" s="132">
        <v>600000</v>
      </c>
      <c r="AM138" s="40"/>
      <c r="AN138" s="40"/>
      <c r="AO138" s="40"/>
      <c r="AP138" s="132">
        <v>32065</v>
      </c>
    </row>
    <row r="139" spans="1:42" s="9" customFormat="1" ht="20.100000000000001" customHeight="1">
      <c r="A139" s="61" t="s">
        <v>116</v>
      </c>
      <c r="B139" s="64" t="s">
        <v>27</v>
      </c>
      <c r="C139" s="107" t="s">
        <v>73</v>
      </c>
      <c r="D139" s="65">
        <f t="shared" ref="D139:AH139" si="37">SUM(D134:D138)</f>
        <v>0</v>
      </c>
      <c r="E139" s="66">
        <f t="shared" si="37"/>
        <v>0</v>
      </c>
      <c r="F139" s="66">
        <f t="shared" si="37"/>
        <v>0</v>
      </c>
      <c r="G139" s="66">
        <f t="shared" si="37"/>
        <v>0</v>
      </c>
      <c r="H139" s="67">
        <f t="shared" si="37"/>
        <v>0</v>
      </c>
      <c r="I139" s="65">
        <f t="shared" si="37"/>
        <v>714000</v>
      </c>
      <c r="J139" s="66">
        <f t="shared" si="37"/>
        <v>0</v>
      </c>
      <c r="K139" s="66">
        <f t="shared" si="37"/>
        <v>0</v>
      </c>
      <c r="L139" s="66">
        <f t="shared" si="37"/>
        <v>0</v>
      </c>
      <c r="M139" s="67">
        <f t="shared" si="37"/>
        <v>690700</v>
      </c>
      <c r="N139" s="65">
        <f t="shared" si="37"/>
        <v>0</v>
      </c>
      <c r="O139" s="94">
        <f t="shared" si="37"/>
        <v>0</v>
      </c>
      <c r="P139" s="66">
        <f t="shared" si="37"/>
        <v>0</v>
      </c>
      <c r="Q139" s="66">
        <f t="shared" si="37"/>
        <v>0</v>
      </c>
      <c r="R139" s="67">
        <f t="shared" si="37"/>
        <v>251800</v>
      </c>
      <c r="S139" s="65">
        <f t="shared" si="37"/>
        <v>0</v>
      </c>
      <c r="T139" s="66">
        <f t="shared" si="37"/>
        <v>578000</v>
      </c>
      <c r="U139" s="66">
        <f t="shared" si="37"/>
        <v>0</v>
      </c>
      <c r="V139" s="66">
        <f t="shared" si="37"/>
        <v>0</v>
      </c>
      <c r="W139" s="67">
        <f t="shared" si="37"/>
        <v>255300</v>
      </c>
      <c r="X139" s="65">
        <f t="shared" si="37"/>
        <v>0</v>
      </c>
      <c r="Y139" s="66">
        <f t="shared" si="37"/>
        <v>0</v>
      </c>
      <c r="Z139" s="66">
        <f t="shared" si="37"/>
        <v>0</v>
      </c>
      <c r="AA139" s="67">
        <f t="shared" si="37"/>
        <v>212500</v>
      </c>
      <c r="AB139" s="65">
        <f t="shared" si="37"/>
        <v>0</v>
      </c>
      <c r="AC139" s="67">
        <f t="shared" si="37"/>
        <v>0</v>
      </c>
      <c r="AD139" s="67">
        <f t="shared" si="37"/>
        <v>0</v>
      </c>
      <c r="AE139" s="67">
        <f t="shared" si="37"/>
        <v>0</v>
      </c>
      <c r="AF139" s="67">
        <f t="shared" si="37"/>
        <v>299200</v>
      </c>
      <c r="AG139" s="65">
        <f t="shared" si="37"/>
        <v>0</v>
      </c>
      <c r="AH139" s="67">
        <f t="shared" si="37"/>
        <v>0</v>
      </c>
      <c r="AI139" s="67">
        <f t="shared" ref="AI139:AP139" si="38">SUM(AI134:AI138)</f>
        <v>0</v>
      </c>
      <c r="AJ139" s="67">
        <f t="shared" si="38"/>
        <v>0</v>
      </c>
      <c r="AK139" s="67">
        <f t="shared" si="38"/>
        <v>250300</v>
      </c>
      <c r="AL139" s="65">
        <f t="shared" si="38"/>
        <v>2700000</v>
      </c>
      <c r="AM139" s="66">
        <f t="shared" si="38"/>
        <v>0</v>
      </c>
      <c r="AN139" s="67">
        <f t="shared" si="38"/>
        <v>0</v>
      </c>
      <c r="AO139" s="67">
        <f t="shared" si="38"/>
        <v>0</v>
      </c>
      <c r="AP139" s="67">
        <f t="shared" si="38"/>
        <v>250300</v>
      </c>
    </row>
    <row r="140" spans="1:42" s="9" customFormat="1" ht="20.100000000000001" customHeight="1">
      <c r="A140" s="61" t="s">
        <v>115</v>
      </c>
      <c r="B140" s="68" t="s">
        <v>27</v>
      </c>
      <c r="C140" s="68" t="s">
        <v>20</v>
      </c>
      <c r="D140" s="45">
        <f t="shared" ref="D140:AH140" si="39">D103+D109+D115+D121+D127+D133+D139</f>
        <v>783449</v>
      </c>
      <c r="E140" s="43">
        <f t="shared" si="39"/>
        <v>0</v>
      </c>
      <c r="F140" s="43">
        <f>F103+F109+F115+F121+F127+F133+F139</f>
        <v>135000</v>
      </c>
      <c r="G140" s="43">
        <f t="shared" si="39"/>
        <v>0</v>
      </c>
      <c r="H140" s="44">
        <f>H103+H109+H115+H121+H127+H133+H139</f>
        <v>731995.53544000001</v>
      </c>
      <c r="I140" s="45">
        <f t="shared" si="39"/>
        <v>1968798</v>
      </c>
      <c r="J140" s="43">
        <f t="shared" si="39"/>
        <v>0</v>
      </c>
      <c r="K140" s="43">
        <f t="shared" si="39"/>
        <v>0</v>
      </c>
      <c r="L140" s="43">
        <f t="shared" si="39"/>
        <v>0</v>
      </c>
      <c r="M140" s="44">
        <f t="shared" si="39"/>
        <v>2182389.62482</v>
      </c>
      <c r="N140" s="45">
        <f t="shared" si="39"/>
        <v>0</v>
      </c>
      <c r="O140" s="43">
        <f t="shared" si="39"/>
        <v>173986</v>
      </c>
      <c r="P140" s="43">
        <f t="shared" si="39"/>
        <v>2144363</v>
      </c>
      <c r="Q140" s="43">
        <f t="shared" si="39"/>
        <v>0</v>
      </c>
      <c r="R140" s="44">
        <f t="shared" si="39"/>
        <v>1732262.1511499998</v>
      </c>
      <c r="S140" s="45">
        <f t="shared" si="39"/>
        <v>0</v>
      </c>
      <c r="T140" s="43">
        <f t="shared" si="39"/>
        <v>1797552</v>
      </c>
      <c r="U140" s="43">
        <f t="shared" si="39"/>
        <v>0</v>
      </c>
      <c r="V140" s="43">
        <f t="shared" si="39"/>
        <v>0</v>
      </c>
      <c r="W140" s="44">
        <f t="shared" si="39"/>
        <v>1480601.43772</v>
      </c>
      <c r="X140" s="45">
        <f t="shared" si="39"/>
        <v>1220184</v>
      </c>
      <c r="Y140" s="43">
        <f t="shared" si="39"/>
        <v>1220178</v>
      </c>
      <c r="Z140" s="43">
        <f t="shared" si="39"/>
        <v>0</v>
      </c>
      <c r="AA140" s="44">
        <f t="shared" si="39"/>
        <v>1257531.33498</v>
      </c>
      <c r="AB140" s="45">
        <f t="shared" si="39"/>
        <v>1085162</v>
      </c>
      <c r="AC140" s="43">
        <f t="shared" si="39"/>
        <v>0</v>
      </c>
      <c r="AD140" s="44">
        <f t="shared" si="39"/>
        <v>0</v>
      </c>
      <c r="AE140" s="44">
        <f t="shared" si="39"/>
        <v>0</v>
      </c>
      <c r="AF140" s="44">
        <f t="shared" si="39"/>
        <v>2464725.9653399996</v>
      </c>
      <c r="AG140" s="45">
        <f t="shared" si="39"/>
        <v>3177000</v>
      </c>
      <c r="AH140" s="43">
        <f t="shared" si="39"/>
        <v>0</v>
      </c>
      <c r="AI140" s="44">
        <f t="shared" ref="AI140:AP140" si="40">AI103+AI109+AI115+AI121+AI127+AI133+AI139</f>
        <v>0</v>
      </c>
      <c r="AJ140" s="43">
        <f t="shared" si="40"/>
        <v>0</v>
      </c>
      <c r="AK140" s="44">
        <f t="shared" si="40"/>
        <v>1035027.91867</v>
      </c>
      <c r="AL140" s="45">
        <f t="shared" si="40"/>
        <v>5877000</v>
      </c>
      <c r="AM140" s="43">
        <f t="shared" si="40"/>
        <v>5479000</v>
      </c>
      <c r="AN140" s="44">
        <f t="shared" si="40"/>
        <v>0</v>
      </c>
      <c r="AO140" s="43">
        <f t="shared" si="40"/>
        <v>0</v>
      </c>
      <c r="AP140" s="44">
        <f t="shared" si="40"/>
        <v>2070410.1261800001</v>
      </c>
    </row>
    <row r="141" spans="1:42" s="9" customFormat="1" ht="20.100000000000001" customHeight="1">
      <c r="A141" s="61" t="s">
        <v>7</v>
      </c>
      <c r="B141" s="62" t="s">
        <v>28</v>
      </c>
      <c r="C141" s="106" t="s">
        <v>55</v>
      </c>
      <c r="D141" s="39"/>
      <c r="E141" s="40"/>
      <c r="F141" s="40"/>
      <c r="G141" s="40"/>
      <c r="H141" s="116"/>
      <c r="I141" s="39"/>
      <c r="J141" s="135"/>
      <c r="K141" s="40"/>
      <c r="L141" s="40"/>
      <c r="M141" s="116"/>
      <c r="N141" s="39"/>
      <c r="O141" s="40"/>
      <c r="P141" s="40"/>
      <c r="Q141" s="40"/>
      <c r="R141" s="116"/>
      <c r="S141" s="39"/>
      <c r="T141" s="40"/>
      <c r="U141" s="40"/>
      <c r="V141" s="40"/>
      <c r="W141" s="116"/>
      <c r="X141" s="39"/>
      <c r="Y141" s="40"/>
      <c r="Z141" s="40"/>
      <c r="AA141" s="116"/>
      <c r="AB141" s="39"/>
      <c r="AC141" s="40"/>
      <c r="AD141" s="40"/>
      <c r="AE141" s="40"/>
      <c r="AF141" s="116"/>
      <c r="AG141" s="39"/>
      <c r="AH141" s="40"/>
      <c r="AI141" s="40"/>
      <c r="AJ141" s="40"/>
      <c r="AK141" s="116"/>
      <c r="AL141" s="39"/>
      <c r="AM141" s="40"/>
      <c r="AN141" s="40"/>
      <c r="AO141" s="40"/>
      <c r="AP141" s="116"/>
    </row>
    <row r="142" spans="1:42" s="9" customFormat="1" ht="20.100000000000001" customHeight="1">
      <c r="A142" s="61" t="s">
        <v>7</v>
      </c>
      <c r="B142" s="62" t="s">
        <v>67</v>
      </c>
      <c r="C142" s="106" t="s">
        <v>55</v>
      </c>
      <c r="D142" s="39"/>
      <c r="E142" s="40"/>
      <c r="F142" s="40"/>
      <c r="G142" s="40"/>
      <c r="H142" s="116"/>
      <c r="I142" s="39"/>
      <c r="J142" s="40"/>
      <c r="K142" s="40"/>
      <c r="L142" s="40"/>
      <c r="M142" s="116"/>
      <c r="N142" s="39"/>
      <c r="O142" s="40"/>
      <c r="P142" s="40"/>
      <c r="Q142" s="40"/>
      <c r="R142" s="116"/>
      <c r="S142" s="39"/>
      <c r="T142" s="40"/>
      <c r="U142" s="40"/>
      <c r="V142" s="40"/>
      <c r="W142" s="116"/>
      <c r="X142" s="39"/>
      <c r="Y142" s="40"/>
      <c r="Z142" s="40"/>
      <c r="AA142" s="116"/>
      <c r="AB142" s="39"/>
      <c r="AC142" s="40"/>
      <c r="AD142" s="40"/>
      <c r="AE142" s="40"/>
      <c r="AF142" s="116"/>
      <c r="AG142" s="39"/>
      <c r="AH142" s="40"/>
      <c r="AI142" s="40"/>
      <c r="AJ142" s="40"/>
      <c r="AK142" s="116"/>
      <c r="AL142" s="39"/>
      <c r="AM142" s="40"/>
      <c r="AN142" s="40"/>
      <c r="AO142" s="40"/>
      <c r="AP142" s="116"/>
    </row>
    <row r="143" spans="1:42" s="9" customFormat="1" ht="21.6" customHeight="1">
      <c r="A143" s="61" t="s">
        <v>7</v>
      </c>
      <c r="B143" s="62" t="s">
        <v>29</v>
      </c>
      <c r="C143" s="106" t="s">
        <v>55</v>
      </c>
      <c r="D143" s="39"/>
      <c r="E143" s="40"/>
      <c r="F143" s="40"/>
      <c r="G143" s="40"/>
      <c r="H143" s="116"/>
      <c r="I143" s="39"/>
      <c r="J143" s="40"/>
      <c r="K143" s="40"/>
      <c r="L143" s="40"/>
      <c r="M143" s="116"/>
      <c r="N143" s="39"/>
      <c r="O143" s="40"/>
      <c r="P143" s="40"/>
      <c r="Q143" s="40"/>
      <c r="R143" s="116"/>
      <c r="S143" s="39"/>
      <c r="T143" s="40"/>
      <c r="U143" s="40"/>
      <c r="V143" s="40"/>
      <c r="W143" s="116"/>
      <c r="X143" s="39"/>
      <c r="Y143" s="40"/>
      <c r="Z143" s="40"/>
      <c r="AA143" s="116"/>
      <c r="AB143" s="39"/>
      <c r="AC143" s="40"/>
      <c r="AD143" s="40"/>
      <c r="AE143" s="40"/>
      <c r="AF143" s="116"/>
      <c r="AG143" s="39"/>
      <c r="AH143" s="40"/>
      <c r="AI143" s="40"/>
      <c r="AJ143" s="40"/>
      <c r="AK143" s="116"/>
      <c r="AL143" s="39"/>
      <c r="AM143" s="40"/>
      <c r="AN143" s="40"/>
      <c r="AO143" s="40"/>
      <c r="AP143" s="116"/>
    </row>
    <row r="144" spans="1:42" s="9" customFormat="1" ht="20.100000000000001" customHeight="1">
      <c r="A144" s="61" t="s">
        <v>7</v>
      </c>
      <c r="B144" s="62" t="s">
        <v>96</v>
      </c>
      <c r="C144" s="110" t="s">
        <v>55</v>
      </c>
      <c r="D144" s="39"/>
      <c r="E144" s="40"/>
      <c r="F144" s="40"/>
      <c r="G144" s="40"/>
      <c r="H144" s="41"/>
      <c r="I144" s="39"/>
      <c r="J144" s="40"/>
      <c r="K144" s="40"/>
      <c r="L144" s="40"/>
      <c r="M144" s="41"/>
      <c r="N144" s="39"/>
      <c r="O144" s="40"/>
      <c r="P144" s="40"/>
      <c r="Q144" s="40"/>
      <c r="R144" s="41"/>
      <c r="S144" s="39"/>
      <c r="T144" s="40"/>
      <c r="U144" s="40"/>
      <c r="V144" s="40"/>
      <c r="W144" s="41"/>
      <c r="X144" s="39"/>
      <c r="Y144" s="40"/>
      <c r="Z144" s="40"/>
      <c r="AA144" s="41"/>
      <c r="AB144" s="39"/>
      <c r="AC144" s="40"/>
      <c r="AD144" s="40"/>
      <c r="AE144" s="40"/>
      <c r="AF144" s="41"/>
      <c r="AG144" s="39"/>
      <c r="AH144" s="40"/>
      <c r="AI144" s="40"/>
      <c r="AJ144" s="40"/>
      <c r="AK144" s="41"/>
      <c r="AL144" s="39"/>
      <c r="AM144" s="40"/>
      <c r="AN144" s="40"/>
      <c r="AO144" s="40"/>
      <c r="AP144" s="41"/>
    </row>
    <row r="145" spans="1:42" s="9" customFormat="1" ht="20.100000000000001" customHeight="1">
      <c r="A145" s="61" t="s">
        <v>7</v>
      </c>
      <c r="B145" s="62" t="s">
        <v>30</v>
      </c>
      <c r="C145" s="110" t="s">
        <v>55</v>
      </c>
      <c r="D145" s="39"/>
      <c r="E145" s="40"/>
      <c r="F145" s="40"/>
      <c r="G145" s="40"/>
      <c r="H145" s="41"/>
      <c r="I145" s="39"/>
      <c r="J145" s="40"/>
      <c r="K145" s="40"/>
      <c r="L145" s="40"/>
      <c r="M145" s="41"/>
      <c r="N145" s="39"/>
      <c r="O145" s="40"/>
      <c r="P145" s="40"/>
      <c r="Q145" s="40"/>
      <c r="R145" s="41"/>
      <c r="S145" s="39"/>
      <c r="T145" s="40"/>
      <c r="U145" s="40"/>
      <c r="V145" s="40"/>
      <c r="W145" s="41"/>
      <c r="X145" s="39"/>
      <c r="Y145" s="40"/>
      <c r="Z145" s="40"/>
      <c r="AA145" s="41"/>
      <c r="AB145" s="39"/>
      <c r="AC145" s="40"/>
      <c r="AD145" s="40"/>
      <c r="AE145" s="40"/>
      <c r="AF145" s="41"/>
      <c r="AG145" s="39"/>
      <c r="AH145" s="40"/>
      <c r="AI145" s="40"/>
      <c r="AJ145" s="40"/>
      <c r="AK145" s="41"/>
      <c r="AL145" s="39"/>
      <c r="AM145" s="40"/>
      <c r="AN145" s="40"/>
      <c r="AO145" s="40"/>
      <c r="AP145" s="41"/>
    </row>
    <row r="146" spans="1:42" s="9" customFormat="1" ht="20.100000000000001" customHeight="1">
      <c r="A146" s="61" t="s">
        <v>7</v>
      </c>
      <c r="B146" s="64" t="s">
        <v>27</v>
      </c>
      <c r="C146" s="107" t="s">
        <v>106</v>
      </c>
      <c r="D146" s="65">
        <f>SUM(D141:D144)</f>
        <v>0</v>
      </c>
      <c r="E146" s="66">
        <f>SUM(E141:E145)</f>
        <v>0</v>
      </c>
      <c r="F146" s="66">
        <f t="shared" ref="F146:AP146" si="41">SUM(F141:F145)</f>
        <v>0</v>
      </c>
      <c r="G146" s="66">
        <f t="shared" si="41"/>
        <v>0</v>
      </c>
      <c r="H146" s="67">
        <f t="shared" si="41"/>
        <v>0</v>
      </c>
      <c r="I146" s="65">
        <f t="shared" si="41"/>
        <v>0</v>
      </c>
      <c r="J146" s="66">
        <f t="shared" si="41"/>
        <v>0</v>
      </c>
      <c r="K146" s="66">
        <f t="shared" si="41"/>
        <v>0</v>
      </c>
      <c r="L146" s="66">
        <f t="shared" si="41"/>
        <v>0</v>
      </c>
      <c r="M146" s="67">
        <f t="shared" si="41"/>
        <v>0</v>
      </c>
      <c r="N146" s="65">
        <f t="shared" si="41"/>
        <v>0</v>
      </c>
      <c r="O146" s="94">
        <f t="shared" si="41"/>
        <v>0</v>
      </c>
      <c r="P146" s="66">
        <f t="shared" si="41"/>
        <v>0</v>
      </c>
      <c r="Q146" s="66">
        <f t="shared" si="41"/>
        <v>0</v>
      </c>
      <c r="R146" s="67">
        <f t="shared" si="41"/>
        <v>0</v>
      </c>
      <c r="S146" s="65">
        <f t="shared" si="41"/>
        <v>0</v>
      </c>
      <c r="T146" s="66">
        <f t="shared" si="41"/>
        <v>0</v>
      </c>
      <c r="U146" s="66">
        <f t="shared" si="41"/>
        <v>0</v>
      </c>
      <c r="V146" s="66">
        <f t="shared" si="41"/>
        <v>0</v>
      </c>
      <c r="W146" s="67">
        <f t="shared" si="41"/>
        <v>0</v>
      </c>
      <c r="X146" s="65">
        <f t="shared" si="41"/>
        <v>0</v>
      </c>
      <c r="Y146" s="66">
        <f t="shared" si="41"/>
        <v>0</v>
      </c>
      <c r="Z146" s="66">
        <f t="shared" si="41"/>
        <v>0</v>
      </c>
      <c r="AA146" s="67">
        <f t="shared" si="41"/>
        <v>0</v>
      </c>
      <c r="AB146" s="65">
        <f t="shared" si="41"/>
        <v>0</v>
      </c>
      <c r="AC146" s="67">
        <f t="shared" si="41"/>
        <v>0</v>
      </c>
      <c r="AD146" s="67">
        <f t="shared" si="41"/>
        <v>0</v>
      </c>
      <c r="AE146" s="67">
        <f t="shared" si="41"/>
        <v>0</v>
      </c>
      <c r="AF146" s="67">
        <f t="shared" si="41"/>
        <v>0</v>
      </c>
      <c r="AG146" s="65">
        <f t="shared" si="41"/>
        <v>0</v>
      </c>
      <c r="AH146" s="67">
        <f t="shared" si="41"/>
        <v>0</v>
      </c>
      <c r="AI146" s="67">
        <f t="shared" si="41"/>
        <v>0</v>
      </c>
      <c r="AJ146" s="67">
        <f t="shared" si="41"/>
        <v>0</v>
      </c>
      <c r="AK146" s="67">
        <f t="shared" si="41"/>
        <v>0</v>
      </c>
      <c r="AL146" s="65">
        <f t="shared" si="41"/>
        <v>0</v>
      </c>
      <c r="AM146" s="66">
        <f t="shared" si="41"/>
        <v>0</v>
      </c>
      <c r="AN146" s="67">
        <f t="shared" si="41"/>
        <v>0</v>
      </c>
      <c r="AO146" s="67">
        <f t="shared" si="41"/>
        <v>0</v>
      </c>
      <c r="AP146" s="67">
        <f t="shared" si="41"/>
        <v>0</v>
      </c>
    </row>
    <row r="147" spans="1:42" s="9" customFormat="1" ht="20.100000000000001" customHeight="1">
      <c r="A147" s="61" t="s">
        <v>7</v>
      </c>
      <c r="B147" s="62" t="s">
        <v>28</v>
      </c>
      <c r="C147" s="109" t="s">
        <v>53</v>
      </c>
      <c r="D147" s="39"/>
      <c r="E147" s="40"/>
      <c r="F147" s="40"/>
      <c r="G147" s="40"/>
      <c r="H147" s="132"/>
      <c r="I147" s="39"/>
      <c r="J147" s="40"/>
      <c r="K147" s="40"/>
      <c r="L147" s="40"/>
      <c r="M147" s="132"/>
      <c r="N147" s="39"/>
      <c r="O147" s="40"/>
      <c r="P147" s="40"/>
      <c r="Q147" s="40"/>
      <c r="R147" s="217">
        <f>72.33*N1</f>
        <v>47445.369809999997</v>
      </c>
      <c r="S147" s="39"/>
      <c r="T147" s="40"/>
      <c r="U147" s="40"/>
      <c r="V147" s="40"/>
      <c r="W147" s="132"/>
      <c r="X147" s="39"/>
      <c r="Y147" s="40"/>
      <c r="Z147" s="40"/>
      <c r="AA147" s="132" t="e">
        <f>AA152*#REF!</f>
        <v>#REF!</v>
      </c>
      <c r="AB147" s="39"/>
      <c r="AC147" s="40"/>
      <c r="AD147" s="40"/>
      <c r="AE147" s="129"/>
      <c r="AF147" s="132" t="e">
        <f>AF152*#REF!</f>
        <v>#REF!</v>
      </c>
      <c r="AG147" s="39"/>
      <c r="AH147" s="40"/>
      <c r="AI147" s="129"/>
      <c r="AJ147" s="40"/>
      <c r="AK147" s="132" t="e">
        <f>AK152*#REF!</f>
        <v>#REF!</v>
      </c>
      <c r="AL147" s="39"/>
      <c r="AM147" s="40"/>
      <c r="AN147" s="40"/>
      <c r="AO147" s="129"/>
      <c r="AP147" s="217" t="e">
        <f>AP152*#REF!</f>
        <v>#REF!</v>
      </c>
    </row>
    <row r="148" spans="1:42" s="9" customFormat="1" ht="20.100000000000001" customHeight="1">
      <c r="A148" s="61" t="s">
        <v>7</v>
      </c>
      <c r="B148" s="62" t="s">
        <v>67</v>
      </c>
      <c r="C148" s="109" t="s">
        <v>53</v>
      </c>
      <c r="D148" s="39"/>
      <c r="E148" s="40"/>
      <c r="F148" s="40"/>
      <c r="G148" s="40"/>
      <c r="H148" s="132"/>
      <c r="I148" s="39"/>
      <c r="J148" s="40"/>
      <c r="K148" s="40"/>
      <c r="L148" s="40"/>
      <c r="M148" s="132"/>
      <c r="N148" s="39"/>
      <c r="O148" s="40"/>
      <c r="P148" s="40"/>
      <c r="Q148" s="40"/>
      <c r="R148" s="217">
        <f>72.33*N1</f>
        <v>47445.369809999997</v>
      </c>
      <c r="S148" s="39"/>
      <c r="T148" s="40"/>
      <c r="U148" s="40"/>
      <c r="V148" s="40"/>
      <c r="W148" s="132"/>
      <c r="X148" s="39"/>
      <c r="Y148" s="40"/>
      <c r="Z148" s="40"/>
      <c r="AA148" s="132" t="e">
        <f>AA152*#REF!</f>
        <v>#REF!</v>
      </c>
      <c r="AB148" s="39"/>
      <c r="AC148" s="40"/>
      <c r="AD148" s="40"/>
      <c r="AE148" s="129"/>
      <c r="AF148" s="132" t="e">
        <f>AF152*#REF!</f>
        <v>#REF!</v>
      </c>
      <c r="AG148" s="39"/>
      <c r="AH148" s="40"/>
      <c r="AI148" s="129"/>
      <c r="AJ148" s="40"/>
      <c r="AK148" s="132" t="e">
        <f>AK152*#REF!</f>
        <v>#REF!</v>
      </c>
      <c r="AL148" s="39"/>
      <c r="AM148" s="40"/>
      <c r="AN148" s="40"/>
      <c r="AO148" s="129"/>
      <c r="AP148" s="217" t="e">
        <f>AP152*#REF!</f>
        <v>#REF!</v>
      </c>
    </row>
    <row r="149" spans="1:42" s="9" customFormat="1" ht="20.100000000000001" customHeight="1">
      <c r="A149" s="61" t="s">
        <v>7</v>
      </c>
      <c r="B149" s="62" t="s">
        <v>29</v>
      </c>
      <c r="C149" s="109" t="s">
        <v>53</v>
      </c>
      <c r="D149" s="39"/>
      <c r="E149" s="40"/>
      <c r="F149" s="40"/>
      <c r="G149" s="40"/>
      <c r="H149" s="132"/>
      <c r="I149" s="39"/>
      <c r="J149" s="40"/>
      <c r="K149" s="40"/>
      <c r="L149" s="40"/>
      <c r="M149" s="132"/>
      <c r="N149" s="39"/>
      <c r="O149" s="40"/>
      <c r="P149" s="40"/>
      <c r="Q149" s="40"/>
      <c r="R149" s="132"/>
      <c r="S149" s="39"/>
      <c r="T149" s="40"/>
      <c r="U149" s="40"/>
      <c r="V149" s="40"/>
      <c r="W149" s="132"/>
      <c r="X149" s="39"/>
      <c r="Y149" s="40"/>
      <c r="Z149" s="40"/>
      <c r="AA149" s="132" t="e">
        <f>AA152*#REF!</f>
        <v>#REF!</v>
      </c>
      <c r="AB149" s="39"/>
      <c r="AC149" s="40"/>
      <c r="AD149" s="40"/>
      <c r="AE149" s="129"/>
      <c r="AF149" s="132" t="e">
        <f>AF152*#REF!</f>
        <v>#REF!</v>
      </c>
      <c r="AG149" s="39"/>
      <c r="AH149" s="40"/>
      <c r="AI149" s="129"/>
      <c r="AJ149" s="40"/>
      <c r="AK149" s="132" t="e">
        <f>AK152*#REF!</f>
        <v>#REF!</v>
      </c>
      <c r="AL149" s="39"/>
      <c r="AM149" s="40"/>
      <c r="AN149" s="40"/>
      <c r="AO149" s="129"/>
      <c r="AP149" s="217" t="e">
        <f>AP152*#REF!</f>
        <v>#REF!</v>
      </c>
    </row>
    <row r="150" spans="1:42" s="9" customFormat="1" ht="20.100000000000001" customHeight="1">
      <c r="A150" s="61" t="s">
        <v>7</v>
      </c>
      <c r="B150" s="62" t="s">
        <v>96</v>
      </c>
      <c r="C150" s="109" t="s">
        <v>53</v>
      </c>
      <c r="D150" s="39"/>
      <c r="E150" s="40"/>
      <c r="F150" s="40"/>
      <c r="G150" s="40"/>
      <c r="H150" s="132"/>
      <c r="I150" s="39"/>
      <c r="J150" s="40"/>
      <c r="K150" s="40"/>
      <c r="L150" s="40"/>
      <c r="M150" s="132"/>
      <c r="N150" s="39"/>
      <c r="O150" s="40"/>
      <c r="P150" s="40"/>
      <c r="Q150" s="40"/>
      <c r="R150" s="132"/>
      <c r="S150" s="39"/>
      <c r="T150" s="40"/>
      <c r="U150" s="40"/>
      <c r="V150" s="40"/>
      <c r="W150" s="132"/>
      <c r="X150" s="39"/>
      <c r="Y150" s="40"/>
      <c r="Z150" s="40"/>
      <c r="AA150" s="132" t="e">
        <f>AA152*#REF!</f>
        <v>#REF!</v>
      </c>
      <c r="AB150" s="39"/>
      <c r="AC150" s="40"/>
      <c r="AD150" s="40"/>
      <c r="AE150" s="141"/>
      <c r="AF150" s="132" t="e">
        <f>AF152*#REF!</f>
        <v>#REF!</v>
      </c>
      <c r="AG150" s="39"/>
      <c r="AH150" s="40"/>
      <c r="AI150" s="141"/>
      <c r="AJ150" s="40"/>
      <c r="AK150" s="132" t="e">
        <f>AK152*#REF!</f>
        <v>#REF!</v>
      </c>
      <c r="AL150" s="39"/>
      <c r="AM150" s="40"/>
      <c r="AN150" s="40"/>
      <c r="AO150" s="141"/>
      <c r="AP150" s="217" t="e">
        <f>AP152*#REF!</f>
        <v>#REF!</v>
      </c>
    </row>
    <row r="151" spans="1:42" s="9" customFormat="1" ht="20.100000000000001" customHeight="1">
      <c r="A151" s="61" t="s">
        <v>7</v>
      </c>
      <c r="B151" s="62" t="s">
        <v>30</v>
      </c>
      <c r="C151" s="109" t="s">
        <v>53</v>
      </c>
      <c r="D151" s="39"/>
      <c r="E151" s="40"/>
      <c r="F151" s="40"/>
      <c r="G151" s="40"/>
      <c r="H151" s="132"/>
      <c r="I151" s="39"/>
      <c r="J151" s="40"/>
      <c r="K151" s="40"/>
      <c r="L151" s="40"/>
      <c r="M151" s="132"/>
      <c r="N151" s="39"/>
      <c r="O151" s="40"/>
      <c r="P151" s="40"/>
      <c r="Q151" s="40"/>
      <c r="R151" s="132"/>
      <c r="S151" s="39"/>
      <c r="T151" s="40"/>
      <c r="U151" s="40"/>
      <c r="V151" s="40"/>
      <c r="W151" s="217">
        <f>403.57*S1</f>
        <v>264724.56649</v>
      </c>
      <c r="X151" s="39"/>
      <c r="Y151" s="40"/>
      <c r="Z151" s="40"/>
      <c r="AA151" s="132" t="e">
        <f>AA152*#REF!</f>
        <v>#REF!</v>
      </c>
      <c r="AB151" s="39"/>
      <c r="AC151" s="40"/>
      <c r="AD151" s="40"/>
      <c r="AE151" s="141"/>
      <c r="AF151" s="132" t="e">
        <f>AF152*#REF!</f>
        <v>#REF!</v>
      </c>
      <c r="AG151" s="39"/>
      <c r="AH151" s="40"/>
      <c r="AI151" s="141"/>
      <c r="AJ151" s="40"/>
      <c r="AK151" s="132" t="e">
        <f>AK152*#REF!</f>
        <v>#REF!</v>
      </c>
      <c r="AL151" s="39"/>
      <c r="AM151" s="40"/>
      <c r="AN151" s="40"/>
      <c r="AO151" s="141"/>
      <c r="AP151" s="217" t="e">
        <f>AP152*#REF!</f>
        <v>#REF!</v>
      </c>
    </row>
    <row r="152" spans="1:42" s="9" customFormat="1" ht="20.100000000000001" customHeight="1">
      <c r="A152" s="61" t="s">
        <v>7</v>
      </c>
      <c r="B152" s="64"/>
      <c r="C152" s="107" t="s">
        <v>145</v>
      </c>
      <c r="D152" s="65"/>
      <c r="E152" s="66"/>
      <c r="F152" s="66"/>
      <c r="G152" s="66"/>
      <c r="H152" s="66"/>
      <c r="I152" s="65"/>
      <c r="J152" s="66"/>
      <c r="K152" s="66"/>
      <c r="L152" s="66"/>
      <c r="M152" s="66"/>
      <c r="N152" s="65"/>
      <c r="O152" s="94"/>
      <c r="P152" s="66"/>
      <c r="Q152" s="66"/>
      <c r="R152" s="66">
        <f>SUM(R147:R151)</f>
        <v>94890.739619999993</v>
      </c>
      <c r="S152" s="66">
        <f t="shared" ref="S152:W152" si="42">SUM(S147:S151)</f>
        <v>0</v>
      </c>
      <c r="T152" s="66">
        <f t="shared" si="42"/>
        <v>0</v>
      </c>
      <c r="U152" s="66">
        <f t="shared" si="42"/>
        <v>0</v>
      </c>
      <c r="V152" s="66">
        <f t="shared" si="42"/>
        <v>0</v>
      </c>
      <c r="W152" s="66">
        <f t="shared" si="42"/>
        <v>264724.56649</v>
      </c>
      <c r="X152" s="65"/>
      <c r="Y152" s="66"/>
      <c r="Z152" s="66"/>
      <c r="AA152" s="66"/>
      <c r="AB152" s="66"/>
      <c r="AC152" s="66"/>
      <c r="AD152" s="67">
        <f>(1380/12)*Z1</f>
        <v>0</v>
      </c>
      <c r="AE152" s="67">
        <f>(1380/12)*AA1</f>
        <v>0</v>
      </c>
      <c r="AF152" s="66"/>
      <c r="AG152" s="65"/>
      <c r="AH152" s="67"/>
      <c r="AI152" s="67"/>
      <c r="AJ152" s="67"/>
      <c r="AK152" s="66"/>
      <c r="AL152" s="65"/>
      <c r="AM152" s="66"/>
      <c r="AN152" s="67"/>
      <c r="AO152" s="67"/>
      <c r="AP152" s="66">
        <f>377.06*AL1</f>
        <v>247335.14642</v>
      </c>
    </row>
    <row r="153" spans="1:42" s="9" customFormat="1" ht="20.100000000000001" customHeight="1">
      <c r="A153" s="61" t="s">
        <v>7</v>
      </c>
      <c r="B153" s="62" t="s">
        <v>28</v>
      </c>
      <c r="C153" s="110" t="s">
        <v>54</v>
      </c>
      <c r="D153" s="39"/>
      <c r="E153" s="40"/>
      <c r="F153" s="40"/>
      <c r="G153" s="40"/>
      <c r="H153" s="115"/>
      <c r="I153" s="39"/>
      <c r="J153" s="40"/>
      <c r="K153" s="40"/>
      <c r="L153" s="40"/>
      <c r="M153" s="115"/>
      <c r="N153" s="39"/>
      <c r="O153" s="40"/>
      <c r="P153" s="40"/>
      <c r="Q153" s="40"/>
      <c r="R153" s="115"/>
      <c r="S153" s="39"/>
      <c r="T153" s="40"/>
      <c r="U153" s="40"/>
      <c r="V153" s="40"/>
      <c r="W153" s="116"/>
      <c r="X153" s="39"/>
      <c r="Y153" s="40"/>
      <c r="Z153" s="40"/>
      <c r="AA153" s="116"/>
      <c r="AB153" s="39"/>
      <c r="AC153" s="40"/>
      <c r="AD153" s="116"/>
      <c r="AE153" s="129"/>
      <c r="AF153" s="116"/>
      <c r="AG153" s="39"/>
      <c r="AH153" s="40"/>
      <c r="AI153" s="129"/>
      <c r="AJ153" s="40"/>
      <c r="AK153" s="116"/>
      <c r="AL153" s="39"/>
      <c r="AM153" s="40"/>
      <c r="AN153" s="129"/>
      <c r="AO153" s="40"/>
      <c r="AP153" s="116"/>
    </row>
    <row r="154" spans="1:42" s="9" customFormat="1" ht="20.100000000000001" customHeight="1">
      <c r="A154" s="61" t="s">
        <v>7</v>
      </c>
      <c r="B154" s="62" t="s">
        <v>67</v>
      </c>
      <c r="C154" s="110" t="s">
        <v>54</v>
      </c>
      <c r="D154" s="39"/>
      <c r="E154" s="40"/>
      <c r="F154" s="40"/>
      <c r="G154" s="40"/>
      <c r="H154" s="115"/>
      <c r="I154" s="39"/>
      <c r="J154" s="40"/>
      <c r="K154" s="40"/>
      <c r="L154" s="40"/>
      <c r="M154" s="115"/>
      <c r="N154" s="39"/>
      <c r="O154" s="40"/>
      <c r="P154" s="40"/>
      <c r="Q154" s="40"/>
      <c r="R154" s="115"/>
      <c r="S154" s="39"/>
      <c r="T154" s="40"/>
      <c r="U154" s="40"/>
      <c r="V154" s="40"/>
      <c r="W154" s="116"/>
      <c r="X154" s="39"/>
      <c r="Y154" s="40"/>
      <c r="Z154" s="40"/>
      <c r="AA154" s="116"/>
      <c r="AB154" s="39"/>
      <c r="AC154" s="40"/>
      <c r="AD154" s="116"/>
      <c r="AE154" s="129"/>
      <c r="AF154" s="116"/>
      <c r="AG154" s="39"/>
      <c r="AH154" s="40"/>
      <c r="AI154" s="129"/>
      <c r="AJ154" s="40"/>
      <c r="AK154" s="116"/>
      <c r="AL154" s="39"/>
      <c r="AM154" s="40"/>
      <c r="AN154" s="129"/>
      <c r="AO154" s="40"/>
      <c r="AP154" s="116"/>
    </row>
    <row r="155" spans="1:42" s="9" customFormat="1" ht="20.100000000000001" customHeight="1">
      <c r="A155" s="61" t="s">
        <v>7</v>
      </c>
      <c r="B155" s="62" t="s">
        <v>29</v>
      </c>
      <c r="C155" s="110" t="s">
        <v>54</v>
      </c>
      <c r="D155" s="39"/>
      <c r="E155" s="40"/>
      <c r="F155" s="40"/>
      <c r="G155" s="40"/>
      <c r="H155" s="116"/>
      <c r="I155" s="39"/>
      <c r="J155" s="40"/>
      <c r="K155" s="40"/>
      <c r="L155" s="40"/>
      <c r="M155" s="116"/>
      <c r="N155" s="39"/>
      <c r="O155" s="40"/>
      <c r="P155" s="40"/>
      <c r="Q155" s="40"/>
      <c r="R155" s="116"/>
      <c r="S155" s="39"/>
      <c r="T155" s="40"/>
      <c r="U155" s="40"/>
      <c r="V155" s="40"/>
      <c r="W155" s="116"/>
      <c r="X155" s="39"/>
      <c r="Y155" s="40"/>
      <c r="Z155" s="40"/>
      <c r="AA155" s="116"/>
      <c r="AB155" s="39"/>
      <c r="AC155" s="40"/>
      <c r="AD155" s="40"/>
      <c r="AE155" s="40"/>
      <c r="AF155" s="116"/>
      <c r="AG155" s="39"/>
      <c r="AH155" s="40"/>
      <c r="AI155" s="40"/>
      <c r="AJ155" s="40"/>
      <c r="AK155" s="116"/>
      <c r="AL155" s="39"/>
      <c r="AM155" s="40"/>
      <c r="AN155" s="40"/>
      <c r="AO155" s="40"/>
      <c r="AP155" s="116"/>
    </row>
    <row r="156" spans="1:42" s="9" customFormat="1" ht="20.100000000000001" customHeight="1">
      <c r="A156" s="61" t="s">
        <v>7</v>
      </c>
      <c r="B156" s="62" t="s">
        <v>96</v>
      </c>
      <c r="C156" s="110" t="s">
        <v>54</v>
      </c>
      <c r="D156" s="39"/>
      <c r="E156" s="40"/>
      <c r="F156" s="40"/>
      <c r="G156" s="40"/>
      <c r="H156" s="41"/>
      <c r="I156" s="39"/>
      <c r="J156" s="40"/>
      <c r="K156" s="40"/>
      <c r="L156" s="40"/>
      <c r="M156" s="41"/>
      <c r="N156" s="39"/>
      <c r="O156" s="40"/>
      <c r="P156" s="40"/>
      <c r="Q156" s="40"/>
      <c r="R156" s="41"/>
      <c r="S156" s="39"/>
      <c r="T156" s="40"/>
      <c r="U156" s="40"/>
      <c r="V156" s="40"/>
      <c r="W156" s="41"/>
      <c r="X156" s="39"/>
      <c r="Y156" s="40"/>
      <c r="Z156" s="40"/>
      <c r="AA156" s="41"/>
      <c r="AB156" s="39"/>
      <c r="AC156" s="40"/>
      <c r="AD156" s="40"/>
      <c r="AE156" s="40"/>
      <c r="AF156" s="41"/>
      <c r="AG156" s="39"/>
      <c r="AH156" s="40"/>
      <c r="AI156" s="40"/>
      <c r="AJ156" s="40"/>
      <c r="AK156" s="41"/>
      <c r="AL156" s="39"/>
      <c r="AM156" s="40"/>
      <c r="AN156" s="40"/>
      <c r="AO156" s="40"/>
      <c r="AP156" s="41"/>
    </row>
    <row r="157" spans="1:42" s="9" customFormat="1" ht="20.100000000000001" customHeight="1">
      <c r="A157" s="61" t="s">
        <v>7</v>
      </c>
      <c r="B157" s="62" t="s">
        <v>30</v>
      </c>
      <c r="C157" s="110" t="s">
        <v>54</v>
      </c>
      <c r="D157" s="39"/>
      <c r="E157" s="40"/>
      <c r="F157" s="40"/>
      <c r="G157" s="40"/>
      <c r="H157" s="41"/>
      <c r="I157" s="39"/>
      <c r="J157" s="40"/>
      <c r="K157" s="40"/>
      <c r="L157" s="40"/>
      <c r="M157" s="41"/>
      <c r="N157" s="39"/>
      <c r="O157" s="40"/>
      <c r="P157" s="40"/>
      <c r="Q157" s="40"/>
      <c r="R157" s="41"/>
      <c r="S157" s="39"/>
      <c r="T157" s="40"/>
      <c r="U157" s="40"/>
      <c r="V157" s="40"/>
      <c r="W157" s="41"/>
      <c r="X157" s="39"/>
      <c r="Y157" s="40"/>
      <c r="Z157" s="40"/>
      <c r="AA157" s="41"/>
      <c r="AB157" s="39"/>
      <c r="AC157" s="40"/>
      <c r="AD157" s="40"/>
      <c r="AE157" s="40"/>
      <c r="AF157" s="41"/>
      <c r="AG157" s="39"/>
      <c r="AH157" s="40"/>
      <c r="AI157" s="40"/>
      <c r="AJ157" s="40"/>
      <c r="AK157" s="41"/>
      <c r="AL157" s="39"/>
      <c r="AM157" s="40"/>
      <c r="AN157" s="40"/>
      <c r="AO157" s="40"/>
      <c r="AP157" s="41"/>
    </row>
    <row r="158" spans="1:42" s="9" customFormat="1" ht="20.100000000000001" customHeight="1">
      <c r="A158" s="61" t="s">
        <v>7</v>
      </c>
      <c r="B158" s="64"/>
      <c r="C158" s="107" t="s">
        <v>146</v>
      </c>
      <c r="D158" s="65">
        <f>SUM(D153:D157)</f>
        <v>0</v>
      </c>
      <c r="E158" s="66">
        <f t="shared" ref="E158:AP158" si="43">SUM(E153:E157)</f>
        <v>0</v>
      </c>
      <c r="F158" s="66">
        <f t="shared" si="43"/>
        <v>0</v>
      </c>
      <c r="G158" s="66">
        <f t="shared" si="43"/>
        <v>0</v>
      </c>
      <c r="H158" s="67">
        <f t="shared" si="43"/>
        <v>0</v>
      </c>
      <c r="I158" s="65">
        <f t="shared" si="43"/>
        <v>0</v>
      </c>
      <c r="J158" s="66">
        <f t="shared" si="43"/>
        <v>0</v>
      </c>
      <c r="K158" s="66">
        <f t="shared" si="43"/>
        <v>0</v>
      </c>
      <c r="L158" s="66">
        <f t="shared" si="43"/>
        <v>0</v>
      </c>
      <c r="M158" s="67">
        <f t="shared" si="43"/>
        <v>0</v>
      </c>
      <c r="N158" s="65">
        <f t="shared" si="43"/>
        <v>0</v>
      </c>
      <c r="O158" s="94">
        <f t="shared" si="43"/>
        <v>0</v>
      </c>
      <c r="P158" s="66">
        <f t="shared" si="43"/>
        <v>0</v>
      </c>
      <c r="Q158" s="66">
        <f t="shared" si="43"/>
        <v>0</v>
      </c>
      <c r="R158" s="67">
        <f t="shared" si="43"/>
        <v>0</v>
      </c>
      <c r="S158" s="65">
        <f t="shared" si="43"/>
        <v>0</v>
      </c>
      <c r="T158" s="66">
        <f t="shared" si="43"/>
        <v>0</v>
      </c>
      <c r="U158" s="66">
        <f t="shared" si="43"/>
        <v>0</v>
      </c>
      <c r="V158" s="66">
        <f t="shared" si="43"/>
        <v>0</v>
      </c>
      <c r="W158" s="67">
        <f t="shared" si="43"/>
        <v>0</v>
      </c>
      <c r="X158" s="65">
        <f t="shared" si="43"/>
        <v>0</v>
      </c>
      <c r="Y158" s="66">
        <f t="shared" si="43"/>
        <v>0</v>
      </c>
      <c r="Z158" s="66">
        <f t="shared" si="43"/>
        <v>0</v>
      </c>
      <c r="AA158" s="67">
        <f t="shared" si="43"/>
        <v>0</v>
      </c>
      <c r="AB158" s="65">
        <f t="shared" si="43"/>
        <v>0</v>
      </c>
      <c r="AC158" s="67">
        <f t="shared" si="43"/>
        <v>0</v>
      </c>
      <c r="AD158" s="67">
        <f t="shared" si="43"/>
        <v>0</v>
      </c>
      <c r="AE158" s="67">
        <f t="shared" si="43"/>
        <v>0</v>
      </c>
      <c r="AF158" s="67">
        <f t="shared" si="43"/>
        <v>0</v>
      </c>
      <c r="AG158" s="65">
        <f t="shared" si="43"/>
        <v>0</v>
      </c>
      <c r="AH158" s="67">
        <f t="shared" si="43"/>
        <v>0</v>
      </c>
      <c r="AI158" s="67">
        <f t="shared" si="43"/>
        <v>0</v>
      </c>
      <c r="AJ158" s="67">
        <f t="shared" si="43"/>
        <v>0</v>
      </c>
      <c r="AK158" s="67">
        <f t="shared" si="43"/>
        <v>0</v>
      </c>
      <c r="AL158" s="65">
        <f t="shared" si="43"/>
        <v>0</v>
      </c>
      <c r="AM158" s="66">
        <f t="shared" si="43"/>
        <v>0</v>
      </c>
      <c r="AN158" s="67">
        <f t="shared" si="43"/>
        <v>0</v>
      </c>
      <c r="AO158" s="67">
        <f t="shared" si="43"/>
        <v>0</v>
      </c>
      <c r="AP158" s="67">
        <f t="shared" si="43"/>
        <v>0</v>
      </c>
    </row>
    <row r="159" spans="1:42" s="9" customFormat="1" ht="20.100000000000001" customHeight="1">
      <c r="A159" s="61" t="s">
        <v>7</v>
      </c>
      <c r="B159" s="62" t="s">
        <v>28</v>
      </c>
      <c r="C159" s="109" t="s">
        <v>57</v>
      </c>
      <c r="D159" s="39"/>
      <c r="E159" s="40"/>
      <c r="F159" s="40"/>
      <c r="G159" s="40"/>
      <c r="H159" s="116"/>
      <c r="I159" s="39"/>
      <c r="J159" s="40"/>
      <c r="K159" s="40"/>
      <c r="L159" s="40"/>
      <c r="M159" s="116"/>
      <c r="N159" s="39"/>
      <c r="O159" s="40"/>
      <c r="P159" s="40"/>
      <c r="Q159" s="40"/>
      <c r="R159" s="116"/>
      <c r="S159" s="39"/>
      <c r="T159" s="40"/>
      <c r="U159" s="40"/>
      <c r="V159" s="40"/>
      <c r="W159" s="116"/>
      <c r="X159" s="39"/>
      <c r="Y159" s="40"/>
      <c r="Z159" s="40"/>
      <c r="AA159" s="116"/>
      <c r="AB159" s="39"/>
      <c r="AC159" s="40"/>
      <c r="AD159" s="40"/>
      <c r="AE159" s="40"/>
      <c r="AF159" s="116"/>
      <c r="AG159" s="39"/>
      <c r="AH159" s="40"/>
      <c r="AI159" s="40"/>
      <c r="AJ159" s="40"/>
      <c r="AK159" s="116"/>
      <c r="AL159" s="39"/>
      <c r="AM159" s="40"/>
      <c r="AN159" s="40"/>
      <c r="AO159" s="40"/>
      <c r="AP159" s="116"/>
    </row>
    <row r="160" spans="1:42" s="9" customFormat="1" ht="20.100000000000001" customHeight="1">
      <c r="A160" s="61" t="s">
        <v>7</v>
      </c>
      <c r="B160" s="62" t="s">
        <v>67</v>
      </c>
      <c r="C160" s="109" t="s">
        <v>57</v>
      </c>
      <c r="D160" s="39"/>
      <c r="E160" s="40"/>
      <c r="F160" s="40"/>
      <c r="G160" s="40"/>
      <c r="H160" s="116"/>
      <c r="I160" s="39"/>
      <c r="J160" s="40"/>
      <c r="K160" s="40"/>
      <c r="L160" s="40"/>
      <c r="M160" s="116"/>
      <c r="N160" s="39"/>
      <c r="O160" s="40"/>
      <c r="P160" s="40"/>
      <c r="Q160" s="40"/>
      <c r="R160" s="116"/>
      <c r="S160" s="39"/>
      <c r="T160" s="40"/>
      <c r="U160" s="40"/>
      <c r="V160" s="40"/>
      <c r="W160" s="116"/>
      <c r="X160" s="39"/>
      <c r="Y160" s="40"/>
      <c r="Z160" s="40"/>
      <c r="AA160" s="116"/>
      <c r="AB160" s="39"/>
      <c r="AC160" s="40"/>
      <c r="AD160" s="40"/>
      <c r="AE160" s="40"/>
      <c r="AF160" s="116"/>
      <c r="AG160" s="39"/>
      <c r="AH160" s="40"/>
      <c r="AI160" s="40"/>
      <c r="AJ160" s="40"/>
      <c r="AK160" s="116"/>
      <c r="AL160" s="39"/>
      <c r="AM160" s="40"/>
      <c r="AN160" s="40"/>
      <c r="AO160" s="40"/>
      <c r="AP160" s="116"/>
    </row>
    <row r="161" spans="1:42" s="9" customFormat="1" ht="15" customHeight="1">
      <c r="A161" s="61" t="s">
        <v>7</v>
      </c>
      <c r="B161" s="62" t="s">
        <v>29</v>
      </c>
      <c r="C161" s="109" t="s">
        <v>57</v>
      </c>
      <c r="D161" s="39"/>
      <c r="E161" s="40"/>
      <c r="F161" s="40"/>
      <c r="G161" s="40"/>
      <c r="H161" s="116"/>
      <c r="I161" s="39"/>
      <c r="J161" s="40"/>
      <c r="K161" s="40"/>
      <c r="L161" s="40"/>
      <c r="M161" s="116"/>
      <c r="N161" s="39"/>
      <c r="O161" s="40"/>
      <c r="P161" s="40"/>
      <c r="Q161" s="40"/>
      <c r="R161" s="116"/>
      <c r="S161" s="39"/>
      <c r="T161" s="40"/>
      <c r="U161" s="40"/>
      <c r="V161" s="40"/>
      <c r="W161" s="116"/>
      <c r="X161" s="39"/>
      <c r="Y161" s="40"/>
      <c r="Z161" s="40"/>
      <c r="AA161" s="116"/>
      <c r="AB161" s="39"/>
      <c r="AC161" s="40"/>
      <c r="AD161" s="40"/>
      <c r="AE161" s="40"/>
      <c r="AF161" s="116"/>
      <c r="AG161" s="39"/>
      <c r="AH161" s="40"/>
      <c r="AI161" s="40"/>
      <c r="AJ161" s="40"/>
      <c r="AK161" s="116"/>
      <c r="AL161" s="39"/>
      <c r="AM161" s="40"/>
      <c r="AN161" s="40"/>
      <c r="AO161" s="40"/>
      <c r="AP161" s="116"/>
    </row>
    <row r="162" spans="1:42" s="9" customFormat="1" ht="20.100000000000001" customHeight="1">
      <c r="A162" s="61" t="s">
        <v>7</v>
      </c>
      <c r="B162" s="62" t="s">
        <v>96</v>
      </c>
      <c r="C162" s="109" t="s">
        <v>57</v>
      </c>
      <c r="D162" s="39"/>
      <c r="E162" s="40"/>
      <c r="F162" s="40"/>
      <c r="G162" s="40"/>
      <c r="H162" s="41"/>
      <c r="I162" s="39"/>
      <c r="J162" s="40"/>
      <c r="K162" s="40"/>
      <c r="L162" s="40"/>
      <c r="M162" s="41"/>
      <c r="N162" s="39"/>
      <c r="O162" s="40"/>
      <c r="P162" s="40"/>
      <c r="Q162" s="40"/>
      <c r="R162" s="41"/>
      <c r="S162" s="39"/>
      <c r="T162" s="40"/>
      <c r="U162" s="40"/>
      <c r="V162" s="40"/>
      <c r="W162" s="41"/>
      <c r="X162" s="39"/>
      <c r="Y162" s="40"/>
      <c r="Z162" s="40"/>
      <c r="AA162" s="41"/>
      <c r="AB162" s="39"/>
      <c r="AC162" s="40"/>
      <c r="AD162" s="40"/>
      <c r="AE162" s="40"/>
      <c r="AF162" s="41"/>
      <c r="AG162" s="39"/>
      <c r="AH162" s="40"/>
      <c r="AI162" s="40"/>
      <c r="AJ162" s="40"/>
      <c r="AK162" s="41"/>
      <c r="AL162" s="39"/>
      <c r="AM162" s="40"/>
      <c r="AN162" s="40"/>
      <c r="AO162" s="40"/>
      <c r="AP162" s="41"/>
    </row>
    <row r="163" spans="1:42" s="9" customFormat="1" ht="20.100000000000001" customHeight="1">
      <c r="A163" s="61" t="s">
        <v>7</v>
      </c>
      <c r="B163" s="62" t="s">
        <v>30</v>
      </c>
      <c r="C163" s="109" t="s">
        <v>57</v>
      </c>
      <c r="D163" s="39"/>
      <c r="E163" s="40"/>
      <c r="F163" s="40"/>
      <c r="G163" s="40"/>
      <c r="H163" s="41"/>
      <c r="I163" s="39"/>
      <c r="J163" s="40"/>
      <c r="K163" s="40"/>
      <c r="L163" s="40"/>
      <c r="M163" s="41"/>
      <c r="N163" s="39"/>
      <c r="O163" s="40"/>
      <c r="P163" s="40"/>
      <c r="Q163" s="40"/>
      <c r="R163" s="41"/>
      <c r="S163" s="39"/>
      <c r="T163" s="40"/>
      <c r="U163" s="40"/>
      <c r="V163" s="40"/>
      <c r="W163" s="41"/>
      <c r="X163" s="39"/>
      <c r="Y163" s="40"/>
      <c r="Z163" s="40"/>
      <c r="AA163" s="41"/>
      <c r="AB163" s="39"/>
      <c r="AC163" s="40"/>
      <c r="AD163" s="40"/>
      <c r="AE163" s="40"/>
      <c r="AF163" s="41"/>
      <c r="AG163" s="39"/>
      <c r="AH163" s="40"/>
      <c r="AI163" s="40"/>
      <c r="AJ163" s="40"/>
      <c r="AK163" s="41"/>
      <c r="AL163" s="39"/>
      <c r="AM163" s="40"/>
      <c r="AN163" s="40"/>
      <c r="AO163" s="40"/>
      <c r="AP163" s="41"/>
    </row>
    <row r="164" spans="1:42" s="9" customFormat="1" ht="20.100000000000001" customHeight="1">
      <c r="A164" s="61" t="s">
        <v>7</v>
      </c>
      <c r="B164" s="64" t="s">
        <v>27</v>
      </c>
      <c r="C164" s="107" t="s">
        <v>102</v>
      </c>
      <c r="D164" s="65">
        <f>SUM(D159:D163)</f>
        <v>0</v>
      </c>
      <c r="E164" s="66">
        <f t="shared" ref="E164:Z164" si="44">SUM(E159:E163)</f>
        <v>0</v>
      </c>
      <c r="F164" s="66">
        <f t="shared" si="44"/>
        <v>0</v>
      </c>
      <c r="G164" s="66">
        <f t="shared" si="44"/>
        <v>0</v>
      </c>
      <c r="H164" s="218">
        <f>9.07*D1</f>
        <v>5949.52999</v>
      </c>
      <c r="I164" s="65">
        <f t="shared" si="44"/>
        <v>0</v>
      </c>
      <c r="J164" s="66">
        <f t="shared" si="44"/>
        <v>0</v>
      </c>
      <c r="K164" s="66">
        <f t="shared" si="44"/>
        <v>0</v>
      </c>
      <c r="L164" s="66">
        <f t="shared" si="44"/>
        <v>0</v>
      </c>
      <c r="M164" s="218">
        <f>10*I1</f>
        <v>6559.57</v>
      </c>
      <c r="N164" s="65">
        <f t="shared" si="44"/>
        <v>0</v>
      </c>
      <c r="O164" s="94">
        <f t="shared" si="44"/>
        <v>0</v>
      </c>
      <c r="P164" s="66">
        <f t="shared" si="44"/>
        <v>0</v>
      </c>
      <c r="Q164" s="66">
        <f t="shared" si="44"/>
        <v>0</v>
      </c>
      <c r="R164" s="218">
        <f>10*N1</f>
        <v>6559.57</v>
      </c>
      <c r="S164" s="65">
        <f t="shared" si="44"/>
        <v>0</v>
      </c>
      <c r="T164" s="66">
        <f t="shared" si="44"/>
        <v>0</v>
      </c>
      <c r="U164" s="66">
        <f t="shared" si="44"/>
        <v>0</v>
      </c>
      <c r="V164" s="66">
        <f t="shared" si="44"/>
        <v>0</v>
      </c>
      <c r="W164" s="218">
        <f>499*S1</f>
        <v>327322.54300000001</v>
      </c>
      <c r="X164" s="65">
        <f t="shared" si="44"/>
        <v>0</v>
      </c>
      <c r="Y164" s="66">
        <f t="shared" si="44"/>
        <v>0</v>
      </c>
      <c r="Z164" s="66">
        <f t="shared" si="44"/>
        <v>0</v>
      </c>
      <c r="AA164" s="218">
        <f>537.44*X1</f>
        <v>352537.53008000006</v>
      </c>
      <c r="AB164" s="65">
        <f t="shared" ref="AB164:AO164" si="45">SUM(AB159:AB163)</f>
        <v>0</v>
      </c>
      <c r="AC164" s="67">
        <f t="shared" si="45"/>
        <v>0</v>
      </c>
      <c r="AD164" s="67">
        <f t="shared" si="45"/>
        <v>0</v>
      </c>
      <c r="AE164" s="67">
        <f t="shared" si="45"/>
        <v>0</v>
      </c>
      <c r="AF164" s="218">
        <f>(555+57)*AB1</f>
        <v>401445.68400000001</v>
      </c>
      <c r="AG164" s="65">
        <f t="shared" si="45"/>
        <v>0</v>
      </c>
      <c r="AH164" s="67">
        <f t="shared" si="45"/>
        <v>0</v>
      </c>
      <c r="AI164" s="67">
        <f t="shared" si="45"/>
        <v>0</v>
      </c>
      <c r="AJ164" s="67">
        <f t="shared" si="45"/>
        <v>0</v>
      </c>
      <c r="AK164" s="67">
        <f t="shared" si="45"/>
        <v>0</v>
      </c>
      <c r="AL164" s="65">
        <f t="shared" si="45"/>
        <v>0</v>
      </c>
      <c r="AM164" s="66">
        <f t="shared" si="45"/>
        <v>0</v>
      </c>
      <c r="AN164" s="67">
        <f t="shared" si="45"/>
        <v>0</v>
      </c>
      <c r="AO164" s="67">
        <f t="shared" si="45"/>
        <v>0</v>
      </c>
      <c r="AP164" s="218">
        <f>377.06*AL1</f>
        <v>247335.14642</v>
      </c>
    </row>
    <row r="165" spans="1:42" s="9" customFormat="1" ht="20.100000000000001" customHeight="1">
      <c r="A165" s="61" t="s">
        <v>7</v>
      </c>
      <c r="B165" s="62" t="s">
        <v>28</v>
      </c>
      <c r="C165" s="106" t="s">
        <v>62</v>
      </c>
      <c r="D165" s="39"/>
      <c r="E165" s="225">
        <v>280000</v>
      </c>
      <c r="F165" s="132"/>
      <c r="G165" s="132"/>
      <c r="H165" s="116"/>
      <c r="I165" s="228">
        <v>280000</v>
      </c>
      <c r="J165" s="132"/>
      <c r="K165" s="40"/>
      <c r="L165" s="40"/>
      <c r="M165" s="228">
        <f>400000+575000</f>
        <v>975000</v>
      </c>
      <c r="N165" s="131"/>
      <c r="O165" s="226">
        <v>280000</v>
      </c>
      <c r="P165" s="225">
        <v>1220000</v>
      </c>
      <c r="Q165" s="40"/>
      <c r="R165" s="116"/>
      <c r="S165" s="131"/>
      <c r="T165" s="225">
        <v>280000</v>
      </c>
      <c r="U165" s="40"/>
      <c r="V165" s="40"/>
      <c r="W165" s="116"/>
      <c r="X165" s="131"/>
      <c r="Y165" s="225">
        <v>280000</v>
      </c>
      <c r="Z165" s="40"/>
      <c r="AA165" s="227">
        <v>160000</v>
      </c>
      <c r="AB165" s="225">
        <f>280000</f>
        <v>280000</v>
      </c>
      <c r="AC165" s="40"/>
      <c r="AD165" s="132"/>
      <c r="AE165" s="40"/>
      <c r="AF165" s="225">
        <v>160000</v>
      </c>
      <c r="AG165" s="131">
        <v>280000</v>
      </c>
      <c r="AH165" s="132"/>
      <c r="AI165" s="40"/>
      <c r="AJ165" s="40"/>
      <c r="AK165" s="116"/>
      <c r="AL165" s="131">
        <v>280000</v>
      </c>
      <c r="AM165" s="132">
        <v>280000</v>
      </c>
      <c r="AN165" s="40"/>
      <c r="AO165" s="40"/>
      <c r="AP165" s="116"/>
    </row>
    <row r="166" spans="1:42" s="60" customFormat="1" ht="20.100000000000001" customHeight="1">
      <c r="A166" s="61" t="s">
        <v>7</v>
      </c>
      <c r="B166" s="62" t="s">
        <v>67</v>
      </c>
      <c r="C166" s="106" t="s">
        <v>62</v>
      </c>
      <c r="D166" s="39"/>
      <c r="E166" s="225">
        <v>23600</v>
      </c>
      <c r="F166" s="225">
        <v>23600</v>
      </c>
      <c r="G166" s="132"/>
      <c r="H166" s="116"/>
      <c r="I166" s="226">
        <v>28674</v>
      </c>
      <c r="J166" s="132"/>
      <c r="K166" s="40"/>
      <c r="L166" s="40"/>
      <c r="M166" s="228">
        <v>11800</v>
      </c>
      <c r="N166" s="131"/>
      <c r="O166" s="226">
        <v>23600</v>
      </c>
      <c r="P166" s="225">
        <v>7000</v>
      </c>
      <c r="Q166" s="40"/>
      <c r="R166" s="116"/>
      <c r="S166" s="131"/>
      <c r="T166" s="226">
        <v>23600</v>
      </c>
      <c r="U166" s="40"/>
      <c r="V166" s="40"/>
      <c r="W166" s="116"/>
      <c r="X166" s="225">
        <v>23500</v>
      </c>
      <c r="Y166" s="225">
        <v>23500</v>
      </c>
      <c r="Z166" s="40"/>
      <c r="AA166" s="225">
        <v>11800</v>
      </c>
      <c r="AB166" s="225">
        <v>23600</v>
      </c>
      <c r="AC166" s="40"/>
      <c r="AD166" s="132"/>
      <c r="AE166" s="40"/>
      <c r="AF166" s="126"/>
      <c r="AG166" s="131">
        <v>10000</v>
      </c>
      <c r="AH166" s="132"/>
      <c r="AI166" s="40"/>
      <c r="AJ166" s="40"/>
      <c r="AK166" s="116"/>
      <c r="AL166" s="131">
        <v>10000</v>
      </c>
      <c r="AM166" s="132">
        <v>10000</v>
      </c>
      <c r="AN166" s="40"/>
      <c r="AO166" s="40"/>
      <c r="AP166" s="116"/>
    </row>
    <row r="167" spans="1:42" ht="20.100000000000001" customHeight="1">
      <c r="A167" s="61" t="s">
        <v>7</v>
      </c>
      <c r="B167" s="62" t="s">
        <v>29</v>
      </c>
      <c r="C167" s="106" t="s">
        <v>62</v>
      </c>
      <c r="D167" s="40"/>
      <c r="E167" s="132"/>
      <c r="F167" s="225">
        <v>20000</v>
      </c>
      <c r="G167" s="40"/>
      <c r="H167" s="116"/>
      <c r="I167" s="226">
        <v>20000</v>
      </c>
      <c r="J167" s="132"/>
      <c r="K167" s="40"/>
      <c r="L167" s="40"/>
      <c r="M167" s="116"/>
      <c r="N167" s="39"/>
      <c r="O167" s="226">
        <v>20000</v>
      </c>
      <c r="P167" s="226">
        <f>96000+20000+3333</f>
        <v>119333</v>
      </c>
      <c r="Q167" s="40"/>
      <c r="R167" s="116"/>
      <c r="S167" s="39"/>
      <c r="T167" s="225">
        <v>20000</v>
      </c>
      <c r="U167" s="40"/>
      <c r="V167" s="40"/>
      <c r="W167" s="116"/>
      <c r="X167" s="225">
        <v>20000</v>
      </c>
      <c r="Y167" s="225">
        <v>20000</v>
      </c>
      <c r="Z167" s="40"/>
      <c r="AA167" s="227">
        <v>40000</v>
      </c>
      <c r="AB167" s="225">
        <v>20000</v>
      </c>
      <c r="AC167" s="40"/>
      <c r="AD167" s="132"/>
      <c r="AE167" s="40"/>
      <c r="AF167" s="225">
        <v>20000</v>
      </c>
      <c r="AG167" s="39"/>
      <c r="AH167" s="132"/>
      <c r="AI167" s="40"/>
      <c r="AJ167" s="40"/>
      <c r="AK167" s="116"/>
      <c r="AL167" s="131">
        <v>28500</v>
      </c>
      <c r="AM167" s="132">
        <f>(28500*2)+96000</f>
        <v>153000</v>
      </c>
      <c r="AN167" s="40"/>
      <c r="AO167" s="40"/>
      <c r="AP167" s="116"/>
    </row>
    <row r="168" spans="1:42" s="9" customFormat="1" ht="20.100000000000001" customHeight="1">
      <c r="A168" s="61" t="s">
        <v>7</v>
      </c>
      <c r="B168" s="62" t="s">
        <v>96</v>
      </c>
      <c r="C168" s="110" t="s">
        <v>62</v>
      </c>
      <c r="D168" s="225">
        <v>77720</v>
      </c>
      <c r="E168" s="132"/>
      <c r="F168" s="132"/>
      <c r="G168" s="132"/>
      <c r="H168" s="41"/>
      <c r="I168" s="226">
        <v>167760</v>
      </c>
      <c r="J168" s="132"/>
      <c r="K168" s="40"/>
      <c r="L168" s="40"/>
      <c r="M168" s="228">
        <v>45000</v>
      </c>
      <c r="N168" s="131"/>
      <c r="O168" s="225">
        <v>77760</v>
      </c>
      <c r="P168" s="132"/>
      <c r="Q168" s="40"/>
      <c r="R168" s="41"/>
      <c r="S168" s="131"/>
      <c r="T168" s="225">
        <f>77760</f>
        <v>77760</v>
      </c>
      <c r="U168" s="40"/>
      <c r="V168" s="40"/>
      <c r="W168" s="41"/>
      <c r="X168" s="225"/>
      <c r="Y168" s="225">
        <v>77760</v>
      </c>
      <c r="Z168" s="40"/>
      <c r="AA168" s="227">
        <v>101808</v>
      </c>
      <c r="AB168" s="225">
        <v>77760</v>
      </c>
      <c r="AC168" s="132"/>
      <c r="AD168" s="132"/>
      <c r="AE168" s="40"/>
      <c r="AF168" s="227">
        <f>101808</f>
        <v>101808</v>
      </c>
      <c r="AG168" s="131">
        <v>78538</v>
      </c>
      <c r="AH168" s="132"/>
      <c r="AI168" s="40"/>
      <c r="AJ168" s="40"/>
      <c r="AK168" s="41"/>
      <c r="AL168" s="131">
        <f>78538*3</f>
        <v>235614</v>
      </c>
      <c r="AM168" s="132">
        <v>78538</v>
      </c>
      <c r="AN168" s="40"/>
      <c r="AO168" s="132"/>
      <c r="AP168" s="41"/>
    </row>
    <row r="169" spans="1:42" s="9" customFormat="1" ht="20.100000000000001" customHeight="1">
      <c r="A169" s="61" t="s">
        <v>7</v>
      </c>
      <c r="B169" s="62" t="s">
        <v>30</v>
      </c>
      <c r="C169" s="110" t="s">
        <v>62</v>
      </c>
      <c r="D169" s="39"/>
      <c r="E169" s="132"/>
      <c r="F169" s="132"/>
      <c r="G169" s="132"/>
      <c r="H169" s="228">
        <v>143000</v>
      </c>
      <c r="I169" s="131"/>
      <c r="J169" s="132"/>
      <c r="K169" s="40"/>
      <c r="L169" s="40"/>
      <c r="M169" s="41"/>
      <c r="N169" s="131"/>
      <c r="O169" s="132"/>
      <c r="P169" s="225">
        <v>3409300</v>
      </c>
      <c r="Q169" s="40"/>
      <c r="R169" s="41"/>
      <c r="S169" s="131"/>
      <c r="T169" s="225">
        <v>97850</v>
      </c>
      <c r="U169" s="40"/>
      <c r="V169" s="40"/>
      <c r="W169" s="41"/>
      <c r="X169" s="225">
        <v>97850</v>
      </c>
      <c r="Y169" s="226">
        <v>97850</v>
      </c>
      <c r="Z169" s="40"/>
      <c r="AA169" s="228">
        <v>53560</v>
      </c>
      <c r="AB169" s="39"/>
      <c r="AC169" s="132"/>
      <c r="AD169" s="132"/>
      <c r="AE169" s="40"/>
      <c r="AF169" s="41"/>
      <c r="AG169" s="131">
        <v>25000</v>
      </c>
      <c r="AH169" s="132"/>
      <c r="AI169" s="40"/>
      <c r="AJ169" s="40"/>
      <c r="AK169" s="41"/>
      <c r="AL169" s="131">
        <v>25000</v>
      </c>
      <c r="AM169" s="132">
        <v>25000</v>
      </c>
      <c r="AN169" s="40"/>
      <c r="AO169" s="132"/>
      <c r="AP169" s="41"/>
    </row>
    <row r="170" spans="1:42" s="9" customFormat="1" ht="20.100000000000001" customHeight="1">
      <c r="A170" s="61" t="s">
        <v>7</v>
      </c>
      <c r="B170" s="64" t="s">
        <v>27</v>
      </c>
      <c r="C170" s="107" t="s">
        <v>103</v>
      </c>
      <c r="D170" s="65">
        <f>SUM(D165:D169)</f>
        <v>77720</v>
      </c>
      <c r="E170" s="66">
        <f>SUM(E165:E169)</f>
        <v>303600</v>
      </c>
      <c r="F170" s="66">
        <f t="shared" ref="F170:AP170" si="46">SUM(F165:F169)</f>
        <v>43600</v>
      </c>
      <c r="G170" s="66">
        <f t="shared" si="46"/>
        <v>0</v>
      </c>
      <c r="H170" s="67">
        <f t="shared" si="46"/>
        <v>143000</v>
      </c>
      <c r="I170" s="65">
        <f t="shared" si="46"/>
        <v>496434</v>
      </c>
      <c r="J170" s="66">
        <f t="shared" si="46"/>
        <v>0</v>
      </c>
      <c r="K170" s="66">
        <f t="shared" si="46"/>
        <v>0</v>
      </c>
      <c r="L170" s="66">
        <f t="shared" si="46"/>
        <v>0</v>
      </c>
      <c r="M170" s="67">
        <f t="shared" si="46"/>
        <v>1031800</v>
      </c>
      <c r="N170" s="65">
        <f t="shared" si="46"/>
        <v>0</v>
      </c>
      <c r="O170" s="94">
        <f t="shared" si="46"/>
        <v>401360</v>
      </c>
      <c r="P170" s="66">
        <f t="shared" si="46"/>
        <v>4755633</v>
      </c>
      <c r="Q170" s="66">
        <f t="shared" si="46"/>
        <v>0</v>
      </c>
      <c r="R170" s="67">
        <f t="shared" si="46"/>
        <v>0</v>
      </c>
      <c r="S170" s="65">
        <f t="shared" si="46"/>
        <v>0</v>
      </c>
      <c r="T170" s="66">
        <f t="shared" si="46"/>
        <v>499210</v>
      </c>
      <c r="U170" s="66">
        <f t="shared" si="46"/>
        <v>0</v>
      </c>
      <c r="V170" s="66">
        <f t="shared" si="46"/>
        <v>0</v>
      </c>
      <c r="W170" s="67">
        <f t="shared" si="46"/>
        <v>0</v>
      </c>
      <c r="X170" s="65">
        <f t="shared" si="46"/>
        <v>141350</v>
      </c>
      <c r="Y170" s="66">
        <f t="shared" si="46"/>
        <v>499110</v>
      </c>
      <c r="Z170" s="66">
        <f t="shared" si="46"/>
        <v>0</v>
      </c>
      <c r="AA170" s="67">
        <f t="shared" si="46"/>
        <v>367168</v>
      </c>
      <c r="AB170" s="65">
        <f t="shared" si="46"/>
        <v>401360</v>
      </c>
      <c r="AC170" s="67">
        <f t="shared" si="46"/>
        <v>0</v>
      </c>
      <c r="AD170" s="67">
        <f t="shared" si="46"/>
        <v>0</v>
      </c>
      <c r="AE170" s="67">
        <f t="shared" si="46"/>
        <v>0</v>
      </c>
      <c r="AF170" s="67">
        <f t="shared" si="46"/>
        <v>281808</v>
      </c>
      <c r="AG170" s="65">
        <f t="shared" si="46"/>
        <v>393538</v>
      </c>
      <c r="AH170" s="67">
        <f t="shared" si="46"/>
        <v>0</v>
      </c>
      <c r="AI170" s="67">
        <f t="shared" si="46"/>
        <v>0</v>
      </c>
      <c r="AJ170" s="67">
        <f t="shared" si="46"/>
        <v>0</v>
      </c>
      <c r="AK170" s="67">
        <f t="shared" si="46"/>
        <v>0</v>
      </c>
      <c r="AL170" s="65">
        <f t="shared" si="46"/>
        <v>579114</v>
      </c>
      <c r="AM170" s="66">
        <f t="shared" si="46"/>
        <v>546538</v>
      </c>
      <c r="AN170" s="67">
        <f t="shared" si="46"/>
        <v>0</v>
      </c>
      <c r="AO170" s="67">
        <f t="shared" si="46"/>
        <v>0</v>
      </c>
      <c r="AP170" s="67">
        <f t="shared" si="46"/>
        <v>0</v>
      </c>
    </row>
    <row r="171" spans="1:42" ht="20.100000000000001" customHeight="1">
      <c r="A171" s="61" t="s">
        <v>7</v>
      </c>
      <c r="B171" s="62" t="s">
        <v>28</v>
      </c>
      <c r="C171" s="106" t="s">
        <v>56</v>
      </c>
      <c r="D171" s="39"/>
      <c r="E171" s="40"/>
      <c r="F171" s="40"/>
      <c r="G171" s="40"/>
      <c r="H171" s="116"/>
      <c r="I171" s="228">
        <f>(180000+648300+700000+90000)*48%</f>
        <v>776784</v>
      </c>
      <c r="J171" s="40"/>
      <c r="K171" s="40"/>
      <c r="L171" s="40"/>
      <c r="M171" s="227">
        <f>51000+864000+700000</f>
        <v>1615000</v>
      </c>
      <c r="N171" s="39"/>
      <c r="O171" s="40"/>
      <c r="P171" s="40"/>
      <c r="Q171" s="40"/>
      <c r="R171" s="227">
        <f>363000+1500000+250000+121500+76500</f>
        <v>2311000</v>
      </c>
      <c r="S171" s="39"/>
      <c r="T171" s="225">
        <f>(200000+587800+700000+100000)*48%</f>
        <v>762144</v>
      </c>
      <c r="U171" s="40"/>
      <c r="V171" s="40"/>
      <c r="W171" s="225">
        <f>135000+408920</f>
        <v>543920</v>
      </c>
      <c r="X171" s="39"/>
      <c r="Y171" s="40"/>
      <c r="Z171" s="40"/>
      <c r="AA171" s="225">
        <v>121500</v>
      </c>
      <c r="AB171" s="39"/>
      <c r="AC171" s="40"/>
      <c r="AD171" s="40"/>
      <c r="AE171" s="40"/>
      <c r="AF171" s="225">
        <v>288000</v>
      </c>
      <c r="AG171" s="39"/>
      <c r="AH171" s="40"/>
      <c r="AI171" s="40"/>
      <c r="AJ171" s="40"/>
      <c r="AK171" s="116"/>
      <c r="AL171" s="132">
        <v>1129757</v>
      </c>
      <c r="AM171" s="40"/>
      <c r="AN171" s="40"/>
      <c r="AO171" s="40"/>
      <c r="AP171" s="116"/>
    </row>
    <row r="172" spans="1:42" ht="20.100000000000001" customHeight="1">
      <c r="A172" s="61" t="s">
        <v>7</v>
      </c>
      <c r="B172" s="62" t="s">
        <v>67</v>
      </c>
      <c r="C172" s="106" t="s">
        <v>56</v>
      </c>
      <c r="D172" s="39"/>
      <c r="E172" s="40"/>
      <c r="F172" s="40"/>
      <c r="G172" s="40"/>
      <c r="H172" s="116"/>
      <c r="I172" s="228">
        <f>(180000+648300+700000+90000)*9.3%</f>
        <v>150501.90000000002</v>
      </c>
      <c r="J172" s="40"/>
      <c r="K172" s="40"/>
      <c r="L172" s="40"/>
      <c r="M172" s="116"/>
      <c r="N172" s="39"/>
      <c r="O172" s="40"/>
      <c r="P172" s="40"/>
      <c r="Q172" s="40"/>
      <c r="R172" s="116"/>
      <c r="S172" s="39"/>
      <c r="T172" s="225">
        <f>(200000+587800+700000+100000)*9.3%</f>
        <v>147665.40000000002</v>
      </c>
      <c r="U172" s="40"/>
      <c r="V172" s="40"/>
      <c r="W172" s="225">
        <v>530286</v>
      </c>
      <c r="X172" s="39"/>
      <c r="Y172" s="40"/>
      <c r="Z172" s="40"/>
      <c r="AA172" s="116"/>
      <c r="AB172" s="39"/>
      <c r="AC172" s="40"/>
      <c r="AD172" s="40"/>
      <c r="AE172" s="40"/>
      <c r="AF172" s="116"/>
      <c r="AG172" s="39"/>
      <c r="AH172" s="40"/>
      <c r="AI172" s="40"/>
      <c r="AJ172" s="40"/>
      <c r="AK172" s="116"/>
      <c r="AL172" s="132">
        <v>216724</v>
      </c>
      <c r="AM172" s="40"/>
      <c r="AN172" s="40"/>
      <c r="AO172" s="40"/>
      <c r="AP172" s="116"/>
    </row>
    <row r="173" spans="1:42" ht="20.100000000000001" customHeight="1">
      <c r="A173" s="61" t="s">
        <v>7</v>
      </c>
      <c r="B173" s="62" t="s">
        <v>29</v>
      </c>
      <c r="C173" s="106" t="s">
        <v>56</v>
      </c>
      <c r="D173" s="39"/>
      <c r="E173" s="40"/>
      <c r="F173" s="40"/>
      <c r="G173" s="40"/>
      <c r="H173" s="116"/>
      <c r="I173" s="228">
        <f>(180000+648300+700000+90000)*12.5%</f>
        <v>202287.5</v>
      </c>
      <c r="J173" s="40"/>
      <c r="K173" s="40"/>
      <c r="L173" s="40"/>
      <c r="M173" s="116"/>
      <c r="N173" s="39"/>
      <c r="O173" s="40"/>
      <c r="P173" s="40"/>
      <c r="Q173" s="40"/>
      <c r="R173" s="116"/>
      <c r="S173" s="39"/>
      <c r="T173" s="225">
        <f>(200000+587800+700000+100000)*12.5%</f>
        <v>198475</v>
      </c>
      <c r="U173" s="40"/>
      <c r="V173" s="40"/>
      <c r="W173" s="116"/>
      <c r="X173" s="39"/>
      <c r="Y173" s="40"/>
      <c r="Z173" s="40"/>
      <c r="AA173" s="116"/>
      <c r="AB173" s="39"/>
      <c r="AC173" s="40"/>
      <c r="AD173" s="40"/>
      <c r="AE173" s="40"/>
      <c r="AF173" s="116"/>
      <c r="AG173" s="39"/>
      <c r="AH173" s="40"/>
      <c r="AI173" s="40"/>
      <c r="AJ173" s="40"/>
      <c r="AK173" s="116"/>
      <c r="AL173" s="132">
        <v>290435</v>
      </c>
      <c r="AM173" s="40"/>
      <c r="AN173" s="40"/>
      <c r="AO173" s="40"/>
      <c r="AP173" s="116"/>
    </row>
    <row r="174" spans="1:42" ht="20.100000000000001" customHeight="1">
      <c r="A174" s="61" t="s">
        <v>7</v>
      </c>
      <c r="B174" s="62" t="s">
        <v>96</v>
      </c>
      <c r="C174" s="110" t="s">
        <v>56</v>
      </c>
      <c r="D174" s="39"/>
      <c r="E174" s="40"/>
      <c r="F174" s="40"/>
      <c r="G174" s="40"/>
      <c r="H174" s="41"/>
      <c r="I174" s="228">
        <f>(180000+648300+700000+90000)*17.7%</f>
        <v>286439.09999999998</v>
      </c>
      <c r="J174" s="40"/>
      <c r="K174" s="40"/>
      <c r="L174" s="40"/>
      <c r="M174" s="41"/>
      <c r="N174" s="39"/>
      <c r="O174" s="40"/>
      <c r="P174" s="40"/>
      <c r="Q174" s="40"/>
      <c r="R174" s="41"/>
      <c r="S174" s="39"/>
      <c r="T174" s="225">
        <f>(200000+587800+700000+100000)*17.7%</f>
        <v>281040.59999999998</v>
      </c>
      <c r="U174" s="40"/>
      <c r="V174" s="40"/>
      <c r="W174" s="228">
        <f>133000+311000</f>
        <v>444000</v>
      </c>
      <c r="X174" s="39"/>
      <c r="Y174" s="40"/>
      <c r="Z174" s="40"/>
      <c r="AA174" s="41"/>
      <c r="AB174" s="39"/>
      <c r="AC174" s="40"/>
      <c r="AD174" s="40"/>
      <c r="AE174" s="40"/>
      <c r="AF174" s="41"/>
      <c r="AG174" s="39"/>
      <c r="AH174" s="40"/>
      <c r="AI174" s="40"/>
      <c r="AJ174" s="40"/>
      <c r="AK174" s="41"/>
      <c r="AL174" s="132">
        <v>420390</v>
      </c>
      <c r="AM174" s="40"/>
      <c r="AN174" s="40"/>
      <c r="AO174" s="40"/>
      <c r="AP174" s="41"/>
    </row>
    <row r="175" spans="1:42" ht="20.100000000000001" customHeight="1">
      <c r="A175" s="61" t="s">
        <v>7</v>
      </c>
      <c r="B175" s="62" t="s">
        <v>30</v>
      </c>
      <c r="C175" s="110" t="s">
        <v>56</v>
      </c>
      <c r="D175" s="39"/>
      <c r="E175" s="40"/>
      <c r="F175" s="40"/>
      <c r="G175" s="40"/>
      <c r="H175" s="41"/>
      <c r="I175" s="228">
        <f>(180000+648300+700000+90000)*12.5%</f>
        <v>202287.5</v>
      </c>
      <c r="J175" s="40"/>
      <c r="K175" s="40"/>
      <c r="L175" s="40"/>
      <c r="M175" s="41"/>
      <c r="N175" s="39"/>
      <c r="O175" s="40"/>
      <c r="P175" s="40"/>
      <c r="Q175" s="40"/>
      <c r="R175" s="41"/>
      <c r="S175" s="39"/>
      <c r="T175" s="225">
        <f>(200000+587800+700000+100000)*12.5%</f>
        <v>198475</v>
      </c>
      <c r="U175" s="40"/>
      <c r="V175" s="40"/>
      <c r="W175" s="41"/>
      <c r="X175" s="39"/>
      <c r="Y175" s="40"/>
      <c r="Z175" s="40"/>
      <c r="AA175" s="227">
        <f>705000+113000</f>
        <v>818000</v>
      </c>
      <c r="AB175" s="39"/>
      <c r="AC175" s="40"/>
      <c r="AD175" s="40"/>
      <c r="AE175" s="40"/>
      <c r="AF175" s="41"/>
      <c r="AG175" s="39"/>
      <c r="AH175" s="40"/>
      <c r="AI175" s="40"/>
      <c r="AJ175" s="40"/>
      <c r="AK175" s="41"/>
      <c r="AL175" s="132">
        <v>302695</v>
      </c>
      <c r="AM175" s="40"/>
      <c r="AN175" s="40"/>
      <c r="AO175" s="40"/>
      <c r="AP175" s="41"/>
    </row>
    <row r="176" spans="1:42" s="9" customFormat="1" ht="20.100000000000001" customHeight="1">
      <c r="A176" s="61" t="s">
        <v>7</v>
      </c>
      <c r="B176" s="64" t="s">
        <v>27</v>
      </c>
      <c r="C176" s="107" t="s">
        <v>104</v>
      </c>
      <c r="D176" s="65">
        <f>SUM(D171:D175)</f>
        <v>0</v>
      </c>
      <c r="E176" s="66">
        <f t="shared" ref="E176:AP176" si="47">SUM(E171:E175)</f>
        <v>0</v>
      </c>
      <c r="F176" s="66">
        <f t="shared" si="47"/>
        <v>0</v>
      </c>
      <c r="G176" s="66">
        <f t="shared" si="47"/>
        <v>0</v>
      </c>
      <c r="H176" s="67">
        <f>SUM(H171:H175)</f>
        <v>0</v>
      </c>
      <c r="I176" s="65">
        <f>SUM(I171:I175)</f>
        <v>1618300</v>
      </c>
      <c r="J176" s="66">
        <f t="shared" si="47"/>
        <v>0</v>
      </c>
      <c r="K176" s="66">
        <f t="shared" si="47"/>
        <v>0</v>
      </c>
      <c r="L176" s="66">
        <f t="shared" si="47"/>
        <v>0</v>
      </c>
      <c r="M176" s="67">
        <f t="shared" si="47"/>
        <v>1615000</v>
      </c>
      <c r="N176" s="65">
        <f t="shared" si="47"/>
        <v>0</v>
      </c>
      <c r="O176" s="94">
        <f t="shared" si="47"/>
        <v>0</v>
      </c>
      <c r="P176" s="66">
        <f t="shared" si="47"/>
        <v>0</v>
      </c>
      <c r="Q176" s="66">
        <f t="shared" si="47"/>
        <v>0</v>
      </c>
      <c r="R176" s="67">
        <f t="shared" si="47"/>
        <v>2311000</v>
      </c>
      <c r="S176" s="65">
        <f t="shared" si="47"/>
        <v>0</v>
      </c>
      <c r="T176" s="66">
        <f>SUM(T171:T175)</f>
        <v>1587800</v>
      </c>
      <c r="U176" s="66">
        <f t="shared" si="47"/>
        <v>0</v>
      </c>
      <c r="V176" s="66">
        <f t="shared" si="47"/>
        <v>0</v>
      </c>
      <c r="W176" s="67">
        <f t="shared" si="47"/>
        <v>1518206</v>
      </c>
      <c r="X176" s="65">
        <f>SUM(T171:T175)</f>
        <v>1587800</v>
      </c>
      <c r="Y176" s="66">
        <f t="shared" si="47"/>
        <v>0</v>
      </c>
      <c r="Z176" s="66">
        <f t="shared" si="47"/>
        <v>0</v>
      </c>
      <c r="AA176" s="67">
        <f>SUM(AA171:AA175)</f>
        <v>939500</v>
      </c>
      <c r="AB176" s="65">
        <f t="shared" si="47"/>
        <v>0</v>
      </c>
      <c r="AC176" s="67">
        <f t="shared" si="47"/>
        <v>0</v>
      </c>
      <c r="AD176" s="67">
        <f t="shared" si="47"/>
        <v>0</v>
      </c>
      <c r="AE176" s="67">
        <f t="shared" si="47"/>
        <v>0</v>
      </c>
      <c r="AF176" s="67">
        <f t="shared" si="47"/>
        <v>288000</v>
      </c>
      <c r="AG176" s="65">
        <f t="shared" si="47"/>
        <v>0</v>
      </c>
      <c r="AH176" s="67">
        <f t="shared" si="47"/>
        <v>0</v>
      </c>
      <c r="AI176" s="67">
        <f t="shared" si="47"/>
        <v>0</v>
      </c>
      <c r="AJ176" s="67">
        <f t="shared" si="47"/>
        <v>0</v>
      </c>
      <c r="AK176" s="67">
        <f t="shared" si="47"/>
        <v>0</v>
      </c>
      <c r="AL176" s="65">
        <f t="shared" si="47"/>
        <v>2360001</v>
      </c>
      <c r="AM176" s="66">
        <f t="shared" si="47"/>
        <v>0</v>
      </c>
      <c r="AN176" s="67">
        <f t="shared" si="47"/>
        <v>0</v>
      </c>
      <c r="AO176" s="67">
        <f t="shared" si="47"/>
        <v>0</v>
      </c>
      <c r="AP176" s="67">
        <f t="shared" si="47"/>
        <v>0</v>
      </c>
    </row>
    <row r="177" spans="1:42" ht="20.100000000000001" customHeight="1">
      <c r="A177" s="61" t="s">
        <v>7</v>
      </c>
      <c r="B177" s="68" t="s">
        <v>27</v>
      </c>
      <c r="C177" s="68" t="s">
        <v>21</v>
      </c>
      <c r="D177" s="45">
        <f>(D176+D170+D164+D158+D152+D146)</f>
        <v>77720</v>
      </c>
      <c r="E177" s="43">
        <f t="shared" ref="E177:AH177" si="48">(E176+E170+E164+E158+E152+E146)</f>
        <v>303600</v>
      </c>
      <c r="F177" s="43">
        <f t="shared" si="48"/>
        <v>43600</v>
      </c>
      <c r="G177" s="43">
        <f t="shared" si="48"/>
        <v>0</v>
      </c>
      <c r="H177" s="44">
        <f t="shared" si="48"/>
        <v>148949.52999000001</v>
      </c>
      <c r="I177" s="45">
        <f t="shared" si="48"/>
        <v>2114734</v>
      </c>
      <c r="J177" s="43">
        <f t="shared" si="48"/>
        <v>0</v>
      </c>
      <c r="K177" s="43">
        <f t="shared" si="48"/>
        <v>0</v>
      </c>
      <c r="L177" s="43">
        <f t="shared" si="48"/>
        <v>0</v>
      </c>
      <c r="M177" s="44">
        <f t="shared" si="48"/>
        <v>2653359.5699999998</v>
      </c>
      <c r="N177" s="45">
        <f t="shared" si="48"/>
        <v>0</v>
      </c>
      <c r="O177" s="43">
        <f t="shared" si="48"/>
        <v>401360</v>
      </c>
      <c r="P177" s="43">
        <f t="shared" si="48"/>
        <v>4755633</v>
      </c>
      <c r="Q177" s="43">
        <f t="shared" si="48"/>
        <v>0</v>
      </c>
      <c r="R177" s="44">
        <f t="shared" si="48"/>
        <v>2412450.30962</v>
      </c>
      <c r="S177" s="45">
        <f t="shared" si="48"/>
        <v>0</v>
      </c>
      <c r="T177" s="43">
        <f t="shared" si="48"/>
        <v>2087010</v>
      </c>
      <c r="U177" s="43">
        <f t="shared" si="48"/>
        <v>0</v>
      </c>
      <c r="V177" s="43">
        <f t="shared" si="48"/>
        <v>0</v>
      </c>
      <c r="W177" s="44">
        <f t="shared" si="48"/>
        <v>2110253.1094900002</v>
      </c>
      <c r="X177" s="45">
        <f t="shared" si="48"/>
        <v>1729150</v>
      </c>
      <c r="Y177" s="43">
        <f t="shared" si="48"/>
        <v>499110</v>
      </c>
      <c r="Z177" s="43">
        <f t="shared" si="48"/>
        <v>0</v>
      </c>
      <c r="AA177" s="44">
        <f t="shared" si="48"/>
        <v>1659205.5300799999</v>
      </c>
      <c r="AB177" s="45">
        <f t="shared" si="48"/>
        <v>401360</v>
      </c>
      <c r="AC177" s="43">
        <f t="shared" si="48"/>
        <v>0</v>
      </c>
      <c r="AD177" s="44">
        <f t="shared" si="48"/>
        <v>0</v>
      </c>
      <c r="AE177" s="44">
        <f t="shared" si="48"/>
        <v>0</v>
      </c>
      <c r="AF177" s="44">
        <f t="shared" si="48"/>
        <v>971253.68400000001</v>
      </c>
      <c r="AG177" s="45">
        <f t="shared" si="48"/>
        <v>393538</v>
      </c>
      <c r="AH177" s="43">
        <f t="shared" si="48"/>
        <v>0</v>
      </c>
      <c r="AI177" s="44">
        <f t="shared" ref="AI177:AP177" si="49">(AI176+AI170+AI164+AI158+AI152+AI146)</f>
        <v>0</v>
      </c>
      <c r="AJ177" s="43">
        <f t="shared" si="49"/>
        <v>0</v>
      </c>
      <c r="AK177" s="44">
        <f t="shared" si="49"/>
        <v>0</v>
      </c>
      <c r="AL177" s="45">
        <f t="shared" si="49"/>
        <v>2939115</v>
      </c>
      <c r="AM177" s="43">
        <f t="shared" si="49"/>
        <v>546538</v>
      </c>
      <c r="AN177" s="44">
        <f t="shared" si="49"/>
        <v>0</v>
      </c>
      <c r="AO177" s="43">
        <f t="shared" si="49"/>
        <v>0</v>
      </c>
      <c r="AP177" s="44">
        <f t="shared" si="49"/>
        <v>494670.29284000001</v>
      </c>
    </row>
    <row r="178" spans="1:42" ht="20.100000000000001" customHeight="1">
      <c r="A178" s="61" t="s">
        <v>8</v>
      </c>
      <c r="B178" s="62" t="s">
        <v>28</v>
      </c>
      <c r="C178" s="109" t="s">
        <v>70</v>
      </c>
      <c r="D178" s="39"/>
      <c r="E178" s="40"/>
      <c r="F178" s="40"/>
      <c r="G178" s="40"/>
      <c r="H178" s="217">
        <f>H183*48%</f>
        <v>56419.6487184</v>
      </c>
      <c r="I178" s="39"/>
      <c r="J178" s="40"/>
      <c r="K178" s="40"/>
      <c r="L178" s="40"/>
      <c r="M178" s="132"/>
      <c r="N178" s="39"/>
      <c r="O178" s="40"/>
      <c r="P178" s="40"/>
      <c r="Q178" s="40"/>
      <c r="R178" s="132"/>
      <c r="S178" s="39"/>
      <c r="T178" s="40"/>
      <c r="U178" s="40"/>
      <c r="V178" s="40"/>
      <c r="W178" s="132"/>
      <c r="X178" s="39"/>
      <c r="Y178" s="40"/>
      <c r="Z178" s="40"/>
      <c r="AA178" s="132"/>
      <c r="AB178" s="39"/>
      <c r="AC178" s="40"/>
      <c r="AD178" s="40"/>
      <c r="AE178" s="129"/>
      <c r="AF178" s="222">
        <f>AF183*48%</f>
        <v>117272.51722559999</v>
      </c>
      <c r="AG178" s="39"/>
      <c r="AH178" s="40"/>
      <c r="AI178" s="129"/>
      <c r="AJ178" s="40"/>
      <c r="AK178" s="222" t="e">
        <f>AK183*#REF!</f>
        <v>#REF!</v>
      </c>
      <c r="AL178" s="39"/>
      <c r="AM178" s="40"/>
      <c r="AN178" s="129"/>
      <c r="AO178" s="40"/>
      <c r="AP178" s="222" t="e">
        <f>AP183*#REF!</f>
        <v>#REF!</v>
      </c>
    </row>
    <row r="179" spans="1:42" ht="20.100000000000001" customHeight="1">
      <c r="A179" s="61" t="s">
        <v>8</v>
      </c>
      <c r="B179" s="62" t="s">
        <v>67</v>
      </c>
      <c r="C179" s="109" t="s">
        <v>70</v>
      </c>
      <c r="D179" s="39"/>
      <c r="E179" s="40"/>
      <c r="F179" s="40"/>
      <c r="G179" s="40"/>
      <c r="H179" s="217">
        <f>H183*9.3%</f>
        <v>10931.306939190001</v>
      </c>
      <c r="I179" s="39"/>
      <c r="J179" s="40"/>
      <c r="K179" s="40"/>
      <c r="L179" s="40"/>
      <c r="M179" s="132"/>
      <c r="N179" s="39"/>
      <c r="O179" s="40"/>
      <c r="P179" s="40"/>
      <c r="Q179" s="40"/>
      <c r="R179" s="132"/>
      <c r="S179" s="39"/>
      <c r="T179" s="40"/>
      <c r="U179" s="40"/>
      <c r="V179" s="40"/>
      <c r="W179" s="132"/>
      <c r="X179" s="39"/>
      <c r="Y179" s="40"/>
      <c r="Z179" s="40"/>
      <c r="AA179" s="132"/>
      <c r="AB179" s="39"/>
      <c r="AC179" s="40"/>
      <c r="AD179" s="40"/>
      <c r="AE179" s="129"/>
      <c r="AF179" s="222">
        <f>AF183*9.3%</f>
        <v>22721.550212460003</v>
      </c>
      <c r="AG179" s="39"/>
      <c r="AH179" s="40"/>
      <c r="AI179" s="129"/>
      <c r="AJ179" s="40"/>
      <c r="AK179" s="222" t="e">
        <f>AK183*#REF!</f>
        <v>#REF!</v>
      </c>
      <c r="AL179" s="39"/>
      <c r="AM179" s="40"/>
      <c r="AN179" s="129"/>
      <c r="AO179" s="40"/>
      <c r="AP179" s="222" t="e">
        <f>AP183*#REF!</f>
        <v>#REF!</v>
      </c>
    </row>
    <row r="180" spans="1:42" ht="48.6" customHeight="1">
      <c r="A180" s="61" t="s">
        <v>8</v>
      </c>
      <c r="B180" s="62" t="s">
        <v>29</v>
      </c>
      <c r="C180" s="109" t="s">
        <v>70</v>
      </c>
      <c r="D180" s="39"/>
      <c r="E180" s="40"/>
      <c r="F180" s="40"/>
      <c r="G180" s="40"/>
      <c r="H180" s="217">
        <f>H183*12.5%</f>
        <v>14692.61685375</v>
      </c>
      <c r="I180" s="39"/>
      <c r="J180" s="40"/>
      <c r="K180" s="40"/>
      <c r="L180" s="40"/>
      <c r="M180" s="132"/>
      <c r="N180" s="39"/>
      <c r="O180" s="40"/>
      <c r="P180" s="40"/>
      <c r="Q180" s="40"/>
      <c r="R180" s="132"/>
      <c r="S180" s="39"/>
      <c r="T180" s="40"/>
      <c r="U180" s="40"/>
      <c r="V180" s="40"/>
      <c r="W180" s="132"/>
      <c r="X180" s="39"/>
      <c r="Y180" s="40"/>
      <c r="Z180" s="40"/>
      <c r="AA180" s="132"/>
      <c r="AB180" s="39"/>
      <c r="AC180" s="40"/>
      <c r="AD180" s="40"/>
      <c r="AE180" s="129"/>
      <c r="AF180" s="222">
        <f>AF183*12.5%</f>
        <v>30539.718027499999</v>
      </c>
      <c r="AG180" s="39"/>
      <c r="AH180" s="40"/>
      <c r="AI180" s="129"/>
      <c r="AJ180" s="40"/>
      <c r="AK180" s="222" t="e">
        <f>AK183*#REF!</f>
        <v>#REF!</v>
      </c>
      <c r="AL180" s="39"/>
      <c r="AM180" s="40"/>
      <c r="AN180" s="129"/>
      <c r="AO180" s="40"/>
      <c r="AP180" s="222" t="e">
        <f>AP183*#REF!</f>
        <v>#REF!</v>
      </c>
    </row>
    <row r="181" spans="1:42" ht="20.100000000000001" customHeight="1">
      <c r="A181" s="61" t="s">
        <v>8</v>
      </c>
      <c r="B181" s="62" t="s">
        <v>96</v>
      </c>
      <c r="C181" s="109" t="s">
        <v>70</v>
      </c>
      <c r="D181" s="39"/>
      <c r="E181" s="40"/>
      <c r="F181" s="40"/>
      <c r="G181" s="40"/>
      <c r="H181" s="217">
        <f>H183*17.7%</f>
        <v>20804.74546491</v>
      </c>
      <c r="I181" s="39"/>
      <c r="J181" s="40"/>
      <c r="K181" s="40"/>
      <c r="L181" s="40"/>
      <c r="M181" s="132"/>
      <c r="N181" s="39"/>
      <c r="O181" s="40"/>
      <c r="P181" s="40"/>
      <c r="Q181" s="40"/>
      <c r="R181" s="132"/>
      <c r="S181" s="39"/>
      <c r="T181" s="40"/>
      <c r="U181" s="40"/>
      <c r="V181" s="40"/>
      <c r="W181" s="132"/>
      <c r="X181" s="39"/>
      <c r="Y181" s="40"/>
      <c r="Z181" s="40"/>
      <c r="AA181" s="132"/>
      <c r="AB181" s="39"/>
      <c r="AC181" s="40"/>
      <c r="AD181" s="40"/>
      <c r="AE181" s="141"/>
      <c r="AF181" s="222">
        <f>AF183*17.7%</f>
        <v>43244.240726939999</v>
      </c>
      <c r="AG181" s="39"/>
      <c r="AH181" s="40"/>
      <c r="AI181" s="141"/>
      <c r="AJ181" s="40"/>
      <c r="AK181" s="222" t="e">
        <f>AK183*#REF!</f>
        <v>#REF!</v>
      </c>
      <c r="AL181" s="39"/>
      <c r="AM181" s="40"/>
      <c r="AN181" s="141"/>
      <c r="AO181" s="40"/>
      <c r="AP181" s="222" t="e">
        <f>AP183*#REF!</f>
        <v>#REF!</v>
      </c>
    </row>
    <row r="182" spans="1:42" ht="20.100000000000001" customHeight="1">
      <c r="A182" s="61" t="s">
        <v>8</v>
      </c>
      <c r="B182" s="62" t="s">
        <v>30</v>
      </c>
      <c r="C182" s="109" t="s">
        <v>70</v>
      </c>
      <c r="D182" s="39"/>
      <c r="E182" s="40"/>
      <c r="F182" s="40"/>
      <c r="G182" s="40"/>
      <c r="H182" s="217">
        <f>H183*12.5%</f>
        <v>14692.61685375</v>
      </c>
      <c r="I182" s="39"/>
      <c r="J182" s="40"/>
      <c r="K182" s="40"/>
      <c r="L182" s="40"/>
      <c r="M182" s="132"/>
      <c r="N182" s="39"/>
      <c r="O182" s="40"/>
      <c r="P182" s="40"/>
      <c r="Q182" s="40"/>
      <c r="R182" s="132"/>
      <c r="S182" s="39"/>
      <c r="T182" s="40"/>
      <c r="U182" s="40"/>
      <c r="V182" s="40"/>
      <c r="W182" s="132"/>
      <c r="X182" s="39"/>
      <c r="Y182" s="40"/>
      <c r="Z182" s="40"/>
      <c r="AA182" s="132"/>
      <c r="AB182" s="39"/>
      <c r="AC182" s="40"/>
      <c r="AD182" s="40"/>
      <c r="AE182" s="141"/>
      <c r="AF182" s="222">
        <f>AF183*12.5%</f>
        <v>30539.718027499999</v>
      </c>
      <c r="AG182" s="39"/>
      <c r="AH182" s="40"/>
      <c r="AI182" s="141"/>
      <c r="AJ182" s="40"/>
      <c r="AK182" s="222" t="e">
        <f>AK183*#REF!</f>
        <v>#REF!</v>
      </c>
      <c r="AL182" s="39"/>
      <c r="AM182" s="40"/>
      <c r="AN182" s="141"/>
      <c r="AO182" s="40"/>
      <c r="AP182" s="222" t="e">
        <f>AP183*#REF!</f>
        <v>#REF!</v>
      </c>
    </row>
    <row r="183" spans="1:42" ht="20.100000000000001" customHeight="1">
      <c r="A183" s="61" t="s">
        <v>8</v>
      </c>
      <c r="B183" s="68" t="s">
        <v>27</v>
      </c>
      <c r="C183" s="68" t="s">
        <v>58</v>
      </c>
      <c r="D183" s="45"/>
      <c r="E183" s="43"/>
      <c r="F183" s="43"/>
      <c r="G183" s="43"/>
      <c r="H183" s="43">
        <f>179.19*D1</f>
        <v>117540.93483</v>
      </c>
      <c r="I183" s="45"/>
      <c r="J183" s="43"/>
      <c r="K183" s="43"/>
      <c r="L183" s="43"/>
      <c r="M183" s="43"/>
      <c r="N183" s="45"/>
      <c r="O183" s="43"/>
      <c r="P183" s="43"/>
      <c r="Q183" s="43"/>
      <c r="R183" s="43"/>
      <c r="S183" s="45"/>
      <c r="T183" s="43"/>
      <c r="U183" s="43"/>
      <c r="V183" s="43"/>
      <c r="W183" s="222"/>
      <c r="X183" s="45"/>
      <c r="Y183" s="43"/>
      <c r="Z183" s="43"/>
      <c r="AA183" s="222"/>
      <c r="AB183" s="45"/>
      <c r="AC183" s="43"/>
      <c r="AD183" s="44"/>
      <c r="AE183" s="44"/>
      <c r="AF183" s="43">
        <f>372.46*X1</f>
        <v>244317.74421999999</v>
      </c>
      <c r="AG183" s="45"/>
      <c r="AH183" s="43"/>
      <c r="AI183" s="44"/>
      <c r="AJ183" s="43"/>
      <c r="AK183" s="43">
        <f>1019.53*AG1</f>
        <v>668767.84020999994</v>
      </c>
      <c r="AL183" s="45"/>
      <c r="AM183" s="43"/>
      <c r="AN183" s="44"/>
      <c r="AO183" s="43"/>
      <c r="AP183" s="43">
        <f>358.86*AL1</f>
        <v>235396.72902</v>
      </c>
    </row>
    <row r="184" spans="1:42" ht="20.100000000000001" customHeight="1">
      <c r="A184" s="61" t="s">
        <v>9</v>
      </c>
      <c r="B184" s="62" t="s">
        <v>28</v>
      </c>
      <c r="C184" s="106" t="s">
        <v>26</v>
      </c>
      <c r="D184" s="39"/>
      <c r="E184" s="40"/>
      <c r="F184" s="40"/>
      <c r="G184" s="40"/>
      <c r="H184" s="116"/>
      <c r="I184" s="39"/>
      <c r="J184" s="40"/>
      <c r="K184" s="40"/>
      <c r="L184" s="40"/>
      <c r="M184" s="116"/>
      <c r="N184" s="39"/>
      <c r="O184" s="40"/>
      <c r="P184" s="40"/>
      <c r="Q184" s="40"/>
      <c r="R184" s="116"/>
      <c r="S184" s="39"/>
      <c r="T184" s="40"/>
      <c r="U184" s="40"/>
      <c r="V184" s="40"/>
      <c r="W184" s="116"/>
      <c r="X184" s="39"/>
      <c r="Y184" s="40"/>
      <c r="Z184" s="40"/>
      <c r="AA184" s="116"/>
      <c r="AB184" s="39"/>
      <c r="AC184" s="40"/>
      <c r="AD184" s="40"/>
      <c r="AE184" s="40"/>
      <c r="AF184" s="116"/>
      <c r="AG184" s="39"/>
      <c r="AH184" s="40"/>
      <c r="AI184" s="40"/>
      <c r="AJ184" s="40"/>
      <c r="AK184" s="116"/>
      <c r="AL184" s="39"/>
      <c r="AM184" s="40"/>
      <c r="AN184" s="40"/>
      <c r="AO184" s="40"/>
      <c r="AP184" s="116"/>
    </row>
    <row r="185" spans="1:42" ht="20.100000000000001" customHeight="1">
      <c r="A185" s="61" t="s">
        <v>9</v>
      </c>
      <c r="B185" s="62" t="s">
        <v>67</v>
      </c>
      <c r="C185" s="106" t="s">
        <v>26</v>
      </c>
      <c r="D185" s="39"/>
      <c r="E185" s="40"/>
      <c r="F185" s="40"/>
      <c r="G185" s="40"/>
      <c r="H185" s="116"/>
      <c r="I185" s="39"/>
      <c r="J185" s="40"/>
      <c r="K185" s="40"/>
      <c r="L185" s="40"/>
      <c r="M185" s="116"/>
      <c r="N185" s="39"/>
      <c r="O185" s="40"/>
      <c r="P185" s="40"/>
      <c r="Q185" s="40"/>
      <c r="R185" s="116"/>
      <c r="S185" s="39"/>
      <c r="T185" s="40"/>
      <c r="U185" s="40"/>
      <c r="V185" s="40"/>
      <c r="W185" s="116"/>
      <c r="X185" s="39"/>
      <c r="Y185" s="40"/>
      <c r="Z185" s="40"/>
      <c r="AA185" s="116"/>
      <c r="AB185" s="39"/>
      <c r="AC185" s="40"/>
      <c r="AD185" s="40"/>
      <c r="AE185" s="40"/>
      <c r="AF185" s="116"/>
      <c r="AG185" s="39"/>
      <c r="AH185" s="40"/>
      <c r="AI185" s="40"/>
      <c r="AJ185" s="40"/>
      <c r="AK185" s="116"/>
      <c r="AL185" s="39"/>
      <c r="AM185" s="40"/>
      <c r="AN185" s="40"/>
      <c r="AO185" s="40"/>
      <c r="AP185" s="116"/>
    </row>
    <row r="186" spans="1:42" ht="20.100000000000001" customHeight="1">
      <c r="A186" s="61" t="s">
        <v>9</v>
      </c>
      <c r="B186" s="62" t="s">
        <v>29</v>
      </c>
      <c r="C186" s="106" t="s">
        <v>26</v>
      </c>
      <c r="D186" s="39"/>
      <c r="E186" s="40"/>
      <c r="F186" s="40"/>
      <c r="G186" s="40"/>
      <c r="H186" s="116"/>
      <c r="I186" s="39"/>
      <c r="J186" s="40"/>
      <c r="K186" s="40"/>
      <c r="L186" s="40"/>
      <c r="M186" s="116"/>
      <c r="N186" s="39"/>
      <c r="O186" s="40"/>
      <c r="P186" s="40"/>
      <c r="Q186" s="40"/>
      <c r="R186" s="116"/>
      <c r="S186" s="39"/>
      <c r="T186" s="40"/>
      <c r="U186" s="40"/>
      <c r="V186" s="40"/>
      <c r="W186" s="116"/>
      <c r="X186" s="39"/>
      <c r="Y186" s="40"/>
      <c r="Z186" s="40"/>
      <c r="AA186" s="116"/>
      <c r="AB186" s="39"/>
      <c r="AC186" s="40"/>
      <c r="AD186" s="40"/>
      <c r="AE186" s="40"/>
      <c r="AF186" s="116"/>
      <c r="AG186" s="39"/>
      <c r="AH186" s="40"/>
      <c r="AI186" s="40"/>
      <c r="AJ186" s="40"/>
      <c r="AK186" s="116"/>
      <c r="AL186" s="39"/>
      <c r="AM186" s="40"/>
      <c r="AN186" s="40"/>
      <c r="AO186" s="40"/>
      <c r="AP186" s="116"/>
    </row>
    <row r="187" spans="1:42" ht="20.100000000000001" customHeight="1">
      <c r="A187" s="61" t="s">
        <v>9</v>
      </c>
      <c r="B187" s="62" t="s">
        <v>96</v>
      </c>
      <c r="C187" s="110" t="s">
        <v>26</v>
      </c>
      <c r="D187" s="39"/>
      <c r="E187" s="40"/>
      <c r="F187" s="40"/>
      <c r="G187" s="40"/>
      <c r="H187" s="41"/>
      <c r="I187" s="39"/>
      <c r="J187" s="40"/>
      <c r="K187" s="40"/>
      <c r="L187" s="40"/>
      <c r="M187" s="41"/>
      <c r="N187" s="39"/>
      <c r="O187" s="40"/>
      <c r="P187" s="40"/>
      <c r="Q187" s="40"/>
      <c r="R187" s="41"/>
      <c r="S187" s="39"/>
      <c r="T187" s="40"/>
      <c r="U187" s="40"/>
      <c r="V187" s="40"/>
      <c r="W187" s="41"/>
      <c r="X187" s="39"/>
      <c r="Y187" s="40"/>
      <c r="Z187" s="40"/>
      <c r="AA187" s="41"/>
      <c r="AB187" s="39"/>
      <c r="AC187" s="40"/>
      <c r="AD187" s="40"/>
      <c r="AE187" s="40"/>
      <c r="AF187" s="41"/>
      <c r="AG187" s="39"/>
      <c r="AH187" s="40"/>
      <c r="AI187" s="40"/>
      <c r="AJ187" s="40"/>
      <c r="AK187" s="41"/>
      <c r="AL187" s="39"/>
      <c r="AM187" s="40"/>
      <c r="AN187" s="40"/>
      <c r="AO187" s="40"/>
      <c r="AP187" s="41"/>
    </row>
    <row r="188" spans="1:42" ht="20.100000000000001" customHeight="1">
      <c r="A188" s="61" t="s">
        <v>9</v>
      </c>
      <c r="B188" s="62" t="s">
        <v>30</v>
      </c>
      <c r="C188" s="110" t="s">
        <v>26</v>
      </c>
      <c r="D188" s="39"/>
      <c r="E188" s="40"/>
      <c r="F188" s="40"/>
      <c r="G188" s="40"/>
      <c r="H188" s="41"/>
      <c r="I188" s="39"/>
      <c r="J188" s="40"/>
      <c r="K188" s="40"/>
      <c r="L188" s="40"/>
      <c r="M188" s="41"/>
      <c r="N188" s="39"/>
      <c r="O188" s="40"/>
      <c r="P188" s="40"/>
      <c r="Q188" s="40"/>
      <c r="R188" s="41"/>
      <c r="S188" s="39"/>
      <c r="T188" s="40"/>
      <c r="U188" s="40"/>
      <c r="V188" s="40"/>
      <c r="W188" s="41"/>
      <c r="X188" s="39"/>
      <c r="Y188" s="40"/>
      <c r="Z188" s="40"/>
      <c r="AA188" s="41"/>
      <c r="AB188" s="39"/>
      <c r="AC188" s="40"/>
      <c r="AD188" s="40"/>
      <c r="AE188" s="40"/>
      <c r="AF188" s="41"/>
      <c r="AG188" s="39"/>
      <c r="AH188" s="40"/>
      <c r="AI188" s="40"/>
      <c r="AJ188" s="40"/>
      <c r="AK188" s="41"/>
      <c r="AL188" s="39"/>
      <c r="AM188" s="40"/>
      <c r="AN188" s="40"/>
      <c r="AO188" s="40"/>
      <c r="AP188" s="41"/>
    </row>
    <row r="189" spans="1:42" ht="20.100000000000001" customHeight="1">
      <c r="A189" s="61" t="s">
        <v>9</v>
      </c>
      <c r="B189" s="68" t="s">
        <v>27</v>
      </c>
      <c r="C189" s="68" t="s">
        <v>26</v>
      </c>
      <c r="D189" s="45">
        <f>SUM(D184:D188)</f>
        <v>0</v>
      </c>
      <c r="E189" s="43">
        <f t="shared" ref="E189:AP189" si="50">SUM(E184:E188)</f>
        <v>0</v>
      </c>
      <c r="F189" s="43">
        <f t="shared" si="50"/>
        <v>0</v>
      </c>
      <c r="G189" s="43">
        <f t="shared" si="50"/>
        <v>0</v>
      </c>
      <c r="H189" s="44">
        <f t="shared" si="50"/>
        <v>0</v>
      </c>
      <c r="I189" s="45">
        <f t="shared" si="50"/>
        <v>0</v>
      </c>
      <c r="J189" s="43">
        <f t="shared" si="50"/>
        <v>0</v>
      </c>
      <c r="K189" s="43">
        <f t="shared" si="50"/>
        <v>0</v>
      </c>
      <c r="L189" s="43">
        <f t="shared" si="50"/>
        <v>0</v>
      </c>
      <c r="M189" s="44">
        <f t="shared" si="50"/>
        <v>0</v>
      </c>
      <c r="N189" s="45">
        <f t="shared" si="50"/>
        <v>0</v>
      </c>
      <c r="O189" s="43">
        <f t="shared" si="50"/>
        <v>0</v>
      </c>
      <c r="P189" s="43">
        <f t="shared" si="50"/>
        <v>0</v>
      </c>
      <c r="Q189" s="43">
        <f t="shared" si="50"/>
        <v>0</v>
      </c>
      <c r="R189" s="44">
        <f t="shared" si="50"/>
        <v>0</v>
      </c>
      <c r="S189" s="45">
        <f t="shared" si="50"/>
        <v>0</v>
      </c>
      <c r="T189" s="43">
        <f t="shared" si="50"/>
        <v>0</v>
      </c>
      <c r="U189" s="43">
        <f t="shared" si="50"/>
        <v>0</v>
      </c>
      <c r="V189" s="43">
        <f t="shared" si="50"/>
        <v>0</v>
      </c>
      <c r="W189" s="44">
        <f t="shared" si="50"/>
        <v>0</v>
      </c>
      <c r="X189" s="45">
        <f t="shared" si="50"/>
        <v>0</v>
      </c>
      <c r="Y189" s="43">
        <f t="shared" si="50"/>
        <v>0</v>
      </c>
      <c r="Z189" s="43">
        <f t="shared" si="50"/>
        <v>0</v>
      </c>
      <c r="AA189" s="44">
        <f t="shared" si="50"/>
        <v>0</v>
      </c>
      <c r="AB189" s="45">
        <f t="shared" si="50"/>
        <v>0</v>
      </c>
      <c r="AC189" s="43">
        <f t="shared" si="50"/>
        <v>0</v>
      </c>
      <c r="AD189" s="44">
        <f t="shared" si="50"/>
        <v>0</v>
      </c>
      <c r="AE189" s="44">
        <f t="shared" si="50"/>
        <v>0</v>
      </c>
      <c r="AF189" s="44">
        <f t="shared" si="50"/>
        <v>0</v>
      </c>
      <c r="AG189" s="45">
        <f t="shared" si="50"/>
        <v>0</v>
      </c>
      <c r="AH189" s="43">
        <f t="shared" si="50"/>
        <v>0</v>
      </c>
      <c r="AI189" s="44">
        <f t="shared" si="50"/>
        <v>0</v>
      </c>
      <c r="AJ189" s="43">
        <f t="shared" si="50"/>
        <v>0</v>
      </c>
      <c r="AK189" s="44">
        <f t="shared" si="50"/>
        <v>0</v>
      </c>
      <c r="AL189" s="45">
        <f t="shared" si="50"/>
        <v>0</v>
      </c>
      <c r="AM189" s="43">
        <f t="shared" si="50"/>
        <v>0</v>
      </c>
      <c r="AN189" s="44">
        <f t="shared" si="50"/>
        <v>0</v>
      </c>
      <c r="AO189" s="43">
        <f t="shared" si="50"/>
        <v>0</v>
      </c>
      <c r="AP189" s="44">
        <f t="shared" si="50"/>
        <v>0</v>
      </c>
    </row>
    <row r="190" spans="1:42" ht="20.100000000000001" customHeight="1">
      <c r="A190" s="61" t="s">
        <v>10</v>
      </c>
      <c r="B190" s="62" t="s">
        <v>28</v>
      </c>
      <c r="C190" s="106" t="s">
        <v>69</v>
      </c>
      <c r="D190" s="39"/>
      <c r="E190" s="40"/>
      <c r="F190" s="40"/>
      <c r="G190" s="40"/>
      <c r="H190" s="217">
        <f>20*1*D1</f>
        <v>13119.14</v>
      </c>
      <c r="I190" s="39"/>
      <c r="J190" s="40"/>
      <c r="K190" s="40"/>
      <c r="L190" s="40"/>
      <c r="M190" s="217">
        <f>20*1*I1</f>
        <v>13119.14</v>
      </c>
      <c r="N190" s="39"/>
      <c r="O190" s="40"/>
      <c r="P190" s="40"/>
      <c r="Q190" s="40"/>
      <c r="R190" s="217">
        <f>20*1*N1</f>
        <v>13119.14</v>
      </c>
      <c r="S190" s="39"/>
      <c r="T190" s="40"/>
      <c r="U190" s="40"/>
      <c r="V190" s="40"/>
      <c r="W190" s="217">
        <f>(20*2)*S1</f>
        <v>26238.28</v>
      </c>
      <c r="X190" s="39"/>
      <c r="Y190" s="40"/>
      <c r="Z190" s="40"/>
      <c r="AA190" s="217">
        <f>(20*2)*X1</f>
        <v>26238.28</v>
      </c>
      <c r="AB190" s="132"/>
      <c r="AC190" s="40"/>
      <c r="AD190" s="126"/>
      <c r="AE190" s="126"/>
      <c r="AF190" s="217">
        <f>(40+330)*AB1</f>
        <v>242704.09</v>
      </c>
      <c r="AG190" s="39"/>
      <c r="AH190" s="40"/>
      <c r="AI190" s="40"/>
      <c r="AJ190" s="40"/>
      <c r="AK190" s="217">
        <f>325.96*AG1</f>
        <v>213815.74372</v>
      </c>
      <c r="AL190" s="39"/>
      <c r="AM190" s="40"/>
      <c r="AN190" s="40"/>
      <c r="AO190" s="40"/>
      <c r="AP190" s="217">
        <f>20*2*AL1</f>
        <v>26238.28</v>
      </c>
    </row>
    <row r="191" spans="1:42" ht="20.100000000000001" customHeight="1">
      <c r="A191" s="61" t="s">
        <v>10</v>
      </c>
      <c r="B191" s="62" t="s">
        <v>67</v>
      </c>
      <c r="C191" s="106" t="s">
        <v>69</v>
      </c>
      <c r="D191" s="39"/>
      <c r="E191" s="40"/>
      <c r="F191" s="40"/>
      <c r="G191" s="40"/>
      <c r="H191" s="217">
        <f>20*D1</f>
        <v>13119.14</v>
      </c>
      <c r="I191" s="39"/>
      <c r="J191" s="40"/>
      <c r="K191" s="40"/>
      <c r="L191" s="40"/>
      <c r="M191" s="217">
        <f>20*I1</f>
        <v>13119.14</v>
      </c>
      <c r="N191" s="39"/>
      <c r="O191" s="40"/>
      <c r="P191" s="40"/>
      <c r="Q191" s="40"/>
      <c r="R191" s="217">
        <f>20*N1</f>
        <v>13119.14</v>
      </c>
      <c r="S191" s="39"/>
      <c r="T191" s="40"/>
      <c r="U191" s="40"/>
      <c r="V191" s="40"/>
      <c r="W191" s="217">
        <f>20*S1</f>
        <v>13119.14</v>
      </c>
      <c r="X191" s="39"/>
      <c r="Y191" s="40"/>
      <c r="Z191" s="40"/>
      <c r="AA191" s="217">
        <f>20*X1</f>
        <v>13119.14</v>
      </c>
      <c r="AB191" s="132"/>
      <c r="AC191" s="40"/>
      <c r="AD191" s="40"/>
      <c r="AE191" s="126"/>
      <c r="AF191" s="217">
        <f>(20+165)*AB1</f>
        <v>121352.045</v>
      </c>
      <c r="AG191" s="39"/>
      <c r="AH191" s="40"/>
      <c r="AI191" s="40"/>
      <c r="AJ191" s="40"/>
      <c r="AK191" s="217">
        <f>(185.21+177.9)*AG1</f>
        <v>238184.54627000002</v>
      </c>
      <c r="AL191" s="39"/>
      <c r="AM191" s="40"/>
      <c r="AN191" s="40"/>
      <c r="AO191" s="40"/>
      <c r="AP191" s="217">
        <f>20*AL1</f>
        <v>13119.14</v>
      </c>
    </row>
    <row r="192" spans="1:42" ht="20.100000000000001" customHeight="1">
      <c r="A192" s="61" t="s">
        <v>10</v>
      </c>
      <c r="B192" s="62" t="s">
        <v>29</v>
      </c>
      <c r="C192" s="106" t="s">
        <v>69</v>
      </c>
      <c r="D192" s="39"/>
      <c r="E192" s="40"/>
      <c r="F192" s="40"/>
      <c r="G192" s="40"/>
      <c r="H192" s="217">
        <f>20*D1</f>
        <v>13119.14</v>
      </c>
      <c r="I192" s="39"/>
      <c r="J192" s="40"/>
      <c r="K192" s="40"/>
      <c r="L192" s="40"/>
      <c r="M192" s="217">
        <f>20*I1</f>
        <v>13119.14</v>
      </c>
      <c r="N192" s="39"/>
      <c r="O192" s="40"/>
      <c r="P192" s="40"/>
      <c r="Q192" s="40"/>
      <c r="R192" s="217">
        <f>20*N1</f>
        <v>13119.14</v>
      </c>
      <c r="S192" s="39"/>
      <c r="T192" s="40"/>
      <c r="U192" s="40"/>
      <c r="V192" s="40"/>
      <c r="W192" s="217">
        <f>20*S1</f>
        <v>13119.14</v>
      </c>
      <c r="X192" s="39"/>
      <c r="Y192" s="40"/>
      <c r="Z192" s="40"/>
      <c r="AA192" s="217">
        <f>20*X1</f>
        <v>13119.14</v>
      </c>
      <c r="AB192" s="132"/>
      <c r="AC192" s="40"/>
      <c r="AD192" s="126"/>
      <c r="AE192" s="126"/>
      <c r="AF192" s="217">
        <f>(20+165)*AB1</f>
        <v>121352.045</v>
      </c>
      <c r="AG192" s="39"/>
      <c r="AH192" s="40"/>
      <c r="AI192" s="40"/>
      <c r="AJ192" s="40"/>
      <c r="AK192" s="217">
        <f>300.5*AG1</f>
        <v>197115.0785</v>
      </c>
      <c r="AL192" s="39"/>
      <c r="AM192" s="40"/>
      <c r="AN192" s="40"/>
      <c r="AO192" s="40"/>
      <c r="AP192" s="217">
        <f>20*AL1</f>
        <v>13119.14</v>
      </c>
    </row>
    <row r="193" spans="1:42" ht="20.100000000000001" customHeight="1">
      <c r="A193" s="61" t="s">
        <v>10</v>
      </c>
      <c r="B193" s="62" t="s">
        <v>96</v>
      </c>
      <c r="C193" s="110" t="s">
        <v>69</v>
      </c>
      <c r="D193" s="39"/>
      <c r="E193" s="40"/>
      <c r="F193" s="40"/>
      <c r="G193" s="40"/>
      <c r="H193" s="217">
        <f>20*D1</f>
        <v>13119.14</v>
      </c>
      <c r="I193" s="39"/>
      <c r="J193" s="40"/>
      <c r="K193" s="40"/>
      <c r="L193" s="40"/>
      <c r="M193" s="217">
        <f>20*I1</f>
        <v>13119.14</v>
      </c>
      <c r="N193" s="39"/>
      <c r="O193" s="40"/>
      <c r="P193" s="40"/>
      <c r="Q193" s="40"/>
      <c r="R193" s="217">
        <f>20*N1</f>
        <v>13119.14</v>
      </c>
      <c r="S193" s="39"/>
      <c r="T193" s="40"/>
      <c r="U193" s="40"/>
      <c r="V193" s="40"/>
      <c r="W193" s="217">
        <f>20*S1</f>
        <v>13119.14</v>
      </c>
      <c r="X193" s="39"/>
      <c r="Y193" s="40"/>
      <c r="Z193" s="40"/>
      <c r="AA193" s="217">
        <f>20*X1</f>
        <v>13119.14</v>
      </c>
      <c r="AB193" s="132"/>
      <c r="AC193" s="40"/>
      <c r="AD193" s="40"/>
      <c r="AE193" s="126"/>
      <c r="AF193" s="217">
        <f>(20+165)*AB1</f>
        <v>121352.045</v>
      </c>
      <c r="AG193" s="39"/>
      <c r="AH193" s="40"/>
      <c r="AI193" s="40"/>
      <c r="AJ193" s="40"/>
      <c r="AK193" s="217">
        <f>106.28*AG1</f>
        <v>69715.109960000002</v>
      </c>
      <c r="AL193" s="39"/>
      <c r="AM193" s="40"/>
      <c r="AN193" s="40"/>
      <c r="AO193" s="40"/>
      <c r="AP193" s="217">
        <f>20*AL1</f>
        <v>13119.14</v>
      </c>
    </row>
    <row r="194" spans="1:42" ht="20.100000000000001" customHeight="1">
      <c r="A194" s="61" t="s">
        <v>10</v>
      </c>
      <c r="B194" s="62" t="s">
        <v>30</v>
      </c>
      <c r="C194" s="110" t="s">
        <v>69</v>
      </c>
      <c r="D194" s="39"/>
      <c r="E194" s="40"/>
      <c r="F194" s="40"/>
      <c r="G194" s="40"/>
      <c r="H194" s="217">
        <f>20*D1</f>
        <v>13119.14</v>
      </c>
      <c r="I194" s="39"/>
      <c r="J194" s="40"/>
      <c r="K194" s="40"/>
      <c r="L194" s="40"/>
      <c r="M194" s="217">
        <f>20*I1</f>
        <v>13119.14</v>
      </c>
      <c r="N194" s="39"/>
      <c r="O194" s="40"/>
      <c r="P194" s="40"/>
      <c r="Q194" s="40"/>
      <c r="R194" s="217">
        <f>20*N1</f>
        <v>13119.14</v>
      </c>
      <c r="S194" s="39"/>
      <c r="T194" s="40"/>
      <c r="U194" s="40"/>
      <c r="V194" s="40"/>
      <c r="W194" s="217">
        <f>20*S1</f>
        <v>13119.14</v>
      </c>
      <c r="X194" s="39"/>
      <c r="Y194" s="40"/>
      <c r="Z194" s="40"/>
      <c r="AA194" s="217">
        <f>20*X1</f>
        <v>13119.14</v>
      </c>
      <c r="AB194" s="132"/>
      <c r="AC194" s="40"/>
      <c r="AD194" s="40"/>
      <c r="AE194" s="126"/>
      <c r="AF194" s="217">
        <f>(20+165)*AB1</f>
        <v>121352.045</v>
      </c>
      <c r="AG194" s="39"/>
      <c r="AH194" s="40"/>
      <c r="AI194" s="40"/>
      <c r="AJ194" s="40"/>
      <c r="AK194" s="217">
        <f>100.46*AG1</f>
        <v>65897.440219999989</v>
      </c>
      <c r="AL194" s="39"/>
      <c r="AM194" s="40"/>
      <c r="AN194" s="40"/>
      <c r="AO194" s="40"/>
      <c r="AP194" s="217">
        <f>20*AL1</f>
        <v>13119.14</v>
      </c>
    </row>
    <row r="195" spans="1:42" ht="20.100000000000001" customHeight="1">
      <c r="A195" s="61" t="s">
        <v>10</v>
      </c>
      <c r="B195" s="68" t="s">
        <v>27</v>
      </c>
      <c r="C195" s="68" t="s">
        <v>39</v>
      </c>
      <c r="D195" s="45">
        <f t="shared" ref="D195:AA195" si="51">SUM(D190:D194)</f>
        <v>0</v>
      </c>
      <c r="E195" s="43">
        <f t="shared" si="51"/>
        <v>0</v>
      </c>
      <c r="F195" s="43">
        <f t="shared" si="51"/>
        <v>0</v>
      </c>
      <c r="G195" s="43">
        <f t="shared" si="51"/>
        <v>0</v>
      </c>
      <c r="H195" s="220">
        <f t="shared" si="51"/>
        <v>65595.7</v>
      </c>
      <c r="I195" s="45">
        <f t="shared" si="51"/>
        <v>0</v>
      </c>
      <c r="J195" s="43">
        <f t="shared" si="51"/>
        <v>0</v>
      </c>
      <c r="K195" s="43">
        <f t="shared" si="51"/>
        <v>0</v>
      </c>
      <c r="L195" s="43">
        <f t="shared" si="51"/>
        <v>0</v>
      </c>
      <c r="M195" s="44">
        <f t="shared" si="51"/>
        <v>65595.7</v>
      </c>
      <c r="N195" s="45">
        <f t="shared" si="51"/>
        <v>0</v>
      </c>
      <c r="O195" s="43">
        <f t="shared" si="51"/>
        <v>0</v>
      </c>
      <c r="P195" s="43">
        <f t="shared" si="51"/>
        <v>0</v>
      </c>
      <c r="Q195" s="43">
        <f t="shared" si="51"/>
        <v>0</v>
      </c>
      <c r="R195" s="44">
        <f t="shared" si="51"/>
        <v>65595.7</v>
      </c>
      <c r="S195" s="45">
        <f t="shared" si="51"/>
        <v>0</v>
      </c>
      <c r="T195" s="43">
        <f t="shared" si="51"/>
        <v>0</v>
      </c>
      <c r="U195" s="43">
        <f t="shared" si="51"/>
        <v>0</v>
      </c>
      <c r="V195" s="43">
        <f t="shared" si="51"/>
        <v>0</v>
      </c>
      <c r="W195" s="44">
        <f t="shared" si="51"/>
        <v>78714.84</v>
      </c>
      <c r="X195" s="45">
        <f t="shared" si="51"/>
        <v>0</v>
      </c>
      <c r="Y195" s="43">
        <f t="shared" si="51"/>
        <v>0</v>
      </c>
      <c r="Z195" s="43">
        <f t="shared" si="51"/>
        <v>0</v>
      </c>
      <c r="AA195" s="44">
        <f t="shared" si="51"/>
        <v>78714.84</v>
      </c>
      <c r="AB195" s="45"/>
      <c r="AC195" s="43">
        <f t="shared" ref="AC195:AH195" si="52">SUM(AC190:AC194)</f>
        <v>0</v>
      </c>
      <c r="AD195" s="44">
        <f t="shared" si="52"/>
        <v>0</v>
      </c>
      <c r="AE195" s="44">
        <f t="shared" si="52"/>
        <v>0</v>
      </c>
      <c r="AF195" s="44">
        <f t="shared" si="52"/>
        <v>728112.27</v>
      </c>
      <c r="AG195" s="45">
        <f t="shared" si="52"/>
        <v>0</v>
      </c>
      <c r="AH195" s="43">
        <f t="shared" si="52"/>
        <v>0</v>
      </c>
      <c r="AI195" s="44">
        <f t="shared" ref="AI195:AP195" si="53">SUM(AI190:AI194)</f>
        <v>0</v>
      </c>
      <c r="AJ195" s="43">
        <f t="shared" si="53"/>
        <v>0</v>
      </c>
      <c r="AK195" s="44">
        <f t="shared" si="53"/>
        <v>784727.91867000004</v>
      </c>
      <c r="AL195" s="45">
        <f t="shared" si="53"/>
        <v>0</v>
      </c>
      <c r="AM195" s="43">
        <f t="shared" si="53"/>
        <v>0</v>
      </c>
      <c r="AN195" s="44">
        <f t="shared" si="53"/>
        <v>0</v>
      </c>
      <c r="AO195" s="43">
        <f t="shared" si="53"/>
        <v>0</v>
      </c>
      <c r="AP195" s="44">
        <f t="shared" si="53"/>
        <v>78714.84</v>
      </c>
    </row>
    <row r="196" spans="1:42" ht="20.100000000000001" customHeight="1">
      <c r="A196" s="61" t="s">
        <v>119</v>
      </c>
      <c r="B196" s="62" t="s">
        <v>28</v>
      </c>
      <c r="C196" s="106" t="s">
        <v>113</v>
      </c>
      <c r="D196" s="72"/>
      <c r="E196" s="73"/>
      <c r="F196" s="73"/>
      <c r="G196" s="73"/>
      <c r="H196" s="74"/>
      <c r="I196" s="72"/>
      <c r="J196" s="73"/>
      <c r="K196" s="73"/>
      <c r="L196" s="73"/>
      <c r="M196" s="225">
        <f>23539146+650000+5000000+100000+6125000</f>
        <v>35414146</v>
      </c>
      <c r="N196" s="72"/>
      <c r="O196" s="73"/>
      <c r="P196" s="73"/>
      <c r="Q196" s="73"/>
      <c r="R196" s="229">
        <f>162000+175000+50000+250000+1500000+425000+80000+75000+60800+32800+420000+375000+2030000</f>
        <v>5635600</v>
      </c>
      <c r="S196" s="72"/>
      <c r="T196" s="73"/>
      <c r="U196" s="73"/>
      <c r="V196" s="73"/>
      <c r="W196" s="74"/>
      <c r="X196" s="72"/>
      <c r="Y196" s="73"/>
      <c r="Z196" s="73"/>
      <c r="AA196" s="74"/>
      <c r="AB196" s="72"/>
      <c r="AC196" s="73"/>
      <c r="AD196" s="73"/>
      <c r="AE196" s="73"/>
      <c r="AF196" s="227">
        <f>1500000+900000+120000+270600+100000+100000+250000</f>
        <v>3240600</v>
      </c>
      <c r="AG196" s="72"/>
      <c r="AH196" s="73"/>
      <c r="AI196" s="73"/>
      <c r="AJ196" s="73"/>
      <c r="AK196" s="74"/>
      <c r="AL196" s="72"/>
      <c r="AM196" s="40"/>
      <c r="AN196" s="73"/>
      <c r="AO196" s="73"/>
      <c r="AP196" s="74"/>
    </row>
    <row r="197" spans="1:42" ht="20.100000000000001" customHeight="1">
      <c r="A197" s="61" t="s">
        <v>119</v>
      </c>
      <c r="B197" s="62" t="s">
        <v>67</v>
      </c>
      <c r="C197" s="106" t="s">
        <v>113</v>
      </c>
      <c r="D197" s="72"/>
      <c r="E197" s="73"/>
      <c r="F197" s="73"/>
      <c r="G197" s="73"/>
      <c r="H197" s="74"/>
      <c r="I197" s="72"/>
      <c r="J197" s="73"/>
      <c r="K197" s="73"/>
      <c r="L197" s="73"/>
      <c r="M197" s="74"/>
      <c r="N197" s="72"/>
      <c r="O197" s="73"/>
      <c r="P197" s="73"/>
      <c r="Q197" s="73"/>
      <c r="R197" s="74"/>
      <c r="S197" s="72"/>
      <c r="T197" s="73"/>
      <c r="U197" s="73"/>
      <c r="V197" s="73"/>
      <c r="W197" s="74"/>
      <c r="X197" s="72"/>
      <c r="Y197" s="73"/>
      <c r="Z197" s="73"/>
      <c r="AA197" s="225">
        <f>10080000+82500+59000</f>
        <v>10221500</v>
      </c>
      <c r="AB197" s="72"/>
      <c r="AC197" s="73"/>
      <c r="AD197" s="40"/>
      <c r="AE197" s="133"/>
      <c r="AF197" s="132"/>
      <c r="AG197" s="72"/>
      <c r="AH197" s="73"/>
      <c r="AI197" s="73"/>
      <c r="AJ197" s="73"/>
      <c r="AK197" s="74"/>
      <c r="AL197" s="132">
        <v>1637500</v>
      </c>
      <c r="AM197" s="73"/>
      <c r="AN197" s="73"/>
      <c r="AO197" s="73"/>
      <c r="AP197" s="74"/>
    </row>
    <row r="198" spans="1:42" ht="20.100000000000001" customHeight="1">
      <c r="A198" s="61" t="s">
        <v>119</v>
      </c>
      <c r="B198" s="62" t="s">
        <v>29</v>
      </c>
      <c r="C198" s="106" t="s">
        <v>113</v>
      </c>
      <c r="D198" s="72"/>
      <c r="E198" s="73"/>
      <c r="F198" s="73"/>
      <c r="G198" s="73"/>
      <c r="H198" s="74"/>
      <c r="I198" s="72"/>
      <c r="J198" s="73"/>
      <c r="K198" s="73"/>
      <c r="L198" s="73"/>
      <c r="M198" s="74"/>
      <c r="N198" s="72"/>
      <c r="O198" s="73"/>
      <c r="P198" s="73"/>
      <c r="Q198" s="73"/>
      <c r="S198" s="72"/>
      <c r="T198" s="73"/>
      <c r="U198" s="73"/>
      <c r="V198" s="73"/>
      <c r="X198" s="72"/>
      <c r="Y198" s="73"/>
      <c r="Z198" s="73"/>
      <c r="AA198" s="225">
        <f>9884872+250000+410000+1600000+120000+260000</f>
        <v>12524872</v>
      </c>
      <c r="AB198" s="72"/>
      <c r="AC198" s="73"/>
      <c r="AD198" s="73"/>
      <c r="AE198" s="73"/>
      <c r="AF198" s="74"/>
      <c r="AG198" s="72"/>
      <c r="AH198" s="73"/>
      <c r="AI198" s="73"/>
      <c r="AJ198" s="73"/>
      <c r="AK198" s="74"/>
      <c r="AL198" s="72"/>
      <c r="AM198" s="73"/>
      <c r="AN198" s="73"/>
      <c r="AO198" s="73"/>
      <c r="AP198" s="74"/>
    </row>
    <row r="199" spans="1:42" ht="20.100000000000001" customHeight="1">
      <c r="A199" s="61" t="s">
        <v>119</v>
      </c>
      <c r="B199" s="62" t="s">
        <v>96</v>
      </c>
      <c r="C199" s="110" t="s">
        <v>113</v>
      </c>
      <c r="D199" s="72"/>
      <c r="E199" s="73"/>
      <c r="F199" s="73"/>
      <c r="G199" s="73"/>
      <c r="H199" s="74"/>
      <c r="I199" s="72"/>
      <c r="J199" s="73"/>
      <c r="K199" s="73"/>
      <c r="L199" s="73"/>
      <c r="M199" s="74"/>
      <c r="N199" s="72"/>
      <c r="O199" s="73"/>
      <c r="P199" s="73"/>
      <c r="Q199" s="73"/>
      <c r="R199" s="74"/>
      <c r="S199" s="72"/>
      <c r="T199" s="73"/>
      <c r="U199" s="73"/>
      <c r="V199" s="73"/>
      <c r="W199" s="74"/>
      <c r="X199" s="72"/>
      <c r="Y199" s="73"/>
      <c r="Z199" s="73"/>
      <c r="AA199" s="74"/>
      <c r="AB199" s="72"/>
      <c r="AC199" s="73"/>
      <c r="AD199" s="73"/>
      <c r="AE199" s="73"/>
      <c r="AF199" s="74"/>
      <c r="AG199" s="72"/>
      <c r="AH199" s="73"/>
      <c r="AI199" s="133"/>
      <c r="AJ199" s="73"/>
      <c r="AK199" s="132">
        <v>10000000</v>
      </c>
      <c r="AL199" s="72"/>
      <c r="AM199" s="73"/>
      <c r="AN199" s="73"/>
      <c r="AO199" s="73"/>
      <c r="AP199" s="74"/>
    </row>
    <row r="200" spans="1:42" ht="20.100000000000001" customHeight="1">
      <c r="A200" s="61" t="s">
        <v>119</v>
      </c>
      <c r="B200" s="62" t="s">
        <v>30</v>
      </c>
      <c r="C200" s="110" t="s">
        <v>113</v>
      </c>
      <c r="D200" s="72"/>
      <c r="E200" s="73"/>
      <c r="F200" s="73"/>
      <c r="G200" s="73"/>
      <c r="H200" s="74"/>
      <c r="I200" s="72"/>
      <c r="J200" s="73"/>
      <c r="K200" s="73"/>
      <c r="L200" s="73"/>
      <c r="M200" s="74"/>
      <c r="N200" s="72"/>
      <c r="O200" s="73"/>
      <c r="P200" s="73"/>
      <c r="Q200" s="73"/>
      <c r="R200" s="74"/>
      <c r="S200" s="72"/>
      <c r="T200" s="73"/>
      <c r="U200" s="73"/>
      <c r="V200" s="73"/>
      <c r="W200" s="225">
        <v>12748494</v>
      </c>
      <c r="X200" s="72"/>
      <c r="Y200" s="73"/>
      <c r="Z200" s="73"/>
      <c r="AA200" s="74"/>
      <c r="AB200" s="72"/>
      <c r="AC200" s="73"/>
      <c r="AD200" s="73"/>
      <c r="AE200" s="73"/>
      <c r="AF200" s="74"/>
      <c r="AG200" s="72"/>
      <c r="AH200" s="73"/>
      <c r="AI200" s="133"/>
      <c r="AJ200" s="73"/>
      <c r="AK200" s="74"/>
      <c r="AL200" s="72"/>
      <c r="AM200" s="73"/>
      <c r="AN200" s="73"/>
      <c r="AO200" s="73"/>
      <c r="AP200" s="74"/>
    </row>
    <row r="201" spans="1:42" ht="20.100000000000001" customHeight="1">
      <c r="A201" s="61" t="s">
        <v>120</v>
      </c>
      <c r="B201" s="62" t="s">
        <v>28</v>
      </c>
      <c r="C201" s="110" t="s">
        <v>99</v>
      </c>
      <c r="D201" s="72"/>
      <c r="E201" s="73"/>
      <c r="F201" s="73"/>
      <c r="G201" s="73"/>
      <c r="H201" s="74"/>
      <c r="I201" s="72"/>
      <c r="J201" s="73"/>
      <c r="K201" s="73"/>
      <c r="L201" s="73"/>
      <c r="M201" s="74"/>
      <c r="N201" s="72"/>
      <c r="O201" s="73"/>
      <c r="P201" s="73"/>
      <c r="Q201" s="73"/>
      <c r="R201" s="74"/>
      <c r="S201" s="72"/>
      <c r="T201" s="73"/>
      <c r="U201" s="73"/>
      <c r="V201" s="73"/>
      <c r="W201" s="74"/>
      <c r="X201" s="72"/>
      <c r="Y201" s="73"/>
      <c r="Z201" s="73"/>
      <c r="AA201" s="74"/>
      <c r="AB201" s="72"/>
      <c r="AC201" s="73"/>
      <c r="AD201" s="73"/>
      <c r="AE201" s="73"/>
      <c r="AF201" s="74"/>
      <c r="AG201" s="72"/>
      <c r="AH201" s="73"/>
      <c r="AI201" s="73"/>
      <c r="AJ201" s="73"/>
      <c r="AK201" s="74"/>
      <c r="AL201" s="72"/>
      <c r="AM201" s="73"/>
      <c r="AN201" s="73"/>
      <c r="AO201" s="73"/>
      <c r="AP201" s="74"/>
    </row>
    <row r="202" spans="1:42" ht="20.100000000000001" customHeight="1">
      <c r="A202" s="61" t="s">
        <v>120</v>
      </c>
      <c r="B202" s="62" t="s">
        <v>67</v>
      </c>
      <c r="C202" s="110" t="s">
        <v>99</v>
      </c>
      <c r="D202" s="72"/>
      <c r="E202" s="73"/>
      <c r="F202" s="73"/>
      <c r="G202" s="73"/>
      <c r="H202" s="74"/>
      <c r="I202" s="72"/>
      <c r="J202" s="73"/>
      <c r="K202" s="73"/>
      <c r="L202" s="73"/>
      <c r="M202" s="74"/>
      <c r="N202" s="72"/>
      <c r="O202" s="73"/>
      <c r="P202" s="73"/>
      <c r="Q202" s="73"/>
      <c r="R202" s="74"/>
      <c r="S202" s="72"/>
      <c r="T202" s="73"/>
      <c r="U202" s="73"/>
      <c r="V202" s="73"/>
      <c r="W202" s="74"/>
      <c r="X202" s="72"/>
      <c r="Y202" s="73"/>
      <c r="Z202" s="73"/>
      <c r="AA202" s="74"/>
      <c r="AB202" s="72"/>
      <c r="AC202" s="73"/>
      <c r="AD202" s="73"/>
      <c r="AE202" s="73"/>
      <c r="AF202" s="74"/>
      <c r="AG202" s="72"/>
      <c r="AH202" s="73"/>
      <c r="AI202" s="73"/>
      <c r="AJ202" s="73"/>
      <c r="AK202" s="74"/>
      <c r="AL202" s="72"/>
      <c r="AM202" s="73"/>
      <c r="AN202" s="73"/>
      <c r="AO202" s="73"/>
      <c r="AP202" s="74"/>
    </row>
    <row r="203" spans="1:42" ht="20.100000000000001" customHeight="1">
      <c r="A203" s="61" t="s">
        <v>120</v>
      </c>
      <c r="B203" s="62" t="s">
        <v>29</v>
      </c>
      <c r="C203" s="110" t="s">
        <v>99</v>
      </c>
      <c r="D203" s="72"/>
      <c r="E203" s="73"/>
      <c r="F203" s="73"/>
      <c r="G203" s="73"/>
      <c r="H203" s="74"/>
      <c r="I203" s="72"/>
      <c r="J203" s="73"/>
      <c r="K203" s="73"/>
      <c r="L203" s="73"/>
      <c r="M203" s="74"/>
      <c r="N203" s="72"/>
      <c r="O203" s="73"/>
      <c r="P203" s="73"/>
      <c r="Q203" s="73"/>
      <c r="R203" s="74"/>
      <c r="S203" s="72"/>
      <c r="T203" s="73"/>
      <c r="U203" s="73"/>
      <c r="V203" s="73"/>
      <c r="W203" s="74"/>
      <c r="X203" s="72"/>
      <c r="Y203" s="73"/>
      <c r="Z203" s="73"/>
      <c r="AA203" s="74"/>
      <c r="AB203" s="72"/>
      <c r="AC203" s="73"/>
      <c r="AD203" s="73"/>
      <c r="AE203" s="73"/>
      <c r="AF203" s="74"/>
      <c r="AG203" s="72"/>
      <c r="AH203" s="73"/>
      <c r="AI203" s="73"/>
      <c r="AJ203" s="73"/>
      <c r="AK203" s="74"/>
      <c r="AL203" s="72"/>
      <c r="AM203" s="73"/>
      <c r="AN203" s="73"/>
      <c r="AO203" s="73"/>
      <c r="AP203" s="74"/>
    </row>
    <row r="204" spans="1:42" ht="20.100000000000001" customHeight="1">
      <c r="A204" s="61" t="s">
        <v>120</v>
      </c>
      <c r="B204" s="62" t="s">
        <v>96</v>
      </c>
      <c r="C204" s="110" t="s">
        <v>99</v>
      </c>
      <c r="D204" s="72"/>
      <c r="E204" s="73"/>
      <c r="F204" s="73"/>
      <c r="G204" s="73"/>
      <c r="H204" s="74"/>
      <c r="I204" s="72"/>
      <c r="J204" s="73"/>
      <c r="K204" s="73"/>
      <c r="L204" s="73"/>
      <c r="M204" s="74"/>
      <c r="N204" s="72"/>
      <c r="O204" s="73"/>
      <c r="P204" s="73"/>
      <c r="Q204" s="73"/>
      <c r="R204" s="74"/>
      <c r="S204" s="72"/>
      <c r="T204" s="73"/>
      <c r="U204" s="73"/>
      <c r="V204" s="73"/>
      <c r="W204" s="74"/>
      <c r="X204" s="72"/>
      <c r="Y204" s="73"/>
      <c r="Z204" s="73"/>
      <c r="AA204" s="74"/>
      <c r="AB204" s="72"/>
      <c r="AC204" s="73"/>
      <c r="AD204" s="73"/>
      <c r="AE204" s="73"/>
      <c r="AF204" s="74"/>
      <c r="AG204" s="72"/>
      <c r="AH204" s="73"/>
      <c r="AI204" s="73"/>
      <c r="AJ204" s="73"/>
      <c r="AK204" s="74"/>
      <c r="AL204" s="72"/>
      <c r="AM204" s="73"/>
      <c r="AN204" s="73"/>
      <c r="AO204" s="73"/>
      <c r="AP204" s="74"/>
    </row>
    <row r="205" spans="1:42" ht="20.100000000000001" customHeight="1">
      <c r="A205" s="61" t="s">
        <v>120</v>
      </c>
      <c r="B205" s="62" t="s">
        <v>30</v>
      </c>
      <c r="C205" s="110" t="s">
        <v>99</v>
      </c>
      <c r="D205" s="72"/>
      <c r="E205" s="73"/>
      <c r="F205" s="73"/>
      <c r="G205" s="73"/>
      <c r="H205" s="74"/>
      <c r="I205" s="72"/>
      <c r="J205" s="73"/>
      <c r="K205" s="73"/>
      <c r="L205" s="73"/>
      <c r="M205" s="74"/>
      <c r="N205" s="72"/>
      <c r="O205" s="73"/>
      <c r="P205" s="73"/>
      <c r="Q205" s="73"/>
      <c r="R205" s="74"/>
      <c r="S205" s="72"/>
      <c r="T205" s="73"/>
      <c r="U205" s="73"/>
      <c r="V205" s="73"/>
      <c r="W205" s="74"/>
      <c r="X205" s="72"/>
      <c r="Y205" s="73"/>
      <c r="Z205" s="73"/>
      <c r="AA205" s="74"/>
      <c r="AB205" s="72"/>
      <c r="AC205" s="73"/>
      <c r="AD205" s="73"/>
      <c r="AE205" s="73"/>
      <c r="AF205" s="74"/>
      <c r="AG205" s="72"/>
      <c r="AH205" s="73"/>
      <c r="AI205" s="73"/>
      <c r="AJ205" s="73"/>
      <c r="AK205" s="74"/>
      <c r="AL205" s="72"/>
      <c r="AM205" s="73"/>
      <c r="AN205" s="73"/>
      <c r="AO205" s="73"/>
      <c r="AP205" s="74"/>
    </row>
    <row r="206" spans="1:42" ht="20.100000000000001" customHeight="1">
      <c r="A206" s="61" t="s">
        <v>120</v>
      </c>
      <c r="B206" s="62" t="s">
        <v>28</v>
      </c>
      <c r="C206" s="110" t="s">
        <v>100</v>
      </c>
      <c r="D206" s="72"/>
      <c r="E206" s="73"/>
      <c r="F206" s="73"/>
      <c r="G206" s="73"/>
      <c r="H206" s="74"/>
      <c r="I206" s="72"/>
      <c r="J206" s="73"/>
      <c r="K206" s="73"/>
      <c r="L206" s="73"/>
      <c r="M206" s="74"/>
      <c r="N206" s="72"/>
      <c r="O206" s="73"/>
      <c r="P206" s="73"/>
      <c r="Q206" s="73"/>
      <c r="R206" s="74"/>
      <c r="S206" s="72"/>
      <c r="T206" s="73"/>
      <c r="U206" s="73"/>
      <c r="V206" s="73"/>
      <c r="W206" s="74"/>
      <c r="X206" s="72"/>
      <c r="Y206" s="73"/>
      <c r="Z206" s="73"/>
      <c r="AA206" s="74"/>
      <c r="AB206" s="72"/>
      <c r="AC206" s="73"/>
      <c r="AD206" s="73"/>
      <c r="AE206" s="73"/>
      <c r="AF206" s="74"/>
      <c r="AG206" s="72"/>
      <c r="AH206" s="73"/>
      <c r="AI206" s="73"/>
      <c r="AJ206" s="73"/>
      <c r="AK206" s="74"/>
      <c r="AL206" s="72"/>
      <c r="AM206" s="73"/>
      <c r="AN206" s="73"/>
      <c r="AO206" s="73"/>
      <c r="AP206" s="74"/>
    </row>
    <row r="207" spans="1:42" ht="20.100000000000001" customHeight="1">
      <c r="A207" s="61" t="s">
        <v>120</v>
      </c>
      <c r="B207" s="62" t="s">
        <v>67</v>
      </c>
      <c r="C207" s="110" t="s">
        <v>100</v>
      </c>
      <c r="D207" s="72"/>
      <c r="E207" s="73"/>
      <c r="F207" s="73"/>
      <c r="G207" s="73"/>
      <c r="H207" s="74"/>
      <c r="I207" s="72"/>
      <c r="J207" s="73"/>
      <c r="K207" s="73"/>
      <c r="L207" s="73"/>
      <c r="M207" s="74"/>
      <c r="N207" s="72"/>
      <c r="O207" s="73"/>
      <c r="P207" s="73"/>
      <c r="Q207" s="73"/>
      <c r="R207" s="74"/>
      <c r="S207" s="72"/>
      <c r="T207" s="73"/>
      <c r="U207" s="73"/>
      <c r="V207" s="73"/>
      <c r="W207" s="74"/>
      <c r="X207" s="72"/>
      <c r="Y207" s="73"/>
      <c r="Z207" s="73"/>
      <c r="AA207" s="74"/>
      <c r="AB207" s="72"/>
      <c r="AC207" s="73"/>
      <c r="AD207" s="73"/>
      <c r="AE207" s="73"/>
      <c r="AF207" s="74"/>
      <c r="AG207" s="72"/>
      <c r="AH207" s="73"/>
      <c r="AI207" s="73"/>
      <c r="AJ207" s="73"/>
      <c r="AK207" s="74"/>
      <c r="AL207" s="72"/>
      <c r="AM207" s="73"/>
      <c r="AN207" s="73"/>
      <c r="AO207" s="73"/>
      <c r="AP207" s="74"/>
    </row>
    <row r="208" spans="1:42" ht="20.100000000000001" customHeight="1">
      <c r="A208" s="61" t="s">
        <v>120</v>
      </c>
      <c r="B208" s="62" t="s">
        <v>29</v>
      </c>
      <c r="C208" s="110" t="s">
        <v>100</v>
      </c>
      <c r="D208" s="72"/>
      <c r="E208" s="73"/>
      <c r="F208" s="129"/>
      <c r="G208" s="73"/>
      <c r="H208" s="74"/>
      <c r="I208" s="72"/>
      <c r="J208" s="73"/>
      <c r="K208" s="73"/>
      <c r="L208" s="73"/>
      <c r="M208" s="74"/>
      <c r="N208" s="72"/>
      <c r="O208" s="73"/>
      <c r="P208" s="73"/>
      <c r="Q208" s="73"/>
      <c r="R208" s="74"/>
      <c r="S208" s="72"/>
      <c r="T208" s="73"/>
      <c r="U208" s="73"/>
      <c r="V208" s="73"/>
      <c r="W208" s="74"/>
      <c r="X208" s="72"/>
      <c r="Y208" s="73"/>
      <c r="Z208" s="73"/>
      <c r="AA208" s="74"/>
      <c r="AB208" s="72"/>
      <c r="AC208" s="73"/>
      <c r="AD208" s="73"/>
      <c r="AE208" s="73"/>
      <c r="AF208" s="74"/>
      <c r="AG208" s="72"/>
      <c r="AH208" s="73"/>
      <c r="AI208" s="73"/>
      <c r="AJ208" s="73"/>
      <c r="AK208" s="74"/>
      <c r="AL208" s="72"/>
      <c r="AM208" s="73"/>
      <c r="AN208" s="73"/>
      <c r="AO208" s="73"/>
      <c r="AP208" s="74"/>
    </row>
    <row r="209" spans="1:42" ht="20.100000000000001" customHeight="1">
      <c r="A209" s="61" t="s">
        <v>120</v>
      </c>
      <c r="B209" s="62" t="s">
        <v>96</v>
      </c>
      <c r="C209" s="110" t="s">
        <v>100</v>
      </c>
      <c r="D209" s="72"/>
      <c r="E209" s="73"/>
      <c r="F209" s="73"/>
      <c r="G209" s="73"/>
      <c r="H209" s="74"/>
      <c r="I209" s="72"/>
      <c r="J209" s="73"/>
      <c r="K209" s="73"/>
      <c r="L209" s="73"/>
      <c r="M209" s="74"/>
      <c r="N209" s="72"/>
      <c r="O209" s="73"/>
      <c r="P209" s="73"/>
      <c r="Q209" s="73"/>
      <c r="R209" s="74"/>
      <c r="S209" s="72"/>
      <c r="T209" s="73"/>
      <c r="U209" s="73"/>
      <c r="V209" s="73"/>
      <c r="W209" s="74"/>
      <c r="X209" s="72"/>
      <c r="Y209" s="73"/>
      <c r="Z209" s="73"/>
      <c r="AA209" s="74"/>
      <c r="AB209" s="72"/>
      <c r="AC209" s="73"/>
      <c r="AD209" s="73"/>
      <c r="AE209" s="73"/>
      <c r="AF209" s="74"/>
      <c r="AG209" s="72"/>
      <c r="AH209" s="73"/>
      <c r="AI209" s="73"/>
      <c r="AJ209" s="73"/>
      <c r="AK209" s="74"/>
      <c r="AL209" s="72"/>
      <c r="AM209" s="73"/>
      <c r="AN209" s="73"/>
      <c r="AO209" s="73"/>
      <c r="AP209" s="74"/>
    </row>
    <row r="210" spans="1:42" ht="20.100000000000001" customHeight="1">
      <c r="A210" s="61" t="s">
        <v>120</v>
      </c>
      <c r="B210" s="62" t="s">
        <v>30</v>
      </c>
      <c r="C210" s="110" t="s">
        <v>100</v>
      </c>
      <c r="D210" s="72"/>
      <c r="E210" s="73"/>
      <c r="F210" s="73"/>
      <c r="G210" s="73"/>
      <c r="H210" s="74"/>
      <c r="I210" s="72"/>
      <c r="J210" s="73"/>
      <c r="K210" s="73"/>
      <c r="L210" s="73"/>
      <c r="M210" s="74"/>
      <c r="N210" s="72"/>
      <c r="O210" s="73"/>
      <c r="P210" s="73"/>
      <c r="Q210" s="73"/>
      <c r="R210" s="74"/>
      <c r="S210" s="72"/>
      <c r="T210" s="73"/>
      <c r="U210" s="73"/>
      <c r="V210" s="73"/>
      <c r="W210" s="74"/>
      <c r="X210" s="72"/>
      <c r="Y210" s="73"/>
      <c r="Z210" s="73"/>
      <c r="AA210" s="74"/>
      <c r="AB210" s="72"/>
      <c r="AC210" s="73"/>
      <c r="AD210" s="73"/>
      <c r="AE210" s="73"/>
      <c r="AF210" s="74"/>
      <c r="AG210" s="72"/>
      <c r="AH210" s="73"/>
      <c r="AI210" s="73"/>
      <c r="AJ210" s="73"/>
      <c r="AK210" s="74"/>
      <c r="AL210" s="72"/>
      <c r="AM210" s="73"/>
      <c r="AN210" s="73"/>
      <c r="AO210" s="73"/>
      <c r="AP210" s="74"/>
    </row>
    <row r="211" spans="1:42" ht="20.100000000000001" customHeight="1">
      <c r="A211" s="61" t="s">
        <v>23</v>
      </c>
      <c r="B211" s="68" t="s">
        <v>27</v>
      </c>
      <c r="C211" s="68" t="s">
        <v>22</v>
      </c>
      <c r="D211" s="45">
        <f>SUM(D196:D210)</f>
        <v>0</v>
      </c>
      <c r="E211" s="43">
        <f t="shared" ref="E211:AP211" si="54">SUM(E196:E210)</f>
        <v>0</v>
      </c>
      <c r="F211" s="43">
        <f t="shared" si="54"/>
        <v>0</v>
      </c>
      <c r="G211" s="43">
        <f t="shared" si="54"/>
        <v>0</v>
      </c>
      <c r="H211" s="44">
        <f t="shared" si="54"/>
        <v>0</v>
      </c>
      <c r="I211" s="45">
        <f t="shared" si="54"/>
        <v>0</v>
      </c>
      <c r="J211" s="43">
        <f t="shared" si="54"/>
        <v>0</v>
      </c>
      <c r="K211" s="43">
        <f t="shared" si="54"/>
        <v>0</v>
      </c>
      <c r="L211" s="43">
        <f t="shared" si="54"/>
        <v>0</v>
      </c>
      <c r="M211" s="44">
        <f t="shared" si="54"/>
        <v>35414146</v>
      </c>
      <c r="N211" s="45">
        <f t="shared" si="54"/>
        <v>0</v>
      </c>
      <c r="O211" s="43">
        <f t="shared" si="54"/>
        <v>0</v>
      </c>
      <c r="P211" s="43">
        <f t="shared" si="54"/>
        <v>0</v>
      </c>
      <c r="Q211" s="43">
        <f t="shared" si="54"/>
        <v>0</v>
      </c>
      <c r="R211" s="44">
        <f t="shared" si="54"/>
        <v>5635600</v>
      </c>
      <c r="S211" s="45">
        <f t="shared" si="54"/>
        <v>0</v>
      </c>
      <c r="T211" s="43">
        <f t="shared" si="54"/>
        <v>0</v>
      </c>
      <c r="U211" s="43">
        <f t="shared" si="54"/>
        <v>0</v>
      </c>
      <c r="V211" s="43">
        <f t="shared" si="54"/>
        <v>0</v>
      </c>
      <c r="W211" s="44">
        <f t="shared" si="54"/>
        <v>12748494</v>
      </c>
      <c r="X211" s="45">
        <f t="shared" si="54"/>
        <v>0</v>
      </c>
      <c r="Y211" s="43">
        <f t="shared" si="54"/>
        <v>0</v>
      </c>
      <c r="Z211" s="43">
        <f t="shared" si="54"/>
        <v>0</v>
      </c>
      <c r="AA211" s="44">
        <f t="shared" si="54"/>
        <v>22746372</v>
      </c>
      <c r="AB211" s="45">
        <f t="shared" si="54"/>
        <v>0</v>
      </c>
      <c r="AC211" s="43">
        <f t="shared" si="54"/>
        <v>0</v>
      </c>
      <c r="AD211" s="44">
        <f t="shared" si="54"/>
        <v>0</v>
      </c>
      <c r="AE211" s="44">
        <f t="shared" si="54"/>
        <v>0</v>
      </c>
      <c r="AF211" s="44">
        <f>SUM(AF196:AF210)</f>
        <v>3240600</v>
      </c>
      <c r="AG211" s="45">
        <f t="shared" si="54"/>
        <v>0</v>
      </c>
      <c r="AH211" s="43">
        <f t="shared" si="54"/>
        <v>0</v>
      </c>
      <c r="AI211" s="44">
        <f t="shared" si="54"/>
        <v>0</v>
      </c>
      <c r="AJ211" s="43">
        <f t="shared" si="54"/>
        <v>0</v>
      </c>
      <c r="AK211" s="44">
        <f t="shared" si="54"/>
        <v>10000000</v>
      </c>
      <c r="AL211" s="45">
        <f t="shared" si="54"/>
        <v>1637500</v>
      </c>
      <c r="AM211" s="43">
        <f t="shared" si="54"/>
        <v>0</v>
      </c>
      <c r="AN211" s="44">
        <f t="shared" si="54"/>
        <v>0</v>
      </c>
      <c r="AO211" s="43">
        <f t="shared" si="54"/>
        <v>0</v>
      </c>
      <c r="AP211" s="44">
        <f t="shared" si="54"/>
        <v>0</v>
      </c>
    </row>
    <row r="212" spans="1:42" ht="20.100000000000001" customHeight="1">
      <c r="A212" s="61" t="s">
        <v>11</v>
      </c>
      <c r="B212" s="62" t="s">
        <v>28</v>
      </c>
      <c r="C212" s="106" t="s">
        <v>68</v>
      </c>
      <c r="D212" s="39"/>
      <c r="E212" s="40"/>
      <c r="F212" s="40"/>
      <c r="G212" s="40"/>
      <c r="H212" s="129"/>
      <c r="I212" s="40"/>
      <c r="J212" s="40"/>
      <c r="K212" s="40"/>
      <c r="L212" s="40"/>
      <c r="M212" s="225">
        <f>5200000+754600</f>
        <v>5954600</v>
      </c>
      <c r="N212" s="39"/>
      <c r="O212" s="40"/>
      <c r="P212" s="40"/>
      <c r="Q212" s="40"/>
      <c r="R212" s="129"/>
      <c r="S212" s="39"/>
      <c r="T212" s="129"/>
      <c r="U212" s="40"/>
      <c r="V212" s="40"/>
      <c r="W212" s="225">
        <v>33300</v>
      </c>
      <c r="X212" s="39"/>
      <c r="Y212" s="40"/>
      <c r="Z212" s="40"/>
      <c r="AA212" s="129"/>
      <c r="AB212" s="39"/>
      <c r="AC212" s="40"/>
      <c r="AD212" s="40"/>
      <c r="AE212" s="129"/>
      <c r="AF212" s="227">
        <v>200000</v>
      </c>
      <c r="AG212" s="39"/>
      <c r="AH212" s="40"/>
      <c r="AI212" s="129"/>
      <c r="AJ212" s="40"/>
      <c r="AK212" s="132">
        <v>200000</v>
      </c>
      <c r="AL212" s="129">
        <v>400000</v>
      </c>
      <c r="AM212" s="40"/>
      <c r="AN212" s="129"/>
      <c r="AO212" s="40"/>
      <c r="AP212" s="129">
        <v>200000</v>
      </c>
    </row>
    <row r="213" spans="1:42" ht="20.100000000000001" customHeight="1">
      <c r="A213" s="61" t="s">
        <v>11</v>
      </c>
      <c r="B213" s="62" t="s">
        <v>67</v>
      </c>
      <c r="C213" s="106" t="s">
        <v>68</v>
      </c>
      <c r="D213" s="39"/>
      <c r="E213" s="40"/>
      <c r="F213" s="40"/>
      <c r="G213" s="40"/>
      <c r="H213" s="129"/>
      <c r="I213" s="40"/>
      <c r="J213" s="40"/>
      <c r="K213" s="40"/>
      <c r="L213" s="40"/>
      <c r="M213" s="129"/>
      <c r="N213" s="39"/>
      <c r="O213" s="40"/>
      <c r="P213" s="40"/>
      <c r="Q213" s="40"/>
      <c r="R213" s="129"/>
      <c r="S213" s="39"/>
      <c r="T213" s="129"/>
      <c r="U213" s="40"/>
      <c r="V213" s="40"/>
      <c r="W213" s="129"/>
      <c r="X213" s="39"/>
      <c r="Y213" s="40"/>
      <c r="Z213" s="40"/>
      <c r="AA213" s="227">
        <f>3200000+121500+98600</f>
        <v>3420100</v>
      </c>
      <c r="AB213" s="39"/>
      <c r="AC213" s="40"/>
      <c r="AD213" s="40"/>
      <c r="AE213" s="129"/>
      <c r="AF213" s="129"/>
      <c r="AG213" s="39"/>
      <c r="AH213" s="40"/>
      <c r="AI213" s="129"/>
      <c r="AJ213" s="40"/>
      <c r="AK213" s="129">
        <v>100000</v>
      </c>
      <c r="AL213" s="39"/>
      <c r="AM213" s="40"/>
      <c r="AN213" s="129"/>
      <c r="AO213" s="40"/>
      <c r="AP213" s="129">
        <v>100000</v>
      </c>
    </row>
    <row r="214" spans="1:42" ht="20.100000000000001" customHeight="1">
      <c r="A214" s="61" t="s">
        <v>11</v>
      </c>
      <c r="B214" s="62" t="s">
        <v>29</v>
      </c>
      <c r="C214" s="106" t="s">
        <v>68</v>
      </c>
      <c r="D214" s="39"/>
      <c r="E214" s="40"/>
      <c r="F214" s="129"/>
      <c r="G214" s="40"/>
      <c r="H214" s="129"/>
      <c r="I214" s="40"/>
      <c r="J214" s="40"/>
      <c r="K214" s="40"/>
      <c r="L214" s="40"/>
      <c r="M214" s="129"/>
      <c r="N214" s="39"/>
      <c r="O214" s="40"/>
      <c r="P214" s="40"/>
      <c r="Q214" s="40"/>
      <c r="R214" s="129"/>
      <c r="S214" s="39"/>
      <c r="T214" s="129"/>
      <c r="U214" s="40"/>
      <c r="V214" s="40"/>
      <c r="X214" s="39"/>
      <c r="Y214" s="40"/>
      <c r="Z214" s="40"/>
      <c r="AA214" s="227">
        <v>3200000</v>
      </c>
      <c r="AC214" s="40"/>
      <c r="AD214" s="40"/>
      <c r="AE214" s="129"/>
      <c r="AF214" s="129"/>
      <c r="AG214" s="39"/>
      <c r="AH214" s="40"/>
      <c r="AI214" s="129"/>
      <c r="AJ214" s="40"/>
      <c r="AK214" s="129">
        <v>100000</v>
      </c>
      <c r="AL214" s="129">
        <v>400000</v>
      </c>
      <c r="AM214" s="40"/>
      <c r="AN214" s="129"/>
      <c r="AO214" s="40"/>
      <c r="AP214" s="129">
        <v>100000</v>
      </c>
    </row>
    <row r="215" spans="1:42" ht="20.100000000000001" customHeight="1">
      <c r="A215" s="61" t="s">
        <v>11</v>
      </c>
      <c r="B215" s="62" t="s">
        <v>96</v>
      </c>
      <c r="C215" s="110" t="s">
        <v>68</v>
      </c>
      <c r="D215" s="39"/>
      <c r="E215" s="40"/>
      <c r="F215" s="129"/>
      <c r="G215" s="40"/>
      <c r="H215" s="129"/>
      <c r="I215" s="225">
        <v>198900</v>
      </c>
      <c r="J215" s="40"/>
      <c r="K215" s="40"/>
      <c r="L215" s="40"/>
      <c r="M215" s="225">
        <v>71400</v>
      </c>
      <c r="N215" s="39"/>
      <c r="O215" s="40"/>
      <c r="P215" s="40"/>
      <c r="Q215" s="40"/>
      <c r="R215" s="129"/>
      <c r="S215" s="39"/>
      <c r="T215" s="73"/>
      <c r="U215" s="40"/>
      <c r="V215" s="40"/>
      <c r="W215" s="129"/>
      <c r="X215" s="39"/>
      <c r="Y215" s="40"/>
      <c r="Z215" s="40"/>
      <c r="AA215" s="129"/>
      <c r="AB215" s="39"/>
      <c r="AC215" s="40"/>
      <c r="AD215" s="40"/>
      <c r="AE215" s="129"/>
      <c r="AF215" s="129"/>
      <c r="AG215" s="39"/>
      <c r="AH215" s="40"/>
      <c r="AI215" s="129"/>
      <c r="AJ215" s="40"/>
      <c r="AK215" s="129">
        <v>100000</v>
      </c>
      <c r="AL215" s="129">
        <v>200000</v>
      </c>
      <c r="AM215" s="40"/>
      <c r="AN215" s="129"/>
      <c r="AO215" s="40"/>
      <c r="AP215" s="129">
        <v>100000</v>
      </c>
    </row>
    <row r="216" spans="1:42" ht="20.100000000000001" customHeight="1">
      <c r="A216" s="61" t="s">
        <v>11</v>
      </c>
      <c r="B216" s="62" t="s">
        <v>30</v>
      </c>
      <c r="C216" s="110" t="s">
        <v>68</v>
      </c>
      <c r="D216" s="39"/>
      <c r="E216" s="40"/>
      <c r="F216" s="132"/>
      <c r="G216" s="40"/>
      <c r="H216" s="129"/>
      <c r="I216" s="129"/>
      <c r="J216" s="40"/>
      <c r="K216" s="40"/>
      <c r="L216" s="40"/>
      <c r="M216" s="129"/>
      <c r="N216" s="39"/>
      <c r="O216" s="40"/>
      <c r="P216" s="40"/>
      <c r="Q216" s="40"/>
      <c r="R216" s="129"/>
      <c r="S216" s="39"/>
      <c r="T216" s="129"/>
      <c r="U216" s="40"/>
      <c r="V216" s="40"/>
      <c r="W216" s="227">
        <v>3200000</v>
      </c>
      <c r="X216" s="39"/>
      <c r="Y216" s="40"/>
      <c r="Z216" s="40"/>
      <c r="AA216" s="129"/>
      <c r="AB216" s="39"/>
      <c r="AC216" s="40"/>
      <c r="AD216" s="40"/>
      <c r="AE216" s="129"/>
      <c r="AF216" s="129"/>
      <c r="AG216" s="39"/>
      <c r="AH216" s="40"/>
      <c r="AI216" s="129"/>
      <c r="AJ216" s="40"/>
      <c r="AK216" s="129"/>
      <c r="AL216" s="129">
        <v>400000</v>
      </c>
      <c r="AM216" s="40"/>
      <c r="AN216" s="129"/>
      <c r="AO216" s="40"/>
      <c r="AP216" s="129">
        <v>100000</v>
      </c>
    </row>
    <row r="217" spans="1:42" ht="20.55" customHeight="1" thickBot="1">
      <c r="A217" s="61" t="s">
        <v>11</v>
      </c>
      <c r="B217" s="68" t="s">
        <v>27</v>
      </c>
      <c r="C217" s="68" t="s">
        <v>59</v>
      </c>
      <c r="D217" s="45">
        <f>SUM(D212:D216)</f>
        <v>0</v>
      </c>
      <c r="E217" s="43">
        <f t="shared" ref="E217:AH217" si="55">SUM(E212:E216)</f>
        <v>0</v>
      </c>
      <c r="F217" s="43">
        <f t="shared" si="55"/>
        <v>0</v>
      </c>
      <c r="G217" s="43">
        <f t="shared" si="55"/>
        <v>0</v>
      </c>
      <c r="H217" s="44">
        <f t="shared" si="55"/>
        <v>0</v>
      </c>
      <c r="I217" s="45">
        <f>SUM(I212:I216)</f>
        <v>198900</v>
      </c>
      <c r="J217" s="43">
        <f t="shared" si="55"/>
        <v>0</v>
      </c>
      <c r="K217" s="43">
        <f t="shared" si="55"/>
        <v>0</v>
      </c>
      <c r="L217" s="43">
        <f t="shared" si="55"/>
        <v>0</v>
      </c>
      <c r="M217" s="44">
        <f t="shared" si="55"/>
        <v>6026000</v>
      </c>
      <c r="N217" s="45">
        <f t="shared" si="55"/>
        <v>0</v>
      </c>
      <c r="O217" s="43">
        <f t="shared" si="55"/>
        <v>0</v>
      </c>
      <c r="P217" s="43">
        <f t="shared" si="55"/>
        <v>0</v>
      </c>
      <c r="Q217" s="43">
        <f t="shared" si="55"/>
        <v>0</v>
      </c>
      <c r="R217" s="44">
        <f t="shared" si="55"/>
        <v>0</v>
      </c>
      <c r="S217" s="45">
        <f t="shared" si="55"/>
        <v>0</v>
      </c>
      <c r="T217" s="43">
        <f t="shared" si="55"/>
        <v>0</v>
      </c>
      <c r="U217" s="43">
        <f t="shared" si="55"/>
        <v>0</v>
      </c>
      <c r="V217" s="43">
        <f t="shared" si="55"/>
        <v>0</v>
      </c>
      <c r="W217" s="44">
        <f t="shared" si="55"/>
        <v>3233300</v>
      </c>
      <c r="X217" s="45">
        <f t="shared" si="55"/>
        <v>0</v>
      </c>
      <c r="Y217" s="43">
        <f t="shared" si="55"/>
        <v>0</v>
      </c>
      <c r="Z217" s="43">
        <f t="shared" si="55"/>
        <v>0</v>
      </c>
      <c r="AA217" s="44">
        <f t="shared" si="55"/>
        <v>6620100</v>
      </c>
      <c r="AB217" s="45">
        <f t="shared" si="55"/>
        <v>0</v>
      </c>
      <c r="AC217" s="43">
        <f t="shared" si="55"/>
        <v>0</v>
      </c>
      <c r="AD217" s="44">
        <f t="shared" si="55"/>
        <v>0</v>
      </c>
      <c r="AE217" s="44">
        <f t="shared" si="55"/>
        <v>0</v>
      </c>
      <c r="AF217" s="44">
        <f t="shared" si="55"/>
        <v>200000</v>
      </c>
      <c r="AG217" s="45">
        <f t="shared" si="55"/>
        <v>0</v>
      </c>
      <c r="AH217" s="43">
        <f t="shared" si="55"/>
        <v>0</v>
      </c>
      <c r="AI217" s="44">
        <f t="shared" ref="AI217:AP217" si="56">SUM(AI212:AI216)</f>
        <v>0</v>
      </c>
      <c r="AJ217" s="43">
        <f t="shared" si="56"/>
        <v>0</v>
      </c>
      <c r="AK217" s="44">
        <f t="shared" si="56"/>
        <v>500000</v>
      </c>
      <c r="AL217" s="45">
        <f t="shared" si="56"/>
        <v>1400000</v>
      </c>
      <c r="AM217" s="43">
        <f t="shared" si="56"/>
        <v>0</v>
      </c>
      <c r="AN217" s="44">
        <f t="shared" si="56"/>
        <v>0</v>
      </c>
      <c r="AO217" s="43">
        <f t="shared" si="56"/>
        <v>0</v>
      </c>
      <c r="AP217" s="44">
        <f t="shared" si="56"/>
        <v>600000</v>
      </c>
    </row>
    <row r="218" spans="1:42" ht="20.100000000000001" customHeight="1" thickBot="1">
      <c r="A218" s="59"/>
      <c r="B218" s="76" t="s">
        <v>27</v>
      </c>
      <c r="C218" s="113" t="s">
        <v>24</v>
      </c>
      <c r="D218" s="93">
        <f>D217+D211+D195+D189+D183+D177+D140+D97+D91+D85+D74+D63+D52+D41+D35+D16+D10</f>
        <v>983669</v>
      </c>
      <c r="E218" s="93">
        <f t="shared" ref="E218:I218" si="57">E217+E211+E195+E189+E183+E177+E140+E97+E91+E85+E74+E63+E52+E41+E35+E16+E10</f>
        <v>672240</v>
      </c>
      <c r="F218" s="93">
        <f t="shared" si="57"/>
        <v>659100</v>
      </c>
      <c r="G218" s="93">
        <f t="shared" si="57"/>
        <v>0</v>
      </c>
      <c r="H218" s="93">
        <f t="shared" si="57"/>
        <v>2523316.9871700001</v>
      </c>
      <c r="I218" s="93">
        <f t="shared" si="57"/>
        <v>15489760</v>
      </c>
      <c r="J218" s="46">
        <f t="shared" ref="J218:AF218" si="58">J217+J211+J195+J189+J183+J177+J140+J97+J91+J85+J74+J63+J52+J41+J35+J16+J10</f>
        <v>0</v>
      </c>
      <c r="K218" s="46">
        <f t="shared" si="58"/>
        <v>0</v>
      </c>
      <c r="L218" s="46">
        <f t="shared" si="58"/>
        <v>0</v>
      </c>
      <c r="M218" s="46">
        <f t="shared" si="58"/>
        <v>47932620.744350009</v>
      </c>
      <c r="N218" s="46">
        <f t="shared" si="58"/>
        <v>0</v>
      </c>
      <c r="O218" s="46">
        <f t="shared" si="58"/>
        <v>957546</v>
      </c>
      <c r="P218" s="46">
        <f t="shared" si="58"/>
        <v>13927637</v>
      </c>
      <c r="Q218" s="46">
        <f t="shared" si="58"/>
        <v>0</v>
      </c>
      <c r="R218" s="46">
        <f t="shared" si="58"/>
        <v>11976435.76358</v>
      </c>
      <c r="S218" s="46">
        <f t="shared" si="58"/>
        <v>0</v>
      </c>
      <c r="T218" s="46">
        <f t="shared" si="58"/>
        <v>12895679</v>
      </c>
      <c r="U218" s="46">
        <f t="shared" si="58"/>
        <v>0</v>
      </c>
      <c r="V218" s="46">
        <f t="shared" si="58"/>
        <v>0</v>
      </c>
      <c r="W218" s="46">
        <f t="shared" si="58"/>
        <v>25487623.562260002</v>
      </c>
      <c r="X218" s="46">
        <f t="shared" si="58"/>
        <v>3024334</v>
      </c>
      <c r="Y218" s="46">
        <f t="shared" si="58"/>
        <v>1719288</v>
      </c>
      <c r="Z218" s="46">
        <f t="shared" si="58"/>
        <v>0</v>
      </c>
      <c r="AA218" s="46">
        <f t="shared" si="58"/>
        <v>35441875.269560002</v>
      </c>
      <c r="AB218" s="46">
        <f t="shared" si="58"/>
        <v>5842000</v>
      </c>
      <c r="AC218" s="46">
        <f t="shared" si="58"/>
        <v>0</v>
      </c>
      <c r="AD218" s="46">
        <f t="shared" si="58"/>
        <v>0</v>
      </c>
      <c r="AE218" s="46">
        <f t="shared" si="58"/>
        <v>0</v>
      </c>
      <c r="AF218" s="46">
        <f t="shared" si="58"/>
        <v>8420367.0835600011</v>
      </c>
      <c r="AG218" s="46">
        <f t="shared" ref="AG218:AH218" si="59">AG217+AG211+AG195+AG189+AG183+AG177+AG140+AG97+AG91+AG85+AG74+AG63+AG52+AG41+AG35+AG16+AG10</f>
        <v>4125538</v>
      </c>
      <c r="AH218" s="47">
        <f t="shared" si="59"/>
        <v>0</v>
      </c>
      <c r="AI218" s="47">
        <f t="shared" ref="AI218:AP218" si="60">AI217+AI211+AI195+AI189+AI183+AI177+AI140+AI97+AI91+AI85+AI74+AI63+AI52+AI41+AI35+AI16+AI10</f>
        <v>0</v>
      </c>
      <c r="AJ218" s="47">
        <f t="shared" si="60"/>
        <v>0</v>
      </c>
      <c r="AK218" s="48">
        <f t="shared" si="60"/>
        <v>14014885.670600001</v>
      </c>
      <c r="AL218" s="95">
        <f t="shared" si="60"/>
        <v>78317259</v>
      </c>
      <c r="AM218" s="96">
        <f t="shared" si="60"/>
        <v>8968113</v>
      </c>
      <c r="AN218" s="96">
        <f t="shared" si="60"/>
        <v>0</v>
      </c>
      <c r="AO218" s="96">
        <f t="shared" si="60"/>
        <v>0</v>
      </c>
      <c r="AP218" s="97">
        <f t="shared" si="60"/>
        <v>4619283.8057500003</v>
      </c>
    </row>
    <row r="219" spans="1:42" ht="20.100000000000001" customHeight="1">
      <c r="C219" s="114" t="s">
        <v>94</v>
      </c>
      <c r="D219" s="242">
        <f>D218+E218+F218+H218</f>
        <v>4838325.9871699996</v>
      </c>
      <c r="E219" s="239"/>
      <c r="F219" s="239"/>
      <c r="G219" s="239"/>
      <c r="H219" s="243"/>
      <c r="I219" s="238">
        <f>I218+M218</f>
        <v>63422380.744350009</v>
      </c>
      <c r="J219" s="239"/>
      <c r="K219" s="239"/>
      <c r="L219" s="239"/>
      <c r="M219" s="243"/>
      <c r="N219" s="238">
        <f>N218+O218+R218+P218</f>
        <v>26861618.763580002</v>
      </c>
      <c r="O219" s="239"/>
      <c r="P219" s="239"/>
      <c r="Q219" s="239"/>
      <c r="R219" s="243"/>
      <c r="S219" s="238">
        <f>SUM(S218:W218)</f>
        <v>38383302.562260002</v>
      </c>
      <c r="T219" s="239"/>
      <c r="U219" s="239"/>
      <c r="V219" s="239"/>
      <c r="W219" s="243"/>
      <c r="X219" s="238">
        <f>SUM(X218:AA218)</f>
        <v>40185497.269560002</v>
      </c>
      <c r="Y219" s="239"/>
      <c r="Z219" s="239"/>
      <c r="AA219" s="239"/>
      <c r="AB219" s="238">
        <f>SUM(AB218:AF218)</f>
        <v>14262367.083560001</v>
      </c>
      <c r="AC219" s="239"/>
      <c r="AD219" s="239"/>
      <c r="AE219" s="239"/>
      <c r="AF219" s="239"/>
      <c r="AG219" s="238">
        <f t="shared" ref="AG219" si="61">AG218+AH218+AI218+AK218+AJ218</f>
        <v>18140423.670600001</v>
      </c>
      <c r="AH219" s="239"/>
      <c r="AI219" s="239"/>
      <c r="AJ219" s="239"/>
      <c r="AK219" s="239"/>
      <c r="AL219" s="238">
        <f t="shared" ref="AL219" si="62">AL218+AM218+AN218+AP218+AO218</f>
        <v>91904655.805749997</v>
      </c>
      <c r="AM219" s="239"/>
      <c r="AN219" s="239"/>
      <c r="AO219" s="239"/>
      <c r="AP219" s="239"/>
    </row>
    <row r="220" spans="1:42" ht="18.75" customHeight="1">
      <c r="B220" s="9"/>
      <c r="C220"/>
      <c r="D220" s="215" t="s">
        <v>151</v>
      </c>
      <c r="E220" s="215" t="s">
        <v>150</v>
      </c>
      <c r="AM220" s="70"/>
      <c r="AN220" s="70"/>
      <c r="AO220" s="70"/>
      <c r="AP220" s="77"/>
    </row>
    <row r="221" spans="1:42" ht="30.75" customHeight="1">
      <c r="C221" s="50" t="s">
        <v>148</v>
      </c>
      <c r="D221" s="50">
        <f>(D219+I219+N219+S219+X219+AB219)</f>
        <v>187953492.41048002</v>
      </c>
      <c r="E221" s="214" t="e">
        <f>D221/#REF!</f>
        <v>#REF!</v>
      </c>
      <c r="G221" s="50"/>
      <c r="H221" s="50"/>
      <c r="I221" s="50"/>
      <c r="J221" s="51"/>
      <c r="K221" s="50"/>
      <c r="L221" s="50"/>
      <c r="M221" s="50"/>
      <c r="N221" s="51"/>
      <c r="O221" s="50"/>
      <c r="P221" s="51"/>
      <c r="Q221" s="51"/>
      <c r="S221" s="51"/>
      <c r="Z221" s="51"/>
      <c r="AA221" s="50"/>
      <c r="AM221" s="70"/>
      <c r="AN221" s="70"/>
      <c r="AO221" s="70"/>
      <c r="AP221" s="78"/>
    </row>
    <row r="222" spans="1:42" ht="15.6">
      <c r="C222" s="50" t="s">
        <v>149</v>
      </c>
      <c r="D222" s="50" t="e">
        <f>(AG219+AL219+#REF!+#REF!+#REF!+#REF!)</f>
        <v>#REF!</v>
      </c>
      <c r="E222" s="214" t="e">
        <f>D222/#REF!</f>
        <v>#REF!</v>
      </c>
      <c r="G222" s="50"/>
      <c r="H222" s="50"/>
      <c r="I222" s="50"/>
      <c r="J222" s="51"/>
      <c r="K222" s="50"/>
      <c r="L222" s="50"/>
      <c r="M222" s="50"/>
      <c r="N222" s="51"/>
      <c r="O222" s="50"/>
      <c r="P222" s="51"/>
      <c r="Q222" s="51"/>
      <c r="S222" s="51"/>
      <c r="Z222" s="51"/>
      <c r="AM222" s="70"/>
      <c r="AN222" s="70"/>
      <c r="AO222" s="70"/>
      <c r="AP222" s="79"/>
    </row>
    <row r="223" spans="1:42" ht="15.6">
      <c r="F223" s="50"/>
      <c r="G223" s="50"/>
      <c r="H223" s="50"/>
      <c r="I223" s="50"/>
      <c r="J223" s="51"/>
      <c r="K223" s="50"/>
      <c r="L223" s="50"/>
      <c r="M223" s="50"/>
      <c r="N223" s="51"/>
      <c r="O223" s="50"/>
      <c r="P223" s="51"/>
      <c r="Q223" s="51"/>
      <c r="S223" s="51"/>
      <c r="Z223" s="51"/>
      <c r="AM223" s="70"/>
      <c r="AN223" s="70"/>
      <c r="AO223" s="70"/>
      <c r="AP223" s="79"/>
    </row>
    <row r="224" spans="1:42" ht="15.6">
      <c r="D224" s="50"/>
      <c r="E224" s="50"/>
      <c r="F224" s="50"/>
      <c r="G224" s="50"/>
      <c r="H224" s="50"/>
      <c r="I224" s="50"/>
      <c r="J224" s="51"/>
      <c r="K224" s="50"/>
      <c r="L224" s="50"/>
      <c r="M224" s="50"/>
      <c r="N224" s="51"/>
      <c r="O224" s="50"/>
      <c r="P224" s="51"/>
      <c r="Q224" s="51"/>
      <c r="S224" s="51"/>
      <c r="Z224" s="51"/>
      <c r="AM224" s="70"/>
      <c r="AN224" s="70"/>
      <c r="AO224" s="70"/>
      <c r="AP224" s="78"/>
    </row>
    <row r="225" spans="3:42" ht="15.6" thickBot="1">
      <c r="D225" s="50"/>
      <c r="E225" s="50"/>
      <c r="F225" s="50"/>
      <c r="G225" s="50"/>
      <c r="H225" s="50"/>
      <c r="I225" s="50"/>
      <c r="K225" s="50"/>
      <c r="L225" s="50"/>
      <c r="M225" s="50"/>
      <c r="O225" s="50"/>
      <c r="AM225" s="70"/>
      <c r="AN225" s="70"/>
      <c r="AO225" s="70"/>
      <c r="AP225" s="70"/>
    </row>
    <row r="226" spans="3:42" ht="16.2" thickBot="1">
      <c r="C226" s="19" t="s">
        <v>111</v>
      </c>
      <c r="D226" s="171" t="e">
        <f>D218/VLOOKUP('Budget EURO'!D2,'Budget FCFA'!#REF!,2,FALSE)-'Budget EURO'!D167</f>
        <v>#REF!</v>
      </c>
      <c r="E226" s="122" t="e">
        <f>E218/VLOOKUP('Budget EURO'!E2,'Budget FCFA'!#REF!,2,FALSE)-'Budget EURO'!E167</f>
        <v>#REF!</v>
      </c>
      <c r="F226" s="122" t="e">
        <f>F218/VLOOKUP('Budget EURO'!F2,'Budget FCFA'!#REF!,2,FALSE)-'Budget EURO'!F167</f>
        <v>#REF!</v>
      </c>
      <c r="G226" s="122" t="e">
        <f>G218/VLOOKUP('Budget EURO'!G2,'Budget FCFA'!#REF!,2,FALSE)-'Budget EURO'!G167</f>
        <v>#REF!</v>
      </c>
      <c r="H226" s="123" t="e">
        <f>H218/VLOOKUP('Budget EURO'!H2,'Budget FCFA'!#REF!,2,FALSE)-'Budget EURO'!H167</f>
        <v>#REF!</v>
      </c>
      <c r="I226" s="121" t="e">
        <f>I218/VLOOKUP('Budget EURO'!I2,'Budget FCFA'!#REF!,2,FALSE)-'Budget EURO'!I167</f>
        <v>#REF!</v>
      </c>
      <c r="J226" s="122" t="e">
        <f>J218/VLOOKUP('Budget EURO'!#REF!,'Budget FCFA'!#REF!,2,FALSE)-'Budget EURO'!#REF!</f>
        <v>#REF!</v>
      </c>
      <c r="K226" s="122" t="e">
        <f>K218/VLOOKUP('Budget EURO'!J2,'Budget FCFA'!#REF!,2,FALSE)-'Budget EURO'!J167</f>
        <v>#REF!</v>
      </c>
      <c r="L226" s="122" t="e">
        <f>L218/VLOOKUP('Budget EURO'!K2,'Budget FCFA'!#REF!,2,FALSE)-'Budget EURO'!K167</f>
        <v>#REF!</v>
      </c>
      <c r="M226" s="123" t="e">
        <f>M218/VLOOKUP('Budget EURO'!L2,'Budget FCFA'!#REF!,2,FALSE)-'Budget EURO'!L167</f>
        <v>#REF!</v>
      </c>
      <c r="N226" s="121" t="e">
        <f>N218/VLOOKUP('Budget EURO'!M2,'Budget FCFA'!#REF!,2,FALSE)-'Budget EURO'!M167</f>
        <v>#REF!</v>
      </c>
      <c r="O226" s="122" t="e">
        <f>O218/VLOOKUP('Budget EURO'!N2,'Budget FCFA'!#REF!,2,FALSE)-'Budget EURO'!N167</f>
        <v>#REF!</v>
      </c>
      <c r="P226" s="122" t="e">
        <f>P218/VLOOKUP('Budget EURO'!O2,'Budget FCFA'!#REF!,2,FALSE)-'Budget EURO'!O167</f>
        <v>#REF!</v>
      </c>
      <c r="Q226" s="122" t="e">
        <f>Q218/VLOOKUP('Budget EURO'!P2,'Budget FCFA'!#REF!,2,FALSE)-'Budget EURO'!P167</f>
        <v>#REF!</v>
      </c>
      <c r="R226" s="123" t="e">
        <f>R218/VLOOKUP('Budget EURO'!Q2,'Budget FCFA'!#REF!,2,FALSE)-'Budget EURO'!Q167</f>
        <v>#REF!</v>
      </c>
      <c r="S226" s="121" t="e">
        <f>S218/VLOOKUP('Budget EURO'!R2,'Budget FCFA'!#REF!,2,FALSE)-'Budget EURO'!R167</f>
        <v>#REF!</v>
      </c>
      <c r="T226" s="139" t="e">
        <f>T218/VLOOKUP('Budget EURO'!S2,'Budget FCFA'!#REF!,2,FALSE)-'Budget EURO'!S167</f>
        <v>#REF!</v>
      </c>
      <c r="U226" s="122" t="e">
        <f>U218/VLOOKUP('Budget EURO'!T2,'Budget FCFA'!#REF!,2,FALSE)-'Budget EURO'!T167</f>
        <v>#REF!</v>
      </c>
      <c r="V226" s="122" t="e">
        <f>V218/VLOOKUP('Budget EURO'!U2,'Budget FCFA'!#REF!,2,FALSE)-'Budget EURO'!U167</f>
        <v>#REF!</v>
      </c>
      <c r="W226" s="123" t="e">
        <f>W218/VLOOKUP('Budget EURO'!V2,'Budget FCFA'!#REF!,2,FALSE)-'Budget EURO'!V167</f>
        <v>#REF!</v>
      </c>
      <c r="X226" s="121" t="e">
        <f>X218/VLOOKUP('Budget EURO'!W2,'Budget FCFA'!#REF!,2,FALSE)-'Budget EURO'!W167</f>
        <v>#REF!</v>
      </c>
      <c r="Y226" s="122" t="e">
        <f>Y218/VLOOKUP('Budget EURO'!X2,'Budget FCFA'!#REF!,2,FALSE)-'Budget EURO'!X167</f>
        <v>#REF!</v>
      </c>
      <c r="Z226" s="122" t="e">
        <f>Z218/VLOOKUP('Budget EURO'!Z2,'Budget FCFA'!#REF!,2,FALSE)-'Budget EURO'!Z167</f>
        <v>#REF!</v>
      </c>
      <c r="AA226" s="123" t="e">
        <f>AA218/VLOOKUP('Budget EURO'!AA2,'Budget FCFA'!#REF!,2,FALSE)-'Budget EURO'!AA167</f>
        <v>#REF!</v>
      </c>
      <c r="AB226" s="121" t="e">
        <f>AB218/VLOOKUP('Budget EURO'!AB2,'Budget FCFA'!#REF!,2,FALSE)-'Budget EURO'!AB167</f>
        <v>#REF!</v>
      </c>
      <c r="AC226" s="122" t="e">
        <f>AC218/VLOOKUP('Budget EURO'!AC2,'Budget FCFA'!#REF!,2,FALSE)-'Budget EURO'!AC167</f>
        <v>#REF!</v>
      </c>
      <c r="AD226" s="122" t="e">
        <f>AD218/VLOOKUP('Budget EURO'!AD2,'Budget FCFA'!#REF!,2,FALSE)-'Budget EURO'!AD167</f>
        <v>#REF!</v>
      </c>
      <c r="AE226" s="122" t="e">
        <f>AE218/VLOOKUP('Budget EURO'!AE2,'Budget FCFA'!#REF!,2,FALSE)-'Budget EURO'!AE167</f>
        <v>#REF!</v>
      </c>
      <c r="AF226" s="123" t="e">
        <f>AF218/VLOOKUP('Budget EURO'!AF2,'Budget FCFA'!#REF!,2,FALSE)-'Budget EURO'!AF167</f>
        <v>#REF!</v>
      </c>
      <c r="AG226" s="121" t="e">
        <f>AG218/VLOOKUP('Budget EURO'!AG2,'Budget FCFA'!#REF!,2,FALSE)-'Budget EURO'!AG167</f>
        <v>#REF!</v>
      </c>
      <c r="AH226" s="122" t="e">
        <f>AH218/VLOOKUP('Budget EURO'!AH2,'Budget FCFA'!#REF!,2,FALSE)-'Budget EURO'!AH167</f>
        <v>#REF!</v>
      </c>
      <c r="AI226" s="122" t="e">
        <f>AI218/VLOOKUP('Budget EURO'!AI2,'Budget FCFA'!#REF!,2,FALSE)-'Budget EURO'!AI167</f>
        <v>#REF!</v>
      </c>
      <c r="AJ226" s="122" t="e">
        <f>AJ218/VLOOKUP('Budget EURO'!AJ2,'Budget FCFA'!#REF!,2,FALSE)-'Budget EURO'!AJ167</f>
        <v>#REF!</v>
      </c>
      <c r="AK226" s="123" t="e">
        <f>AK218/VLOOKUP('Budget EURO'!AK2,'Budget FCFA'!#REF!,2,FALSE)-'Budget EURO'!AK167</f>
        <v>#REF!</v>
      </c>
      <c r="AL226" s="121" t="e">
        <f>AL218/VLOOKUP('Budget EURO'!AL2,'Budget FCFA'!#REF!,2,FALSE)-'Budget EURO'!AL167</f>
        <v>#REF!</v>
      </c>
      <c r="AM226" s="122" t="e">
        <f>AM218/VLOOKUP('Budget EURO'!AM2,'Budget FCFA'!#REF!,2,FALSE)-'Budget EURO'!AM167</f>
        <v>#REF!</v>
      </c>
      <c r="AN226" s="122" t="e">
        <f>AN218/VLOOKUP('Budget EURO'!AN2,'Budget FCFA'!#REF!,2,FALSE)-'Budget EURO'!AN167</f>
        <v>#REF!</v>
      </c>
      <c r="AO226" s="122" t="e">
        <f>AO218/VLOOKUP('Budget EURO'!AO2,'Budget FCFA'!#REF!,2,FALSE)-'Budget EURO'!AO167</f>
        <v>#REF!</v>
      </c>
      <c r="AP226" s="123" t="e">
        <f>AP218/VLOOKUP('Budget EURO'!AP2,'Budget FCFA'!#REF!,2,FALSE)-'Budget EURO'!AP167</f>
        <v>#REF!</v>
      </c>
    </row>
    <row r="227" spans="3:42">
      <c r="D227" s="50"/>
      <c r="E227" s="50"/>
      <c r="F227" s="50"/>
      <c r="G227" s="50"/>
      <c r="H227" s="50"/>
      <c r="I227" s="50"/>
      <c r="K227" s="50"/>
      <c r="L227" s="50"/>
      <c r="M227" s="50"/>
      <c r="O227" s="50"/>
    </row>
    <row r="228" spans="3:42"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</row>
    <row r="271" ht="21.6" customHeight="1"/>
    <row r="272" ht="15.6" thickBot="1"/>
    <row r="273" spans="1:42">
      <c r="A273" s="80" t="str">
        <f>A10</f>
        <v>PUBHAART</v>
      </c>
      <c r="B273" s="81"/>
      <c r="C273" s="82"/>
      <c r="D273" s="80">
        <f t="shared" ref="D273:AH273" si="63">D10</f>
        <v>0</v>
      </c>
      <c r="E273" s="81">
        <f t="shared" si="63"/>
        <v>0</v>
      </c>
      <c r="F273" s="81">
        <f t="shared" si="63"/>
        <v>0</v>
      </c>
      <c r="G273" s="81">
        <f t="shared" si="63"/>
        <v>0</v>
      </c>
      <c r="H273" s="82">
        <f t="shared" si="63"/>
        <v>762530.33379000006</v>
      </c>
      <c r="I273" s="80">
        <f t="shared" si="63"/>
        <v>0</v>
      </c>
      <c r="J273" s="81">
        <f t="shared" si="63"/>
        <v>0</v>
      </c>
      <c r="K273" s="81">
        <f t="shared" si="63"/>
        <v>0</v>
      </c>
      <c r="L273" s="81">
        <f t="shared" si="63"/>
        <v>0</v>
      </c>
      <c r="M273" s="82">
        <f t="shared" si="63"/>
        <v>539754.21745</v>
      </c>
      <c r="N273" s="80">
        <f t="shared" si="63"/>
        <v>0</v>
      </c>
      <c r="O273" s="80">
        <f t="shared" si="63"/>
        <v>0</v>
      </c>
      <c r="P273" s="81">
        <f t="shared" si="63"/>
        <v>0</v>
      </c>
      <c r="Q273" s="81">
        <f t="shared" si="63"/>
        <v>0</v>
      </c>
      <c r="R273" s="82">
        <f t="shared" si="63"/>
        <v>571004.00893000001</v>
      </c>
      <c r="S273" s="80">
        <f t="shared" si="63"/>
        <v>0</v>
      </c>
      <c r="T273" s="81">
        <f t="shared" si="63"/>
        <v>0</v>
      </c>
      <c r="U273" s="81">
        <f t="shared" si="63"/>
        <v>0</v>
      </c>
      <c r="V273" s="81">
        <f t="shared" si="63"/>
        <v>0</v>
      </c>
      <c r="W273" s="82">
        <f t="shared" si="63"/>
        <v>4292811.05</v>
      </c>
      <c r="X273" s="80">
        <f t="shared" si="63"/>
        <v>0</v>
      </c>
      <c r="Y273" s="81">
        <f t="shared" si="63"/>
        <v>0</v>
      </c>
      <c r="Z273" s="81">
        <f t="shared" si="63"/>
        <v>0</v>
      </c>
      <c r="AA273" s="82">
        <f t="shared" si="63"/>
        <v>982951.56449999998</v>
      </c>
      <c r="AB273" s="80">
        <f t="shared" si="63"/>
        <v>0</v>
      </c>
      <c r="AC273" s="81">
        <f t="shared" si="63"/>
        <v>0</v>
      </c>
      <c r="AD273" s="81">
        <f t="shared" si="63"/>
        <v>0</v>
      </c>
      <c r="AE273" s="81">
        <f t="shared" si="63"/>
        <v>0</v>
      </c>
      <c r="AF273" s="82">
        <f t="shared" si="63"/>
        <v>36077.635000000002</v>
      </c>
      <c r="AG273" s="80">
        <f t="shared" si="63"/>
        <v>0</v>
      </c>
      <c r="AH273" s="81">
        <f t="shared" si="63"/>
        <v>0</v>
      </c>
      <c r="AI273" s="81">
        <f t="shared" ref="AI273:AP273" si="64">AI10</f>
        <v>0</v>
      </c>
      <c r="AJ273" s="81">
        <f t="shared" si="64"/>
        <v>0</v>
      </c>
      <c r="AK273" s="82">
        <f t="shared" si="64"/>
        <v>222008.64664999998</v>
      </c>
      <c r="AL273" s="80">
        <f t="shared" si="64"/>
        <v>0</v>
      </c>
      <c r="AM273" s="81">
        <f t="shared" si="64"/>
        <v>0</v>
      </c>
      <c r="AN273" s="81">
        <f t="shared" si="64"/>
        <v>0</v>
      </c>
      <c r="AO273" s="81">
        <f t="shared" si="64"/>
        <v>0</v>
      </c>
      <c r="AP273" s="82">
        <f t="shared" si="64"/>
        <v>608091.81770999997</v>
      </c>
    </row>
    <row r="274" spans="1:42">
      <c r="A274" s="83" t="str">
        <f>A16</f>
        <v>PUBLIANT</v>
      </c>
      <c r="C274" s="84"/>
      <c r="D274" s="83">
        <f t="shared" ref="D274:AH274" si="65">D16</f>
        <v>0</v>
      </c>
      <c r="E274" s="50">
        <f t="shared" si="65"/>
        <v>0</v>
      </c>
      <c r="F274" s="50">
        <f t="shared" si="65"/>
        <v>0</v>
      </c>
      <c r="G274" s="50">
        <f t="shared" si="65"/>
        <v>0</v>
      </c>
      <c r="H274" s="84">
        <f t="shared" si="65"/>
        <v>104.95312</v>
      </c>
      <c r="I274" s="83">
        <f t="shared" si="65"/>
        <v>0</v>
      </c>
      <c r="J274" s="50">
        <f t="shared" si="65"/>
        <v>0</v>
      </c>
      <c r="K274" s="50">
        <f t="shared" si="65"/>
        <v>0</v>
      </c>
      <c r="L274" s="50">
        <f t="shared" si="65"/>
        <v>0</v>
      </c>
      <c r="M274" s="84">
        <f t="shared" si="65"/>
        <v>15375.632080000001</v>
      </c>
      <c r="N274" s="83">
        <f t="shared" si="65"/>
        <v>0</v>
      </c>
      <c r="O274" s="83">
        <f t="shared" si="65"/>
        <v>0</v>
      </c>
      <c r="P274" s="50">
        <f t="shared" si="65"/>
        <v>0</v>
      </c>
      <c r="Q274" s="50">
        <f t="shared" si="65"/>
        <v>0</v>
      </c>
      <c r="R274" s="84">
        <f t="shared" si="65"/>
        <v>-37232.119319999998</v>
      </c>
      <c r="S274" s="83">
        <f t="shared" si="65"/>
        <v>0</v>
      </c>
      <c r="T274" s="50">
        <f t="shared" si="65"/>
        <v>0</v>
      </c>
      <c r="U274" s="50">
        <f t="shared" si="65"/>
        <v>0</v>
      </c>
      <c r="V274" s="50">
        <f t="shared" si="65"/>
        <v>0</v>
      </c>
      <c r="W274" s="84">
        <f t="shared" si="65"/>
        <v>19449.125049999999</v>
      </c>
      <c r="X274" s="83">
        <f t="shared" si="65"/>
        <v>0</v>
      </c>
      <c r="Y274" s="50">
        <f t="shared" si="65"/>
        <v>0</v>
      </c>
      <c r="Z274" s="50">
        <f t="shared" si="65"/>
        <v>0</v>
      </c>
      <c r="AA274" s="84">
        <f t="shared" si="65"/>
        <v>0</v>
      </c>
      <c r="AB274" s="83">
        <f t="shared" si="65"/>
        <v>0</v>
      </c>
      <c r="AC274" s="50">
        <f t="shared" si="65"/>
        <v>0</v>
      </c>
      <c r="AD274" s="50">
        <f t="shared" si="65"/>
        <v>0</v>
      </c>
      <c r="AE274" s="50">
        <f t="shared" si="65"/>
        <v>0</v>
      </c>
      <c r="AF274" s="84">
        <f t="shared" si="65"/>
        <v>3279.7849999999999</v>
      </c>
      <c r="AG274" s="83">
        <f t="shared" si="65"/>
        <v>0</v>
      </c>
      <c r="AH274" s="50">
        <f t="shared" si="65"/>
        <v>0</v>
      </c>
      <c r="AI274" s="50">
        <f t="shared" ref="AI274:AP274" si="66">AI16</f>
        <v>0</v>
      </c>
      <c r="AJ274" s="50">
        <f t="shared" si="66"/>
        <v>0</v>
      </c>
      <c r="AK274" s="84">
        <f t="shared" si="66"/>
        <v>0</v>
      </c>
      <c r="AL274" s="83">
        <f t="shared" si="66"/>
        <v>0</v>
      </c>
      <c r="AM274" s="50">
        <f t="shared" si="66"/>
        <v>0</v>
      </c>
      <c r="AN274" s="50">
        <f t="shared" si="66"/>
        <v>0</v>
      </c>
      <c r="AO274" s="50">
        <f t="shared" si="66"/>
        <v>0</v>
      </c>
      <c r="AP274" s="84">
        <f t="shared" si="66"/>
        <v>0</v>
      </c>
    </row>
    <row r="275" spans="1:42">
      <c r="A275" s="83" t="str">
        <f>A35</f>
        <v>PUBCATAL</v>
      </c>
      <c r="C275" s="84"/>
      <c r="D275" s="83">
        <f t="shared" ref="D275:AP275" si="67">D35</f>
        <v>0</v>
      </c>
      <c r="E275" s="50">
        <f t="shared" si="67"/>
        <v>75000</v>
      </c>
      <c r="F275" s="50">
        <f t="shared" si="67"/>
        <v>0</v>
      </c>
      <c r="G275" s="50">
        <f t="shared" si="67"/>
        <v>0</v>
      </c>
      <c r="H275" s="84">
        <f t="shared" si="67"/>
        <v>0</v>
      </c>
      <c r="I275" s="83">
        <f t="shared" si="67"/>
        <v>4956000</v>
      </c>
      <c r="J275" s="50">
        <f t="shared" si="67"/>
        <v>0</v>
      </c>
      <c r="K275" s="50">
        <f t="shared" si="67"/>
        <v>0</v>
      </c>
      <c r="L275" s="50">
        <f t="shared" si="67"/>
        <v>0</v>
      </c>
      <c r="M275" s="84">
        <f t="shared" si="67"/>
        <v>0</v>
      </c>
      <c r="N275" s="83">
        <f t="shared" si="67"/>
        <v>0</v>
      </c>
      <c r="O275" s="83">
        <f t="shared" si="67"/>
        <v>75000</v>
      </c>
      <c r="P275" s="50">
        <f t="shared" si="67"/>
        <v>1050000</v>
      </c>
      <c r="Q275" s="50">
        <f t="shared" si="67"/>
        <v>0</v>
      </c>
      <c r="R275" s="84">
        <f t="shared" si="67"/>
        <v>511646.46</v>
      </c>
      <c r="S275" s="83">
        <f t="shared" si="67"/>
        <v>0</v>
      </c>
      <c r="T275" s="50">
        <f t="shared" si="67"/>
        <v>2925000</v>
      </c>
      <c r="U275" s="50">
        <f t="shared" si="67"/>
        <v>0</v>
      </c>
      <c r="V275" s="50">
        <f t="shared" si="67"/>
        <v>0</v>
      </c>
      <c r="W275" s="84">
        <f t="shared" si="67"/>
        <v>992000</v>
      </c>
      <c r="X275" s="83">
        <f t="shared" si="67"/>
        <v>75000</v>
      </c>
      <c r="Y275" s="50">
        <f t="shared" si="67"/>
        <v>0</v>
      </c>
      <c r="Z275" s="50">
        <f t="shared" si="67"/>
        <v>0</v>
      </c>
      <c r="AA275" s="84">
        <f t="shared" si="67"/>
        <v>1565000</v>
      </c>
      <c r="AB275" s="83">
        <f t="shared" si="67"/>
        <v>1225000</v>
      </c>
      <c r="AC275" s="50">
        <f t="shared" si="67"/>
        <v>0</v>
      </c>
      <c r="AD275" s="50">
        <f t="shared" si="67"/>
        <v>0</v>
      </c>
      <c r="AE275" s="50">
        <f t="shared" si="67"/>
        <v>0</v>
      </c>
      <c r="AF275" s="84">
        <f t="shared" si="67"/>
        <v>0</v>
      </c>
      <c r="AG275" s="83">
        <f t="shared" si="67"/>
        <v>75000</v>
      </c>
      <c r="AH275" s="50">
        <f t="shared" si="67"/>
        <v>0</v>
      </c>
      <c r="AI275" s="50">
        <f t="shared" si="67"/>
        <v>0</v>
      </c>
      <c r="AJ275" s="50">
        <f t="shared" si="67"/>
        <v>0</v>
      </c>
      <c r="AK275" s="84">
        <f t="shared" si="67"/>
        <v>0</v>
      </c>
      <c r="AL275" s="83">
        <f t="shared" si="67"/>
        <v>10002500</v>
      </c>
      <c r="AM275" s="50">
        <f t="shared" si="67"/>
        <v>75000</v>
      </c>
      <c r="AN275" s="50">
        <f t="shared" si="67"/>
        <v>0</v>
      </c>
      <c r="AO275" s="50">
        <f t="shared" si="67"/>
        <v>0</v>
      </c>
      <c r="AP275" s="84">
        <f t="shared" si="67"/>
        <v>0</v>
      </c>
    </row>
    <row r="276" spans="1:42">
      <c r="A276" s="83" t="str">
        <f>A41</f>
        <v>PUBDISTR</v>
      </c>
      <c r="C276" s="84"/>
      <c r="D276" s="83">
        <f t="shared" ref="D276:AP276" si="68">D41</f>
        <v>0</v>
      </c>
      <c r="E276" s="50">
        <f t="shared" si="68"/>
        <v>0</v>
      </c>
      <c r="F276" s="50">
        <f t="shared" si="68"/>
        <v>0</v>
      </c>
      <c r="G276" s="50">
        <f t="shared" si="68"/>
        <v>0</v>
      </c>
      <c r="H276" s="84">
        <f t="shared" si="68"/>
        <v>0</v>
      </c>
      <c r="I276" s="83">
        <f t="shared" si="68"/>
        <v>4921755</v>
      </c>
      <c r="J276" s="50">
        <f t="shared" si="68"/>
        <v>0</v>
      </c>
      <c r="K276" s="50">
        <f t="shared" si="68"/>
        <v>0</v>
      </c>
      <c r="L276" s="50">
        <f t="shared" si="68"/>
        <v>0</v>
      </c>
      <c r="M276" s="84">
        <f t="shared" si="68"/>
        <v>0</v>
      </c>
      <c r="N276" s="83">
        <f t="shared" si="68"/>
        <v>0</v>
      </c>
      <c r="O276" s="83">
        <f t="shared" si="68"/>
        <v>0</v>
      </c>
      <c r="P276" s="50">
        <f t="shared" si="68"/>
        <v>1035000</v>
      </c>
      <c r="Q276" s="50">
        <f t="shared" si="68"/>
        <v>0</v>
      </c>
      <c r="R276" s="84">
        <f t="shared" si="68"/>
        <v>0</v>
      </c>
      <c r="S276" s="83">
        <f t="shared" si="68"/>
        <v>0</v>
      </c>
      <c r="T276" s="50">
        <f t="shared" si="68"/>
        <v>2112000</v>
      </c>
      <c r="U276" s="50">
        <f t="shared" si="68"/>
        <v>0</v>
      </c>
      <c r="V276" s="50">
        <f t="shared" si="68"/>
        <v>0</v>
      </c>
      <c r="W276" s="84">
        <f t="shared" si="68"/>
        <v>0</v>
      </c>
      <c r="X276" s="83">
        <f t="shared" si="68"/>
        <v>0</v>
      </c>
      <c r="Y276" s="50">
        <f t="shared" si="68"/>
        <v>0</v>
      </c>
      <c r="Z276" s="50">
        <f t="shared" si="68"/>
        <v>0</v>
      </c>
      <c r="AA276" s="84">
        <f t="shared" si="68"/>
        <v>0</v>
      </c>
      <c r="AB276" s="83">
        <f t="shared" si="68"/>
        <v>402000</v>
      </c>
      <c r="AC276" s="50">
        <f t="shared" si="68"/>
        <v>0</v>
      </c>
      <c r="AD276" s="50">
        <f t="shared" si="68"/>
        <v>0</v>
      </c>
      <c r="AE276" s="50">
        <f t="shared" si="68"/>
        <v>0</v>
      </c>
      <c r="AF276" s="84">
        <f t="shared" si="68"/>
        <v>0</v>
      </c>
      <c r="AG276" s="83">
        <f t="shared" si="68"/>
        <v>0</v>
      </c>
      <c r="AH276" s="50">
        <f t="shared" si="68"/>
        <v>0</v>
      </c>
      <c r="AI276" s="50">
        <f t="shared" si="68"/>
        <v>0</v>
      </c>
      <c r="AJ276" s="50">
        <f t="shared" si="68"/>
        <v>0</v>
      </c>
      <c r="AK276" s="84">
        <f t="shared" si="68"/>
        <v>0</v>
      </c>
      <c r="AL276" s="83">
        <f t="shared" si="68"/>
        <v>8107691</v>
      </c>
      <c r="AM276" s="50">
        <f t="shared" si="68"/>
        <v>0</v>
      </c>
      <c r="AN276" s="50">
        <f t="shared" si="68"/>
        <v>0</v>
      </c>
      <c r="AO276" s="50">
        <f t="shared" si="68"/>
        <v>0</v>
      </c>
      <c r="AP276" s="84">
        <f t="shared" si="68"/>
        <v>0</v>
      </c>
    </row>
    <row r="277" spans="1:42">
      <c r="A277" s="83" t="str">
        <f>A52</f>
        <v>PUBAFFIC</v>
      </c>
      <c r="C277" s="84"/>
      <c r="D277" s="83">
        <f t="shared" ref="D277:AH277" si="69">D52</f>
        <v>122500</v>
      </c>
      <c r="E277" s="50">
        <f t="shared" si="69"/>
        <v>293640</v>
      </c>
      <c r="F277" s="50">
        <f t="shared" si="69"/>
        <v>480500</v>
      </c>
      <c r="G277" s="50">
        <f t="shared" si="69"/>
        <v>0</v>
      </c>
      <c r="H277" s="84">
        <f t="shared" si="69"/>
        <v>696600</v>
      </c>
      <c r="I277" s="83">
        <f t="shared" si="69"/>
        <v>1329573</v>
      </c>
      <c r="J277" s="50">
        <f t="shared" si="69"/>
        <v>0</v>
      </c>
      <c r="K277" s="50">
        <f t="shared" si="69"/>
        <v>0</v>
      </c>
      <c r="L277" s="50">
        <f t="shared" si="69"/>
        <v>0</v>
      </c>
      <c r="M277" s="84">
        <f t="shared" si="69"/>
        <v>1036000</v>
      </c>
      <c r="N277" s="83">
        <f t="shared" si="69"/>
        <v>0</v>
      </c>
      <c r="O277" s="83">
        <f t="shared" si="69"/>
        <v>307200</v>
      </c>
      <c r="P277" s="50">
        <f t="shared" si="69"/>
        <v>2352950</v>
      </c>
      <c r="Q277" s="50">
        <f t="shared" si="69"/>
        <v>0</v>
      </c>
      <c r="R277" s="84">
        <f t="shared" si="69"/>
        <v>988290</v>
      </c>
      <c r="S277" s="83">
        <f t="shared" si="69"/>
        <v>0</v>
      </c>
      <c r="T277" s="50">
        <f t="shared" si="69"/>
        <v>3974117</v>
      </c>
      <c r="U277" s="50">
        <f t="shared" si="69"/>
        <v>0</v>
      </c>
      <c r="V277" s="50">
        <f t="shared" si="69"/>
        <v>0</v>
      </c>
      <c r="W277" s="84">
        <f t="shared" si="69"/>
        <v>532000</v>
      </c>
      <c r="X277" s="83">
        <f t="shared" si="69"/>
        <v>0</v>
      </c>
      <c r="Y277" s="50">
        <f t="shared" si="69"/>
        <v>0</v>
      </c>
      <c r="Z277" s="50">
        <f t="shared" si="69"/>
        <v>0</v>
      </c>
      <c r="AA277" s="84">
        <f t="shared" si="69"/>
        <v>532000</v>
      </c>
      <c r="AB277" s="83">
        <f t="shared" si="69"/>
        <v>2728478</v>
      </c>
      <c r="AC277" s="50">
        <f t="shared" si="69"/>
        <v>0</v>
      </c>
      <c r="AD277" s="50">
        <f t="shared" si="69"/>
        <v>0</v>
      </c>
      <c r="AE277" s="50">
        <f t="shared" si="69"/>
        <v>0</v>
      </c>
      <c r="AF277" s="84">
        <f t="shared" si="69"/>
        <v>532000</v>
      </c>
      <c r="AG277" s="83">
        <f t="shared" si="69"/>
        <v>0</v>
      </c>
      <c r="AH277" s="50">
        <f t="shared" si="69"/>
        <v>0</v>
      </c>
      <c r="AI277" s="50">
        <f t="shared" ref="AI277:AP277" si="70">AI52</f>
        <v>0</v>
      </c>
      <c r="AJ277" s="50">
        <f t="shared" si="70"/>
        <v>0</v>
      </c>
      <c r="AK277" s="84">
        <f t="shared" si="70"/>
        <v>532000</v>
      </c>
      <c r="AL277" s="83">
        <f t="shared" si="70"/>
        <v>11829903</v>
      </c>
      <c r="AM277" s="50">
        <f t="shared" si="70"/>
        <v>240000</v>
      </c>
      <c r="AN277" s="50">
        <f t="shared" si="70"/>
        <v>0</v>
      </c>
      <c r="AO277" s="50">
        <f t="shared" si="70"/>
        <v>0</v>
      </c>
      <c r="AP277" s="84">
        <f t="shared" si="70"/>
        <v>532000</v>
      </c>
    </row>
    <row r="278" spans="1:42">
      <c r="A278" s="83" t="str">
        <f>A63</f>
        <v>PUBPRESS</v>
      </c>
      <c r="C278" s="84"/>
      <c r="D278" s="83">
        <f t="shared" ref="D278:AH278" si="71">D63</f>
        <v>0</v>
      </c>
      <c r="E278" s="50">
        <f t="shared" si="71"/>
        <v>0</v>
      </c>
      <c r="F278" s="50">
        <f t="shared" si="71"/>
        <v>0</v>
      </c>
      <c r="G278" s="50">
        <f t="shared" si="71"/>
        <v>0</v>
      </c>
      <c r="H278" s="84">
        <f t="shared" si="71"/>
        <v>0</v>
      </c>
      <c r="I278" s="83">
        <f t="shared" si="71"/>
        <v>0</v>
      </c>
      <c r="J278" s="50">
        <f t="shared" si="71"/>
        <v>0</v>
      </c>
      <c r="K278" s="50">
        <f t="shared" si="71"/>
        <v>0</v>
      </c>
      <c r="L278" s="50">
        <f t="shared" si="71"/>
        <v>0</v>
      </c>
      <c r="M278" s="84">
        <f t="shared" si="71"/>
        <v>0</v>
      </c>
      <c r="N278" s="83">
        <f t="shared" si="71"/>
        <v>0</v>
      </c>
      <c r="O278" s="83">
        <f t="shared" si="71"/>
        <v>0</v>
      </c>
      <c r="P278" s="50">
        <f t="shared" si="71"/>
        <v>549999</v>
      </c>
      <c r="Q278" s="50">
        <f t="shared" si="71"/>
        <v>0</v>
      </c>
      <c r="R278" s="84">
        <f t="shared" si="71"/>
        <v>0</v>
      </c>
      <c r="S278" s="83">
        <f t="shared" si="71"/>
        <v>0</v>
      </c>
      <c r="T278" s="50">
        <f t="shared" si="71"/>
        <v>0</v>
      </c>
      <c r="U278" s="50">
        <f t="shared" si="71"/>
        <v>0</v>
      </c>
      <c r="V278" s="50">
        <f t="shared" si="71"/>
        <v>0</v>
      </c>
      <c r="W278" s="84">
        <f t="shared" si="71"/>
        <v>0</v>
      </c>
      <c r="X278" s="83">
        <f t="shared" si="71"/>
        <v>0</v>
      </c>
      <c r="Y278" s="50">
        <f t="shared" si="71"/>
        <v>0</v>
      </c>
      <c r="Z278" s="50">
        <f t="shared" si="71"/>
        <v>0</v>
      </c>
      <c r="AA278" s="84">
        <f t="shared" si="71"/>
        <v>0</v>
      </c>
      <c r="AB278" s="83">
        <f t="shared" si="71"/>
        <v>0</v>
      </c>
      <c r="AC278" s="50">
        <f t="shared" si="71"/>
        <v>0</v>
      </c>
      <c r="AD278" s="50">
        <f t="shared" si="71"/>
        <v>0</v>
      </c>
      <c r="AE278" s="50">
        <f t="shared" si="71"/>
        <v>0</v>
      </c>
      <c r="AF278" s="84">
        <f t="shared" si="71"/>
        <v>0</v>
      </c>
      <c r="AG278" s="83">
        <f t="shared" si="71"/>
        <v>0</v>
      </c>
      <c r="AH278" s="50">
        <f t="shared" si="71"/>
        <v>0</v>
      </c>
      <c r="AI278" s="50">
        <f t="shared" ref="AI278:AP278" si="72">AI63</f>
        <v>0</v>
      </c>
      <c r="AJ278" s="50">
        <f t="shared" si="72"/>
        <v>0</v>
      </c>
      <c r="AK278" s="84">
        <f t="shared" si="72"/>
        <v>0</v>
      </c>
      <c r="AL278" s="83">
        <f t="shared" si="72"/>
        <v>4543550</v>
      </c>
      <c r="AM278" s="50">
        <f t="shared" si="72"/>
        <v>450000</v>
      </c>
      <c r="AN278" s="50">
        <f t="shared" si="72"/>
        <v>0</v>
      </c>
      <c r="AO278" s="50">
        <f t="shared" si="72"/>
        <v>0</v>
      </c>
      <c r="AP278" s="84">
        <f t="shared" si="72"/>
        <v>0</v>
      </c>
    </row>
    <row r="279" spans="1:42">
      <c r="A279" s="83" t="str">
        <f>A74</f>
        <v>PUBRADIO</v>
      </c>
      <c r="C279" s="84"/>
      <c r="D279" s="83">
        <f t="shared" ref="D279:AH279" si="73">D74</f>
        <v>0</v>
      </c>
      <c r="E279" s="50">
        <f t="shared" si="73"/>
        <v>0</v>
      </c>
      <c r="F279" s="50">
        <f t="shared" si="73"/>
        <v>0</v>
      </c>
      <c r="G279" s="50">
        <f t="shared" si="73"/>
        <v>0</v>
      </c>
      <c r="H279" s="84">
        <f t="shared" si="73"/>
        <v>0</v>
      </c>
      <c r="I279" s="83">
        <f t="shared" si="73"/>
        <v>0</v>
      </c>
      <c r="J279" s="50">
        <f t="shared" si="73"/>
        <v>0</v>
      </c>
      <c r="K279" s="50">
        <f t="shared" si="73"/>
        <v>0</v>
      </c>
      <c r="L279" s="50">
        <f t="shared" si="73"/>
        <v>0</v>
      </c>
      <c r="M279" s="84">
        <f t="shared" si="73"/>
        <v>0</v>
      </c>
      <c r="N279" s="83">
        <f t="shared" si="73"/>
        <v>0</v>
      </c>
      <c r="O279" s="83">
        <f t="shared" si="73"/>
        <v>0</v>
      </c>
      <c r="P279" s="50">
        <f t="shared" si="73"/>
        <v>1943859</v>
      </c>
      <c r="Q279" s="50">
        <f t="shared" si="73"/>
        <v>0</v>
      </c>
      <c r="R279" s="84">
        <f t="shared" si="73"/>
        <v>0</v>
      </c>
      <c r="S279" s="83">
        <f t="shared" si="73"/>
        <v>0</v>
      </c>
      <c r="T279" s="50">
        <f t="shared" si="73"/>
        <v>0</v>
      </c>
      <c r="U279" s="50">
        <f t="shared" si="73"/>
        <v>0</v>
      </c>
      <c r="V279" s="50">
        <f t="shared" si="73"/>
        <v>0</v>
      </c>
      <c r="W279" s="84">
        <f t="shared" si="73"/>
        <v>0</v>
      </c>
      <c r="X279" s="83">
        <f t="shared" si="73"/>
        <v>0</v>
      </c>
      <c r="Y279" s="50">
        <f t="shared" si="73"/>
        <v>0</v>
      </c>
      <c r="Z279" s="50">
        <f t="shared" si="73"/>
        <v>0</v>
      </c>
      <c r="AA279" s="84">
        <f t="shared" si="73"/>
        <v>0</v>
      </c>
      <c r="AB279" s="83">
        <f t="shared" si="73"/>
        <v>0</v>
      </c>
      <c r="AC279" s="50">
        <f t="shared" si="73"/>
        <v>0</v>
      </c>
      <c r="AD279" s="50">
        <f t="shared" si="73"/>
        <v>0</v>
      </c>
      <c r="AE279" s="50">
        <f t="shared" si="73"/>
        <v>0</v>
      </c>
      <c r="AF279" s="84">
        <f t="shared" si="73"/>
        <v>0</v>
      </c>
      <c r="AG279" s="83">
        <f t="shared" si="73"/>
        <v>480000</v>
      </c>
      <c r="AH279" s="50">
        <f t="shared" si="73"/>
        <v>0</v>
      </c>
      <c r="AI279" s="50">
        <f t="shared" ref="AI279:AP279" si="74">AI74</f>
        <v>0</v>
      </c>
      <c r="AJ279" s="50">
        <f t="shared" si="74"/>
        <v>0</v>
      </c>
      <c r="AK279" s="84">
        <f t="shared" si="74"/>
        <v>0</v>
      </c>
      <c r="AL279" s="83">
        <f t="shared" si="74"/>
        <v>1680000</v>
      </c>
      <c r="AM279" s="50">
        <f t="shared" si="74"/>
        <v>2177575</v>
      </c>
      <c r="AN279" s="50">
        <f t="shared" si="74"/>
        <v>0</v>
      </c>
      <c r="AO279" s="50">
        <f t="shared" si="74"/>
        <v>0</v>
      </c>
      <c r="AP279" s="84">
        <f t="shared" si="74"/>
        <v>0</v>
      </c>
    </row>
    <row r="280" spans="1:42">
      <c r="A280" s="83" t="str">
        <f>A85</f>
        <v>PUBTELEV</v>
      </c>
      <c r="C280" s="84"/>
      <c r="D280" s="83">
        <f t="shared" ref="D280:AH280" si="75">D85</f>
        <v>0</v>
      </c>
      <c r="E280" s="50">
        <f t="shared" si="75"/>
        <v>0</v>
      </c>
      <c r="F280" s="50">
        <f t="shared" si="75"/>
        <v>0</v>
      </c>
      <c r="G280" s="50">
        <f t="shared" si="75"/>
        <v>0</v>
      </c>
      <c r="H280" s="84">
        <f t="shared" si="75"/>
        <v>0</v>
      </c>
      <c r="I280" s="83">
        <f t="shared" si="75"/>
        <v>0</v>
      </c>
      <c r="J280" s="50">
        <f t="shared" si="75"/>
        <v>0</v>
      </c>
      <c r="K280" s="50">
        <f t="shared" si="75"/>
        <v>0</v>
      </c>
      <c r="L280" s="50">
        <f t="shared" si="75"/>
        <v>0</v>
      </c>
      <c r="M280" s="84">
        <f t="shared" si="75"/>
        <v>0</v>
      </c>
      <c r="N280" s="83">
        <f t="shared" si="75"/>
        <v>0</v>
      </c>
      <c r="O280" s="83">
        <f t="shared" si="75"/>
        <v>0</v>
      </c>
      <c r="P280" s="50">
        <f t="shared" si="75"/>
        <v>95833</v>
      </c>
      <c r="Q280" s="50">
        <f t="shared" si="75"/>
        <v>0</v>
      </c>
      <c r="R280" s="84">
        <f t="shared" si="75"/>
        <v>0</v>
      </c>
      <c r="S280" s="83">
        <f t="shared" si="75"/>
        <v>0</v>
      </c>
      <c r="T280" s="50">
        <f t="shared" si="75"/>
        <v>0</v>
      </c>
      <c r="U280" s="50">
        <f t="shared" si="75"/>
        <v>0</v>
      </c>
      <c r="V280" s="50">
        <f t="shared" si="75"/>
        <v>0</v>
      </c>
      <c r="W280" s="84">
        <f t="shared" si="75"/>
        <v>0</v>
      </c>
      <c r="X280" s="83">
        <f t="shared" si="75"/>
        <v>0</v>
      </c>
      <c r="Y280" s="50">
        <f t="shared" si="75"/>
        <v>0</v>
      </c>
      <c r="Z280" s="50">
        <f t="shared" si="75"/>
        <v>0</v>
      </c>
      <c r="AA280" s="84">
        <f t="shared" si="75"/>
        <v>0</v>
      </c>
      <c r="AB280" s="83">
        <f t="shared" si="75"/>
        <v>0</v>
      </c>
      <c r="AC280" s="50">
        <f t="shared" si="75"/>
        <v>0</v>
      </c>
      <c r="AD280" s="50">
        <f t="shared" si="75"/>
        <v>0</v>
      </c>
      <c r="AE280" s="50">
        <f t="shared" si="75"/>
        <v>0</v>
      </c>
      <c r="AF280" s="84">
        <f t="shared" si="75"/>
        <v>0</v>
      </c>
      <c r="AG280" s="83">
        <f t="shared" si="75"/>
        <v>0</v>
      </c>
      <c r="AH280" s="50">
        <f t="shared" si="75"/>
        <v>0</v>
      </c>
      <c r="AI280" s="50">
        <f t="shared" ref="AI280:AP280" si="76">AI85</f>
        <v>0</v>
      </c>
      <c r="AJ280" s="50">
        <f t="shared" si="76"/>
        <v>0</v>
      </c>
      <c r="AK280" s="84">
        <f t="shared" si="76"/>
        <v>0</v>
      </c>
      <c r="AL280" s="83">
        <f t="shared" si="76"/>
        <v>30300000</v>
      </c>
      <c r="AM280" s="50">
        <f t="shared" si="76"/>
        <v>0</v>
      </c>
      <c r="AN280" s="50">
        <f t="shared" si="76"/>
        <v>0</v>
      </c>
      <c r="AO280" s="50">
        <f t="shared" si="76"/>
        <v>0</v>
      </c>
      <c r="AP280" s="84">
        <f t="shared" si="76"/>
        <v>0</v>
      </c>
    </row>
    <row r="281" spans="1:42">
      <c r="A281" s="83" t="str">
        <f>A86</f>
        <v>PUBBRAND</v>
      </c>
      <c r="C281" s="84"/>
      <c r="D281" s="83">
        <f t="shared" ref="D281:AH281" si="77">D86</f>
        <v>0</v>
      </c>
      <c r="E281" s="50">
        <f t="shared" si="77"/>
        <v>0</v>
      </c>
      <c r="F281" s="50">
        <f t="shared" si="77"/>
        <v>0</v>
      </c>
      <c r="G281" s="50">
        <f t="shared" si="77"/>
        <v>0</v>
      </c>
      <c r="H281" s="84">
        <f t="shared" si="77"/>
        <v>0</v>
      </c>
      <c r="I281" s="83">
        <f t="shared" si="77"/>
        <v>0</v>
      </c>
      <c r="J281" s="50">
        <f t="shared" si="77"/>
        <v>0</v>
      </c>
      <c r="K281" s="50">
        <f t="shared" si="77"/>
        <v>0</v>
      </c>
      <c r="L281" s="50">
        <f t="shared" si="77"/>
        <v>0</v>
      </c>
      <c r="M281" s="84">
        <f t="shared" si="77"/>
        <v>0</v>
      </c>
      <c r="N281" s="83">
        <f t="shared" si="77"/>
        <v>0</v>
      </c>
      <c r="O281" s="83">
        <f t="shared" si="77"/>
        <v>0</v>
      </c>
      <c r="P281" s="50">
        <f t="shared" si="77"/>
        <v>0</v>
      </c>
      <c r="Q281" s="50">
        <f t="shared" si="77"/>
        <v>0</v>
      </c>
      <c r="R281" s="84">
        <f t="shared" si="77"/>
        <v>0</v>
      </c>
      <c r="S281" s="83">
        <f t="shared" si="77"/>
        <v>0</v>
      </c>
      <c r="T281" s="50">
        <f t="shared" si="77"/>
        <v>0</v>
      </c>
      <c r="U281" s="50">
        <f t="shared" si="77"/>
        <v>0</v>
      </c>
      <c r="V281" s="50">
        <f t="shared" si="77"/>
        <v>0</v>
      </c>
      <c r="W281" s="84">
        <f t="shared" si="77"/>
        <v>0</v>
      </c>
      <c r="X281" s="83">
        <f t="shared" si="77"/>
        <v>0</v>
      </c>
      <c r="Y281" s="50">
        <f t="shared" si="77"/>
        <v>0</v>
      </c>
      <c r="Z281" s="50">
        <f t="shared" si="77"/>
        <v>0</v>
      </c>
      <c r="AA281" s="84">
        <f t="shared" si="77"/>
        <v>0</v>
      </c>
      <c r="AB281" s="83">
        <f t="shared" si="77"/>
        <v>0</v>
      </c>
      <c r="AC281" s="50">
        <f t="shared" si="77"/>
        <v>0</v>
      </c>
      <c r="AD281" s="50">
        <f t="shared" si="77"/>
        <v>0</v>
      </c>
      <c r="AE281" s="50">
        <f t="shared" si="77"/>
        <v>0</v>
      </c>
      <c r="AF281" s="84">
        <f t="shared" si="77"/>
        <v>0</v>
      </c>
      <c r="AG281" s="83">
        <f t="shared" si="77"/>
        <v>0</v>
      </c>
      <c r="AH281" s="50">
        <f t="shared" si="77"/>
        <v>0</v>
      </c>
      <c r="AI281" s="50">
        <f t="shared" ref="AI281:AP281" si="78">AI86</f>
        <v>0</v>
      </c>
      <c r="AJ281" s="50">
        <f t="shared" si="78"/>
        <v>0</v>
      </c>
      <c r="AK281" s="84">
        <f t="shared" si="78"/>
        <v>0</v>
      </c>
      <c r="AL281" s="83">
        <f t="shared" si="78"/>
        <v>0</v>
      </c>
      <c r="AM281" s="50">
        <f t="shared" si="78"/>
        <v>0</v>
      </c>
      <c r="AN281" s="50">
        <f t="shared" si="78"/>
        <v>0</v>
      </c>
      <c r="AO281" s="50">
        <f t="shared" si="78"/>
        <v>0</v>
      </c>
      <c r="AP281" s="84">
        <f t="shared" si="78"/>
        <v>0</v>
      </c>
    </row>
    <row r="282" spans="1:42">
      <c r="A282" s="83" t="str">
        <f>A94</f>
        <v>PUBVIDEO</v>
      </c>
      <c r="C282" s="84"/>
      <c r="D282" s="83">
        <f t="shared" ref="D282:AH282" si="79">D94</f>
        <v>0</v>
      </c>
      <c r="E282" s="50">
        <f t="shared" si="79"/>
        <v>0</v>
      </c>
      <c r="F282" s="50">
        <f t="shared" si="79"/>
        <v>0</v>
      </c>
      <c r="G282" s="50">
        <f t="shared" si="79"/>
        <v>0</v>
      </c>
      <c r="H282" s="84">
        <f t="shared" si="79"/>
        <v>0</v>
      </c>
      <c r="I282" s="83">
        <f t="shared" si="79"/>
        <v>0</v>
      </c>
      <c r="J282" s="50">
        <f t="shared" si="79"/>
        <v>0</v>
      </c>
      <c r="K282" s="50">
        <f t="shared" si="79"/>
        <v>0</v>
      </c>
      <c r="L282" s="50">
        <f t="shared" si="79"/>
        <v>0</v>
      </c>
      <c r="M282" s="84">
        <f t="shared" si="79"/>
        <v>0</v>
      </c>
      <c r="N282" s="83">
        <f t="shared" si="79"/>
        <v>0</v>
      </c>
      <c r="O282" s="83">
        <f t="shared" si="79"/>
        <v>0</v>
      </c>
      <c r="P282" s="50">
        <f t="shared" si="79"/>
        <v>0</v>
      </c>
      <c r="Q282" s="50">
        <f t="shared" si="79"/>
        <v>0</v>
      </c>
      <c r="R282" s="84">
        <f t="shared" si="79"/>
        <v>12102.406649999999</v>
      </c>
      <c r="S282" s="83">
        <f t="shared" si="79"/>
        <v>0</v>
      </c>
      <c r="T282" s="50">
        <f t="shared" si="79"/>
        <v>0</v>
      </c>
      <c r="U282" s="50">
        <f t="shared" si="79"/>
        <v>0</v>
      </c>
      <c r="V282" s="50">
        <f t="shared" si="79"/>
        <v>0</v>
      </c>
      <c r="W282" s="84">
        <f t="shared" si="79"/>
        <v>0</v>
      </c>
      <c r="X282" s="83">
        <f t="shared" si="79"/>
        <v>0</v>
      </c>
      <c r="Y282" s="50">
        <f t="shared" si="79"/>
        <v>0</v>
      </c>
      <c r="Z282" s="50">
        <f t="shared" si="79"/>
        <v>0</v>
      </c>
      <c r="AA282" s="84">
        <f t="shared" si="79"/>
        <v>0</v>
      </c>
      <c r="AB282" s="83">
        <f t="shared" si="79"/>
        <v>0</v>
      </c>
      <c r="AC282" s="50">
        <f t="shared" si="79"/>
        <v>0</v>
      </c>
      <c r="AD282" s="50">
        <f t="shared" si="79"/>
        <v>0</v>
      </c>
      <c r="AE282" s="50">
        <f t="shared" si="79"/>
        <v>0</v>
      </c>
      <c r="AF282" s="84">
        <f t="shared" si="79"/>
        <v>0</v>
      </c>
      <c r="AG282" s="83">
        <f t="shared" si="79"/>
        <v>0</v>
      </c>
      <c r="AH282" s="50">
        <f t="shared" si="79"/>
        <v>0</v>
      </c>
      <c r="AI282" s="50">
        <f t="shared" ref="AI282:AP282" si="80">AI94</f>
        <v>0</v>
      </c>
      <c r="AJ282" s="50">
        <f t="shared" si="80"/>
        <v>0</v>
      </c>
      <c r="AK282" s="84" t="e">
        <f t="shared" si="80"/>
        <v>#REF!</v>
      </c>
      <c r="AL282" s="83">
        <f t="shared" si="80"/>
        <v>0</v>
      </c>
      <c r="AM282" s="50">
        <f t="shared" si="80"/>
        <v>0</v>
      </c>
      <c r="AN282" s="50">
        <f t="shared" si="80"/>
        <v>0</v>
      </c>
      <c r="AO282" s="50">
        <f t="shared" si="80"/>
        <v>0</v>
      </c>
      <c r="AP282" s="84" t="e">
        <f t="shared" si="80"/>
        <v>#REF!</v>
      </c>
    </row>
    <row r="283" spans="1:42">
      <c r="A283" s="83" t="str">
        <f>A140</f>
        <v>WEBRESEA</v>
      </c>
      <c r="C283" s="84"/>
      <c r="D283" s="83">
        <f t="shared" ref="D283:AH283" si="81">D140</f>
        <v>783449</v>
      </c>
      <c r="E283" s="50">
        <f t="shared" si="81"/>
        <v>0</v>
      </c>
      <c r="F283" s="50">
        <f t="shared" si="81"/>
        <v>135000</v>
      </c>
      <c r="G283" s="50">
        <f t="shared" si="81"/>
        <v>0</v>
      </c>
      <c r="H283" s="84">
        <f t="shared" si="81"/>
        <v>731995.53544000001</v>
      </c>
      <c r="I283" s="83">
        <f t="shared" si="81"/>
        <v>1968798</v>
      </c>
      <c r="J283" s="50">
        <f t="shared" si="81"/>
        <v>0</v>
      </c>
      <c r="K283" s="50">
        <f t="shared" si="81"/>
        <v>0</v>
      </c>
      <c r="L283" s="50">
        <f t="shared" si="81"/>
        <v>0</v>
      </c>
      <c r="M283" s="84">
        <f t="shared" si="81"/>
        <v>2182389.62482</v>
      </c>
      <c r="N283" s="83">
        <f t="shared" si="81"/>
        <v>0</v>
      </c>
      <c r="O283" s="83">
        <f t="shared" si="81"/>
        <v>173986</v>
      </c>
      <c r="P283" s="50">
        <f t="shared" si="81"/>
        <v>2144363</v>
      </c>
      <c r="Q283" s="50">
        <f t="shared" si="81"/>
        <v>0</v>
      </c>
      <c r="R283" s="84">
        <f t="shared" si="81"/>
        <v>1732262.1511499998</v>
      </c>
      <c r="S283" s="83">
        <f t="shared" si="81"/>
        <v>0</v>
      </c>
      <c r="T283" s="50">
        <f t="shared" si="81"/>
        <v>1797552</v>
      </c>
      <c r="U283" s="50">
        <f t="shared" si="81"/>
        <v>0</v>
      </c>
      <c r="V283" s="50">
        <f t="shared" si="81"/>
        <v>0</v>
      </c>
      <c r="W283" s="84">
        <f t="shared" si="81"/>
        <v>1480601.43772</v>
      </c>
      <c r="X283" s="83">
        <f t="shared" si="81"/>
        <v>1220184</v>
      </c>
      <c r="Y283" s="50">
        <f t="shared" si="81"/>
        <v>1220178</v>
      </c>
      <c r="Z283" s="50">
        <f t="shared" si="81"/>
        <v>0</v>
      </c>
      <c r="AA283" s="84">
        <f t="shared" si="81"/>
        <v>1257531.33498</v>
      </c>
      <c r="AB283" s="83">
        <f t="shared" si="81"/>
        <v>1085162</v>
      </c>
      <c r="AC283" s="50">
        <f t="shared" si="81"/>
        <v>0</v>
      </c>
      <c r="AD283" s="50">
        <f t="shared" si="81"/>
        <v>0</v>
      </c>
      <c r="AE283" s="50">
        <f t="shared" si="81"/>
        <v>0</v>
      </c>
      <c r="AF283" s="84">
        <f t="shared" si="81"/>
        <v>2464725.9653399996</v>
      </c>
      <c r="AG283" s="83">
        <f t="shared" si="81"/>
        <v>3177000</v>
      </c>
      <c r="AH283" s="50">
        <f t="shared" si="81"/>
        <v>0</v>
      </c>
      <c r="AI283" s="50">
        <f t="shared" ref="AI283:AP283" si="82">AI140</f>
        <v>0</v>
      </c>
      <c r="AJ283" s="50">
        <f t="shared" si="82"/>
        <v>0</v>
      </c>
      <c r="AK283" s="84">
        <f t="shared" si="82"/>
        <v>1035027.91867</v>
      </c>
      <c r="AL283" s="83">
        <f t="shared" si="82"/>
        <v>5877000</v>
      </c>
      <c r="AM283" s="50">
        <f t="shared" si="82"/>
        <v>5479000</v>
      </c>
      <c r="AN283" s="50">
        <f t="shared" si="82"/>
        <v>0</v>
      </c>
      <c r="AO283" s="50">
        <f t="shared" si="82"/>
        <v>0</v>
      </c>
      <c r="AP283" s="84">
        <f t="shared" si="82"/>
        <v>2070410.1261800001</v>
      </c>
    </row>
    <row r="284" spans="1:42">
      <c r="A284" s="83" t="str">
        <f>A177</f>
        <v>PUBTECHN</v>
      </c>
      <c r="C284" s="84"/>
      <c r="D284" s="83">
        <f t="shared" ref="D284:AH284" si="83">D177</f>
        <v>77720</v>
      </c>
      <c r="E284" s="50">
        <f t="shared" si="83"/>
        <v>303600</v>
      </c>
      <c r="F284" s="50">
        <f t="shared" si="83"/>
        <v>43600</v>
      </c>
      <c r="G284" s="50">
        <f t="shared" si="83"/>
        <v>0</v>
      </c>
      <c r="H284" s="84">
        <f t="shared" si="83"/>
        <v>148949.52999000001</v>
      </c>
      <c r="I284" s="83">
        <f t="shared" si="83"/>
        <v>2114734</v>
      </c>
      <c r="J284" s="50">
        <f t="shared" si="83"/>
        <v>0</v>
      </c>
      <c r="K284" s="50">
        <f t="shared" si="83"/>
        <v>0</v>
      </c>
      <c r="L284" s="50">
        <f t="shared" si="83"/>
        <v>0</v>
      </c>
      <c r="M284" s="84">
        <f t="shared" si="83"/>
        <v>2653359.5699999998</v>
      </c>
      <c r="N284" s="83">
        <f t="shared" si="83"/>
        <v>0</v>
      </c>
      <c r="O284" s="83">
        <f t="shared" si="83"/>
        <v>401360</v>
      </c>
      <c r="P284" s="50">
        <f t="shared" si="83"/>
        <v>4755633</v>
      </c>
      <c r="Q284" s="50">
        <f t="shared" si="83"/>
        <v>0</v>
      </c>
      <c r="R284" s="84">
        <f t="shared" si="83"/>
        <v>2412450.30962</v>
      </c>
      <c r="S284" s="83">
        <f t="shared" si="83"/>
        <v>0</v>
      </c>
      <c r="T284" s="50">
        <f t="shared" si="83"/>
        <v>2087010</v>
      </c>
      <c r="U284" s="50">
        <f t="shared" si="83"/>
        <v>0</v>
      </c>
      <c r="V284" s="50">
        <f t="shared" si="83"/>
        <v>0</v>
      </c>
      <c r="W284" s="84">
        <f t="shared" si="83"/>
        <v>2110253.1094900002</v>
      </c>
      <c r="X284" s="83">
        <f t="shared" si="83"/>
        <v>1729150</v>
      </c>
      <c r="Y284" s="50">
        <f t="shared" si="83"/>
        <v>499110</v>
      </c>
      <c r="Z284" s="50">
        <f t="shared" si="83"/>
        <v>0</v>
      </c>
      <c r="AA284" s="84">
        <f t="shared" si="83"/>
        <v>1659205.5300799999</v>
      </c>
      <c r="AB284" s="83">
        <f t="shared" si="83"/>
        <v>401360</v>
      </c>
      <c r="AC284" s="50">
        <f t="shared" si="83"/>
        <v>0</v>
      </c>
      <c r="AD284" s="50">
        <f t="shared" si="83"/>
        <v>0</v>
      </c>
      <c r="AE284" s="50">
        <f t="shared" si="83"/>
        <v>0</v>
      </c>
      <c r="AF284" s="84">
        <f t="shared" si="83"/>
        <v>971253.68400000001</v>
      </c>
      <c r="AG284" s="83">
        <f t="shared" si="83"/>
        <v>393538</v>
      </c>
      <c r="AH284" s="50">
        <f t="shared" si="83"/>
        <v>0</v>
      </c>
      <c r="AI284" s="50">
        <f t="shared" ref="AI284:AP284" si="84">AI177</f>
        <v>0</v>
      </c>
      <c r="AJ284" s="50">
        <f t="shared" si="84"/>
        <v>0</v>
      </c>
      <c r="AK284" s="84">
        <f t="shared" si="84"/>
        <v>0</v>
      </c>
      <c r="AL284" s="83">
        <f t="shared" si="84"/>
        <v>2939115</v>
      </c>
      <c r="AM284" s="50">
        <f t="shared" si="84"/>
        <v>546538</v>
      </c>
      <c r="AN284" s="50">
        <f t="shared" si="84"/>
        <v>0</v>
      </c>
      <c r="AO284" s="50">
        <f t="shared" si="84"/>
        <v>0</v>
      </c>
      <c r="AP284" s="84">
        <f t="shared" si="84"/>
        <v>494670.29284000001</v>
      </c>
    </row>
    <row r="285" spans="1:42">
      <c r="A285" s="83" t="str">
        <f>A183</f>
        <v>PUBHONOR</v>
      </c>
      <c r="C285" s="84"/>
      <c r="D285" s="83">
        <f t="shared" ref="D285:AH285" si="85">D183</f>
        <v>0</v>
      </c>
      <c r="E285" s="50">
        <f t="shared" si="85"/>
        <v>0</v>
      </c>
      <c r="F285" s="50">
        <f t="shared" si="85"/>
        <v>0</v>
      </c>
      <c r="G285" s="50">
        <f t="shared" si="85"/>
        <v>0</v>
      </c>
      <c r="H285" s="84">
        <f t="shared" si="85"/>
        <v>117540.93483</v>
      </c>
      <c r="I285" s="83">
        <f t="shared" si="85"/>
        <v>0</v>
      </c>
      <c r="J285" s="50">
        <f t="shared" si="85"/>
        <v>0</v>
      </c>
      <c r="K285" s="50">
        <f t="shared" si="85"/>
        <v>0</v>
      </c>
      <c r="L285" s="50">
        <f t="shared" si="85"/>
        <v>0</v>
      </c>
      <c r="M285" s="84">
        <f t="shared" si="85"/>
        <v>0</v>
      </c>
      <c r="N285" s="83">
        <f t="shared" si="85"/>
        <v>0</v>
      </c>
      <c r="O285" s="83">
        <f t="shared" si="85"/>
        <v>0</v>
      </c>
      <c r="P285" s="50">
        <f t="shared" si="85"/>
        <v>0</v>
      </c>
      <c r="Q285" s="50">
        <f t="shared" si="85"/>
        <v>0</v>
      </c>
      <c r="R285" s="84">
        <f t="shared" si="85"/>
        <v>0</v>
      </c>
      <c r="S285" s="83">
        <f t="shared" si="85"/>
        <v>0</v>
      </c>
      <c r="T285" s="50">
        <f t="shared" si="85"/>
        <v>0</v>
      </c>
      <c r="U285" s="50">
        <f t="shared" si="85"/>
        <v>0</v>
      </c>
      <c r="V285" s="50">
        <f t="shared" si="85"/>
        <v>0</v>
      </c>
      <c r="W285" s="84">
        <f t="shared" si="85"/>
        <v>0</v>
      </c>
      <c r="X285" s="83">
        <f t="shared" si="85"/>
        <v>0</v>
      </c>
      <c r="Y285" s="50">
        <f t="shared" si="85"/>
        <v>0</v>
      </c>
      <c r="Z285" s="50">
        <f t="shared" si="85"/>
        <v>0</v>
      </c>
      <c r="AA285" s="84">
        <f t="shared" si="85"/>
        <v>0</v>
      </c>
      <c r="AB285" s="83">
        <f t="shared" si="85"/>
        <v>0</v>
      </c>
      <c r="AC285" s="50">
        <f t="shared" si="85"/>
        <v>0</v>
      </c>
      <c r="AD285" s="50">
        <f t="shared" si="85"/>
        <v>0</v>
      </c>
      <c r="AE285" s="50">
        <f t="shared" si="85"/>
        <v>0</v>
      </c>
      <c r="AF285" s="84">
        <f t="shared" si="85"/>
        <v>244317.74421999999</v>
      </c>
      <c r="AG285" s="83">
        <f t="shared" si="85"/>
        <v>0</v>
      </c>
      <c r="AH285" s="50">
        <f t="shared" si="85"/>
        <v>0</v>
      </c>
      <c r="AI285" s="50">
        <f t="shared" ref="AI285:AP285" si="86">AI183</f>
        <v>0</v>
      </c>
      <c r="AJ285" s="50">
        <f t="shared" si="86"/>
        <v>0</v>
      </c>
      <c r="AK285" s="84">
        <f t="shared" si="86"/>
        <v>668767.84020999994</v>
      </c>
      <c r="AL285" s="83">
        <f t="shared" si="86"/>
        <v>0</v>
      </c>
      <c r="AM285" s="50">
        <f t="shared" si="86"/>
        <v>0</v>
      </c>
      <c r="AN285" s="50">
        <f t="shared" si="86"/>
        <v>0</v>
      </c>
      <c r="AO285" s="50">
        <f t="shared" si="86"/>
        <v>0</v>
      </c>
      <c r="AP285" s="84">
        <f t="shared" si="86"/>
        <v>235396.72902</v>
      </c>
    </row>
    <row r="286" spans="1:42">
      <c r="A286" s="83" t="str">
        <f>A189</f>
        <v>PUBLONCO</v>
      </c>
      <c r="C286" s="84"/>
      <c r="D286" s="83">
        <f t="shared" ref="D286:L286" si="87">D190</f>
        <v>0</v>
      </c>
      <c r="E286" s="50">
        <f t="shared" si="87"/>
        <v>0</v>
      </c>
      <c r="F286" s="50">
        <f t="shared" si="87"/>
        <v>0</v>
      </c>
      <c r="G286" s="50">
        <f t="shared" si="87"/>
        <v>0</v>
      </c>
      <c r="H286" s="84">
        <f t="shared" si="87"/>
        <v>13119.14</v>
      </c>
      <c r="I286" s="83">
        <f t="shared" si="87"/>
        <v>0</v>
      </c>
      <c r="J286" s="50">
        <f t="shared" si="87"/>
        <v>0</v>
      </c>
      <c r="K286" s="50">
        <f t="shared" si="87"/>
        <v>0</v>
      </c>
      <c r="L286" s="50">
        <f t="shared" si="87"/>
        <v>0</v>
      </c>
      <c r="M286" s="84">
        <f>R190</f>
        <v>13119.14</v>
      </c>
      <c r="N286" s="83">
        <f>N190</f>
        <v>0</v>
      </c>
      <c r="O286" s="83">
        <f>O190</f>
        <v>0</v>
      </c>
      <c r="P286" s="50">
        <f>P190</f>
        <v>0</v>
      </c>
      <c r="Q286" s="50">
        <f>Q190</f>
        <v>0</v>
      </c>
      <c r="R286" s="84">
        <f>R184</f>
        <v>0</v>
      </c>
      <c r="S286" s="83">
        <f t="shared" ref="S286:AP286" si="88">S190</f>
        <v>0</v>
      </c>
      <c r="T286" s="50">
        <f t="shared" si="88"/>
        <v>0</v>
      </c>
      <c r="U286" s="50">
        <f t="shared" si="88"/>
        <v>0</v>
      </c>
      <c r="V286" s="50">
        <f t="shared" si="88"/>
        <v>0</v>
      </c>
      <c r="W286" s="84">
        <f>W190</f>
        <v>26238.28</v>
      </c>
      <c r="X286" s="83">
        <f t="shared" si="88"/>
        <v>0</v>
      </c>
      <c r="Y286" s="50">
        <f t="shared" si="88"/>
        <v>0</v>
      </c>
      <c r="Z286" s="50">
        <f t="shared" si="88"/>
        <v>0</v>
      </c>
      <c r="AA286" s="84">
        <f t="shared" si="88"/>
        <v>26238.28</v>
      </c>
      <c r="AB286" s="83">
        <f t="shared" si="88"/>
        <v>0</v>
      </c>
      <c r="AC286" s="50">
        <f t="shared" si="88"/>
        <v>0</v>
      </c>
      <c r="AD286" s="50">
        <f t="shared" si="88"/>
        <v>0</v>
      </c>
      <c r="AE286" s="50">
        <f t="shared" si="88"/>
        <v>0</v>
      </c>
      <c r="AF286" s="84">
        <f t="shared" si="88"/>
        <v>242704.09</v>
      </c>
      <c r="AG286" s="83">
        <f t="shared" si="88"/>
        <v>0</v>
      </c>
      <c r="AH286" s="50">
        <f t="shared" si="88"/>
        <v>0</v>
      </c>
      <c r="AI286" s="50">
        <f t="shared" si="88"/>
        <v>0</v>
      </c>
      <c r="AJ286" s="50">
        <f t="shared" si="88"/>
        <v>0</v>
      </c>
      <c r="AK286" s="84">
        <f t="shared" si="88"/>
        <v>213815.74372</v>
      </c>
      <c r="AL286" s="83">
        <f t="shared" si="88"/>
        <v>0</v>
      </c>
      <c r="AM286" s="50">
        <f t="shared" si="88"/>
        <v>0</v>
      </c>
      <c r="AN286" s="50">
        <f t="shared" si="88"/>
        <v>0</v>
      </c>
      <c r="AO286" s="50">
        <f t="shared" si="88"/>
        <v>0</v>
      </c>
      <c r="AP286" s="84">
        <f t="shared" si="88"/>
        <v>26238.28</v>
      </c>
    </row>
    <row r="287" spans="1:42">
      <c r="A287" s="83" t="str">
        <f>A195</f>
        <v>PUBETUDE</v>
      </c>
      <c r="C287" s="84"/>
      <c r="D287" s="83">
        <f t="shared" ref="D287:AH287" si="89">D195</f>
        <v>0</v>
      </c>
      <c r="E287" s="50">
        <f t="shared" si="89"/>
        <v>0</v>
      </c>
      <c r="F287" s="50">
        <f t="shared" si="89"/>
        <v>0</v>
      </c>
      <c r="G287" s="50">
        <f t="shared" si="89"/>
        <v>0</v>
      </c>
      <c r="H287" s="84">
        <f t="shared" si="89"/>
        <v>65595.7</v>
      </c>
      <c r="I287" s="83">
        <f t="shared" si="89"/>
        <v>0</v>
      </c>
      <c r="J287" s="50">
        <f t="shared" si="89"/>
        <v>0</v>
      </c>
      <c r="K287" s="50">
        <f t="shared" si="89"/>
        <v>0</v>
      </c>
      <c r="L287" s="50">
        <f t="shared" si="89"/>
        <v>0</v>
      </c>
      <c r="M287" s="84">
        <f t="shared" si="89"/>
        <v>65595.7</v>
      </c>
      <c r="N287" s="83">
        <f t="shared" si="89"/>
        <v>0</v>
      </c>
      <c r="O287" s="83">
        <f t="shared" si="89"/>
        <v>0</v>
      </c>
      <c r="P287" s="50">
        <f t="shared" si="89"/>
        <v>0</v>
      </c>
      <c r="Q287" s="50">
        <f t="shared" si="89"/>
        <v>0</v>
      </c>
      <c r="R287" s="84">
        <f t="shared" si="89"/>
        <v>65595.7</v>
      </c>
      <c r="S287" s="83">
        <f t="shared" si="89"/>
        <v>0</v>
      </c>
      <c r="T287" s="50">
        <f t="shared" si="89"/>
        <v>0</v>
      </c>
      <c r="U287" s="50">
        <f t="shared" si="89"/>
        <v>0</v>
      </c>
      <c r="V287" s="50">
        <f t="shared" si="89"/>
        <v>0</v>
      </c>
      <c r="W287" s="84">
        <f t="shared" si="89"/>
        <v>78714.84</v>
      </c>
      <c r="X287" s="83">
        <f t="shared" si="89"/>
        <v>0</v>
      </c>
      <c r="Y287" s="50">
        <f t="shared" si="89"/>
        <v>0</v>
      </c>
      <c r="Z287" s="50">
        <f t="shared" si="89"/>
        <v>0</v>
      </c>
      <c r="AA287" s="84">
        <f t="shared" si="89"/>
        <v>78714.84</v>
      </c>
      <c r="AB287" s="83">
        <f t="shared" si="89"/>
        <v>0</v>
      </c>
      <c r="AC287" s="50">
        <f t="shared" si="89"/>
        <v>0</v>
      </c>
      <c r="AD287" s="50">
        <f t="shared" si="89"/>
        <v>0</v>
      </c>
      <c r="AE287" s="50">
        <f t="shared" si="89"/>
        <v>0</v>
      </c>
      <c r="AF287" s="84">
        <f t="shared" si="89"/>
        <v>728112.27</v>
      </c>
      <c r="AG287" s="83">
        <f t="shared" si="89"/>
        <v>0</v>
      </c>
      <c r="AH287" s="50">
        <f t="shared" si="89"/>
        <v>0</v>
      </c>
      <c r="AI287" s="50">
        <f t="shared" ref="AI287:AP287" si="90">AI195</f>
        <v>0</v>
      </c>
      <c r="AJ287" s="50">
        <f t="shared" si="90"/>
        <v>0</v>
      </c>
      <c r="AK287" s="84">
        <f t="shared" si="90"/>
        <v>784727.91867000004</v>
      </c>
      <c r="AL287" s="83">
        <f t="shared" si="90"/>
        <v>0</v>
      </c>
      <c r="AM287" s="50">
        <f t="shared" si="90"/>
        <v>0</v>
      </c>
      <c r="AN287" s="50">
        <f t="shared" si="90"/>
        <v>0</v>
      </c>
      <c r="AO287" s="50">
        <f t="shared" si="90"/>
        <v>0</v>
      </c>
      <c r="AP287" s="84">
        <f t="shared" si="90"/>
        <v>78714.84</v>
      </c>
    </row>
    <row r="288" spans="1:42">
      <c r="A288" s="83" t="str">
        <f>A211</f>
        <v>PUBMAGAS</v>
      </c>
      <c r="C288" s="84"/>
      <c r="D288" s="83">
        <f t="shared" ref="D288:AH288" si="91">D211</f>
        <v>0</v>
      </c>
      <c r="E288" s="50">
        <f t="shared" si="91"/>
        <v>0</v>
      </c>
      <c r="F288" s="50">
        <f t="shared" si="91"/>
        <v>0</v>
      </c>
      <c r="G288" s="50">
        <f t="shared" si="91"/>
        <v>0</v>
      </c>
      <c r="H288" s="84">
        <f t="shared" si="91"/>
        <v>0</v>
      </c>
      <c r="I288" s="83">
        <f t="shared" si="91"/>
        <v>0</v>
      </c>
      <c r="J288" s="50">
        <f t="shared" si="91"/>
        <v>0</v>
      </c>
      <c r="K288" s="50">
        <f t="shared" si="91"/>
        <v>0</v>
      </c>
      <c r="L288" s="50">
        <f t="shared" si="91"/>
        <v>0</v>
      </c>
      <c r="M288" s="84">
        <f t="shared" si="91"/>
        <v>35414146</v>
      </c>
      <c r="N288" s="83">
        <f t="shared" si="91"/>
        <v>0</v>
      </c>
      <c r="O288" s="83">
        <f t="shared" si="91"/>
        <v>0</v>
      </c>
      <c r="P288" s="50">
        <f t="shared" si="91"/>
        <v>0</v>
      </c>
      <c r="Q288" s="50">
        <f t="shared" si="91"/>
        <v>0</v>
      </c>
      <c r="R288" s="84">
        <f t="shared" si="91"/>
        <v>5635600</v>
      </c>
      <c r="S288" s="83">
        <f t="shared" si="91"/>
        <v>0</v>
      </c>
      <c r="T288" s="50">
        <f t="shared" si="91"/>
        <v>0</v>
      </c>
      <c r="U288" s="50">
        <f t="shared" si="91"/>
        <v>0</v>
      </c>
      <c r="V288" s="50">
        <f t="shared" si="91"/>
        <v>0</v>
      </c>
      <c r="W288" s="84">
        <f t="shared" si="91"/>
        <v>12748494</v>
      </c>
      <c r="X288" s="83">
        <f t="shared" si="91"/>
        <v>0</v>
      </c>
      <c r="Y288" s="50">
        <f t="shared" si="91"/>
        <v>0</v>
      </c>
      <c r="Z288" s="50">
        <f t="shared" si="91"/>
        <v>0</v>
      </c>
      <c r="AA288" s="84">
        <f t="shared" si="91"/>
        <v>22746372</v>
      </c>
      <c r="AB288" s="83">
        <f t="shared" si="91"/>
        <v>0</v>
      </c>
      <c r="AC288" s="50">
        <f t="shared" si="91"/>
        <v>0</v>
      </c>
      <c r="AD288" s="50">
        <f t="shared" si="91"/>
        <v>0</v>
      </c>
      <c r="AE288" s="50">
        <f t="shared" si="91"/>
        <v>0</v>
      </c>
      <c r="AF288" s="84">
        <f t="shared" si="91"/>
        <v>3240600</v>
      </c>
      <c r="AG288" s="83">
        <f t="shared" si="91"/>
        <v>0</v>
      </c>
      <c r="AH288" s="50">
        <f t="shared" si="91"/>
        <v>0</v>
      </c>
      <c r="AI288" s="50">
        <f t="shared" ref="AI288:AP288" si="92">AI211</f>
        <v>0</v>
      </c>
      <c r="AJ288" s="50">
        <f t="shared" si="92"/>
        <v>0</v>
      </c>
      <c r="AK288" s="84">
        <f t="shared" si="92"/>
        <v>10000000</v>
      </c>
      <c r="AL288" s="83">
        <f t="shared" si="92"/>
        <v>1637500</v>
      </c>
      <c r="AM288" s="50">
        <f t="shared" si="92"/>
        <v>0</v>
      </c>
      <c r="AN288" s="50">
        <f t="shared" si="92"/>
        <v>0</v>
      </c>
      <c r="AO288" s="50">
        <f t="shared" si="92"/>
        <v>0</v>
      </c>
      <c r="AP288" s="84">
        <f t="shared" si="92"/>
        <v>0</v>
      </c>
    </row>
    <row r="289" spans="1:42" ht="15.6" thickBot="1">
      <c r="A289" s="83" t="str">
        <f>A217</f>
        <v>PUBCADOS</v>
      </c>
      <c r="C289" s="84"/>
      <c r="D289" s="83">
        <f>D217</f>
        <v>0</v>
      </c>
      <c r="E289" s="50">
        <f t="shared" ref="E289:AH289" si="93">E217</f>
        <v>0</v>
      </c>
      <c r="F289" s="50">
        <f t="shared" si="93"/>
        <v>0</v>
      </c>
      <c r="G289" s="50">
        <f t="shared" si="93"/>
        <v>0</v>
      </c>
      <c r="H289" s="84">
        <f t="shared" si="93"/>
        <v>0</v>
      </c>
      <c r="I289" s="83">
        <f t="shared" si="93"/>
        <v>198900</v>
      </c>
      <c r="J289" s="50">
        <f t="shared" ref="J289" si="94">J217</f>
        <v>0</v>
      </c>
      <c r="K289" s="50">
        <f t="shared" si="93"/>
        <v>0</v>
      </c>
      <c r="L289" s="50">
        <f t="shared" si="93"/>
        <v>0</v>
      </c>
      <c r="M289" s="84">
        <f t="shared" si="93"/>
        <v>6026000</v>
      </c>
      <c r="N289" s="83">
        <f t="shared" si="93"/>
        <v>0</v>
      </c>
      <c r="O289" s="83">
        <f t="shared" ref="O289" si="95">O217</f>
        <v>0</v>
      </c>
      <c r="P289" s="50">
        <f t="shared" si="93"/>
        <v>0</v>
      </c>
      <c r="Q289" s="50">
        <f t="shared" si="93"/>
        <v>0</v>
      </c>
      <c r="R289" s="84">
        <f t="shared" si="93"/>
        <v>0</v>
      </c>
      <c r="S289" s="83">
        <f t="shared" si="93"/>
        <v>0</v>
      </c>
      <c r="T289" s="50">
        <f t="shared" si="93"/>
        <v>0</v>
      </c>
      <c r="U289" s="50">
        <f t="shared" si="93"/>
        <v>0</v>
      </c>
      <c r="V289" s="50">
        <f t="shared" si="93"/>
        <v>0</v>
      </c>
      <c r="W289" s="84">
        <f t="shared" si="93"/>
        <v>3233300</v>
      </c>
      <c r="X289" s="83">
        <f t="shared" si="93"/>
        <v>0</v>
      </c>
      <c r="Y289" s="50">
        <f t="shared" si="93"/>
        <v>0</v>
      </c>
      <c r="Z289" s="50">
        <f t="shared" si="93"/>
        <v>0</v>
      </c>
      <c r="AA289" s="84">
        <f t="shared" si="93"/>
        <v>6620100</v>
      </c>
      <c r="AB289" s="83">
        <f t="shared" si="93"/>
        <v>0</v>
      </c>
      <c r="AC289" s="50">
        <f t="shared" si="93"/>
        <v>0</v>
      </c>
      <c r="AD289" s="50">
        <f t="shared" ref="AD289:AE289" si="96">AD217</f>
        <v>0</v>
      </c>
      <c r="AE289" s="50">
        <f t="shared" si="96"/>
        <v>0</v>
      </c>
      <c r="AF289" s="84">
        <f t="shared" si="93"/>
        <v>200000</v>
      </c>
      <c r="AG289" s="83">
        <f t="shared" si="93"/>
        <v>0</v>
      </c>
      <c r="AH289" s="50">
        <f t="shared" si="93"/>
        <v>0</v>
      </c>
      <c r="AI289" s="50">
        <f t="shared" ref="AI289:AP289" si="97">AI217</f>
        <v>0</v>
      </c>
      <c r="AJ289" s="50">
        <f t="shared" si="97"/>
        <v>0</v>
      </c>
      <c r="AK289" s="84">
        <f t="shared" si="97"/>
        <v>500000</v>
      </c>
      <c r="AL289" s="83">
        <f t="shared" si="97"/>
        <v>1400000</v>
      </c>
      <c r="AM289" s="50">
        <f t="shared" si="97"/>
        <v>0</v>
      </c>
      <c r="AN289" s="50">
        <f t="shared" si="97"/>
        <v>0</v>
      </c>
      <c r="AO289" s="50">
        <f t="shared" si="97"/>
        <v>0</v>
      </c>
      <c r="AP289" s="84">
        <f t="shared" si="97"/>
        <v>600000</v>
      </c>
    </row>
    <row r="290" spans="1:42" ht="15.6" thickBot="1">
      <c r="A290" s="85" t="s">
        <v>27</v>
      </c>
      <c r="B290" s="86"/>
      <c r="C290" s="87"/>
      <c r="D290" s="88">
        <f>SUM(D273:D289)</f>
        <v>983669</v>
      </c>
      <c r="E290" s="89">
        <f t="shared" ref="E290:H290" si="98">SUM(E273:E289)</f>
        <v>672240</v>
      </c>
      <c r="F290" s="89">
        <f t="shared" si="98"/>
        <v>659100</v>
      </c>
      <c r="G290" s="89">
        <f t="shared" si="98"/>
        <v>0</v>
      </c>
      <c r="H290" s="90">
        <f t="shared" si="98"/>
        <v>2536436.1271700007</v>
      </c>
      <c r="I290" s="88">
        <f>SUM(I273:I289)</f>
        <v>15489760</v>
      </c>
      <c r="J290" s="89">
        <f t="shared" ref="J290" si="99">SUM(J273:J289)</f>
        <v>0</v>
      </c>
      <c r="K290" s="89">
        <f t="shared" ref="K290" si="100">SUM(K273:K289)</f>
        <v>0</v>
      </c>
      <c r="L290" s="89">
        <f t="shared" ref="L290" si="101">SUM(L273:L289)</f>
        <v>0</v>
      </c>
      <c r="M290" s="90">
        <f t="shared" ref="M290" si="102">SUM(M273:M289)</f>
        <v>47945739.884350002</v>
      </c>
      <c r="N290" s="88">
        <f>SUM(N273:N289)</f>
        <v>0</v>
      </c>
      <c r="O290" s="88">
        <f>SUM(O273:O289)</f>
        <v>957546</v>
      </c>
      <c r="P290" s="89">
        <f t="shared" ref="P290" si="103">SUM(P273:P289)</f>
        <v>13927637</v>
      </c>
      <c r="Q290" s="89">
        <f t="shared" ref="Q290" si="104">SUM(Q273:Q289)</f>
        <v>0</v>
      </c>
      <c r="R290" s="90">
        <f t="shared" ref="R290" si="105">SUM(R273:R289)</f>
        <v>11891718.917029999</v>
      </c>
      <c r="S290" s="88">
        <f>SUM(S273:S289)</f>
        <v>0</v>
      </c>
      <c r="T290" s="89">
        <f t="shared" ref="T290" si="106">SUM(T273:T289)</f>
        <v>12895679</v>
      </c>
      <c r="U290" s="89">
        <f t="shared" ref="U290" si="107">SUM(U273:U289)</f>
        <v>0</v>
      </c>
      <c r="V290" s="89">
        <f t="shared" ref="V290" si="108">SUM(V273:V289)</f>
        <v>0</v>
      </c>
      <c r="W290" s="90">
        <f t="shared" ref="W290" si="109">SUM(W273:W289)</f>
        <v>25513861.842259999</v>
      </c>
      <c r="X290" s="88">
        <f>SUM(X273:X289)</f>
        <v>3024334</v>
      </c>
      <c r="Y290" s="89">
        <f t="shared" ref="Y290" si="110">SUM(Y273:Y289)</f>
        <v>1719288</v>
      </c>
      <c r="Z290" s="89">
        <f t="shared" ref="Z290" si="111">SUM(Z273:Z289)</f>
        <v>0</v>
      </c>
      <c r="AA290" s="90">
        <f t="shared" ref="AA290" si="112">SUM(AA273:AA289)</f>
        <v>35468113.549559996</v>
      </c>
      <c r="AB290" s="88">
        <f>SUM(AB273:AB289)</f>
        <v>5842000</v>
      </c>
      <c r="AC290" s="89">
        <f t="shared" ref="AC290:AD290" si="113">SUM(AC273:AC289)</f>
        <v>0</v>
      </c>
      <c r="AD290" s="89">
        <f t="shared" si="113"/>
        <v>0</v>
      </c>
      <c r="AE290" s="89">
        <f t="shared" ref="AE290" si="114">SUM(AE273:AE289)</f>
        <v>0</v>
      </c>
      <c r="AF290" s="90">
        <f t="shared" ref="AF290" si="115">SUM(AF273:AF289)</f>
        <v>8663071.1735599991</v>
      </c>
      <c r="AG290" s="88">
        <f>SUM(AG273:AG289)</f>
        <v>4125538</v>
      </c>
      <c r="AH290" s="89">
        <f t="shared" ref="AH290" si="116">SUM(AH273:AH289)</f>
        <v>0</v>
      </c>
      <c r="AI290" s="89">
        <f t="shared" ref="AI290" si="117">SUM(AI273:AI289)</f>
        <v>0</v>
      </c>
      <c r="AJ290" s="89">
        <f t="shared" ref="AJ290" si="118">SUM(AJ273:AJ289)</f>
        <v>0</v>
      </c>
      <c r="AK290" s="90" t="e">
        <f t="shared" ref="AK290" si="119">SUM(AK273:AK289)</f>
        <v>#REF!</v>
      </c>
      <c r="AL290" s="88">
        <f>SUM(AL273:AL289)</f>
        <v>78317259</v>
      </c>
      <c r="AM290" s="89">
        <f t="shared" ref="AM290" si="120">SUM(AM273:AM289)</f>
        <v>8968113</v>
      </c>
      <c r="AN290" s="89">
        <f t="shared" ref="AN290" si="121">SUM(AN273:AN289)</f>
        <v>0</v>
      </c>
      <c r="AO290" s="89">
        <f t="shared" ref="AO290" si="122">SUM(AO273:AO289)</f>
        <v>0</v>
      </c>
      <c r="AP290" s="90" t="e">
        <f t="shared" ref="AP290" si="123">SUM(AP273:AP289)</f>
        <v>#REF!</v>
      </c>
    </row>
  </sheetData>
  <autoFilter ref="A4:AP223" xr:uid="{00000000-0009-0000-0000-000000000000}"/>
  <mergeCells count="16">
    <mergeCell ref="X2:AA2"/>
    <mergeCell ref="X219:AA219"/>
    <mergeCell ref="D219:H219"/>
    <mergeCell ref="I219:M219"/>
    <mergeCell ref="N219:R219"/>
    <mergeCell ref="S219:W219"/>
    <mergeCell ref="D2:H2"/>
    <mergeCell ref="I2:M2"/>
    <mergeCell ref="N2:R2"/>
    <mergeCell ref="S2:W2"/>
    <mergeCell ref="AB2:AF2"/>
    <mergeCell ref="AB219:AF219"/>
    <mergeCell ref="AG219:AK219"/>
    <mergeCell ref="AL219:AP219"/>
    <mergeCell ref="AL2:AP2"/>
    <mergeCell ref="AG2:AI2"/>
  </mergeCells>
  <phoneticPr fontId="64" type="noConversion"/>
  <pageMargins left="0.25" right="0.25" top="0.75" bottom="0.75" header="0.3" footer="0.3"/>
  <pageSetup paperSize="9" scale="22" fitToWidth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R318"/>
  <sheetViews>
    <sheetView showGridLines="0" tabSelected="1" zoomScale="70" zoomScaleNormal="70" workbookViewId="0">
      <pane xSplit="3" ySplit="4" topLeftCell="AH192" activePane="bottomRight" state="frozen"/>
      <selection pane="topRight" activeCell="C1" sqref="C1"/>
      <selection pane="bottomLeft" activeCell="A4" sqref="A4"/>
      <selection pane="bottomRight" activeCell="C203" sqref="C203"/>
    </sheetView>
  </sheetViews>
  <sheetFormatPr baseColWidth="10" defaultColWidth="11.44140625" defaultRowHeight="15"/>
  <cols>
    <col min="1" max="1" width="15.44140625" style="1" customWidth="1"/>
    <col min="2" max="2" width="16.5546875" style="1" customWidth="1"/>
    <col min="3" max="3" width="49" style="1" customWidth="1"/>
    <col min="4" max="20" width="14.5546875" style="5" customWidth="1"/>
    <col min="21" max="21" width="15.5546875" style="5" customWidth="1"/>
    <col min="22" max="23" width="14.5546875" style="5" customWidth="1"/>
    <col min="24" max="24" width="12.44140625" style="5" customWidth="1"/>
    <col min="25" max="26" width="10.77734375" style="5" customWidth="1"/>
    <col min="27" max="35" width="14.5546875" style="5" customWidth="1"/>
    <col min="36" max="36" width="14.21875" style="5" customWidth="1"/>
    <col min="37" max="39" width="14.5546875" style="5" customWidth="1"/>
    <col min="40" max="40" width="14.44140625" style="5" customWidth="1"/>
    <col min="41" max="41" width="8.77734375" style="5" customWidth="1"/>
    <col min="42" max="42" width="14.5546875" style="5" customWidth="1"/>
    <col min="43" max="43" width="15.5546875" style="5" customWidth="1"/>
    <col min="44" max="44" width="16.21875" style="5" customWidth="1"/>
    <col min="45" max="45" width="12.44140625" style="5" customWidth="1"/>
    <col min="46" max="46" width="13.44140625" style="5" customWidth="1"/>
    <col min="47" max="51" width="14.5546875" style="5" customWidth="1"/>
    <col min="52" max="52" width="17.5546875" style="5" customWidth="1"/>
    <col min="53" max="53" width="17.44140625" style="5" customWidth="1"/>
    <col min="54" max="54" width="14.5546875" style="5" customWidth="1"/>
    <col min="55" max="55" width="14.77734375" style="5" customWidth="1"/>
    <col min="56" max="56" width="13.44140625" style="5" customWidth="1"/>
    <col min="57" max="58" width="14.5546875" style="5" customWidth="1"/>
    <col min="59" max="59" width="11.21875" style="5" customWidth="1"/>
    <col min="60" max="62" width="14.5546875" style="5" customWidth="1"/>
    <col min="63" max="63" width="20" style="5" customWidth="1"/>
    <col min="64" max="65" width="13.77734375" customWidth="1"/>
    <col min="66" max="66" width="16.5546875" style="5" customWidth="1"/>
    <col min="67" max="67" width="19.77734375" style="5" customWidth="1"/>
    <col min="68" max="68" width="21" style="2" customWidth="1"/>
    <col min="69" max="69" width="23.44140625" style="2" customWidth="1"/>
    <col min="70" max="70" width="15.44140625" style="2" customWidth="1"/>
    <col min="71" max="71" width="14.77734375" style="2" customWidth="1"/>
    <col min="72" max="72" width="12.5546875" style="2" customWidth="1"/>
    <col min="73" max="73" width="14.44140625" style="2" customWidth="1"/>
    <col min="74" max="74" width="13.44140625" style="2" customWidth="1"/>
    <col min="75" max="75" width="22.5546875" style="2" customWidth="1"/>
    <col min="76" max="77" width="13.44140625" style="2" customWidth="1"/>
    <col min="78" max="78" width="11.44140625" style="2"/>
    <col min="79" max="79" width="14.77734375" style="2" customWidth="1"/>
    <col min="80" max="16384" width="11.44140625" style="2"/>
  </cols>
  <sheetData>
    <row r="1" spans="1:70" ht="31.8" customHeight="1" thickBot="1">
      <c r="A1" s="245" t="s">
        <v>64</v>
      </c>
      <c r="B1" s="246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</row>
    <row r="2" spans="1:70" ht="54.75" customHeight="1" thickBot="1">
      <c r="A2" s="52" t="s">
        <v>13</v>
      </c>
      <c r="B2" s="53">
        <v>6</v>
      </c>
      <c r="C2" s="54" t="s">
        <v>121</v>
      </c>
      <c r="D2" s="240" t="s">
        <v>33</v>
      </c>
      <c r="E2" s="241" t="s">
        <v>33</v>
      </c>
      <c r="F2" s="241" t="s">
        <v>33</v>
      </c>
      <c r="G2" s="241" t="s">
        <v>33</v>
      </c>
      <c r="H2" s="244" t="s">
        <v>33</v>
      </c>
      <c r="I2" s="235" t="s">
        <v>107</v>
      </c>
      <c r="J2" s="236" t="s">
        <v>107</v>
      </c>
      <c r="K2" s="236" t="s">
        <v>107</v>
      </c>
      <c r="L2" s="237" t="s">
        <v>107</v>
      </c>
      <c r="M2" s="232" t="s">
        <v>34</v>
      </c>
      <c r="N2" s="233" t="s">
        <v>34</v>
      </c>
      <c r="O2" s="233" t="s">
        <v>34</v>
      </c>
      <c r="P2" s="233" t="s">
        <v>34</v>
      </c>
      <c r="Q2" s="234" t="s">
        <v>34</v>
      </c>
      <c r="R2" s="232" t="s">
        <v>37</v>
      </c>
      <c r="S2" s="233" t="s">
        <v>37</v>
      </c>
      <c r="T2" s="233" t="s">
        <v>37</v>
      </c>
      <c r="U2" s="233" t="s">
        <v>37</v>
      </c>
      <c r="V2" s="234" t="s">
        <v>37</v>
      </c>
      <c r="W2" s="232" t="s">
        <v>38</v>
      </c>
      <c r="X2" s="233" t="s">
        <v>38</v>
      </c>
      <c r="Y2" s="233" t="s">
        <v>38</v>
      </c>
      <c r="Z2" s="233" t="s">
        <v>38</v>
      </c>
      <c r="AA2" s="234" t="s">
        <v>38</v>
      </c>
      <c r="AB2" s="235" t="s">
        <v>35</v>
      </c>
      <c r="AC2" s="236" t="s">
        <v>35</v>
      </c>
      <c r="AD2" s="236" t="s">
        <v>35</v>
      </c>
      <c r="AE2" s="236" t="s">
        <v>35</v>
      </c>
      <c r="AF2" s="237" t="s">
        <v>35</v>
      </c>
      <c r="AG2" s="240" t="s">
        <v>36</v>
      </c>
      <c r="AH2" s="241" t="s">
        <v>36</v>
      </c>
      <c r="AI2" s="241" t="s">
        <v>36</v>
      </c>
      <c r="AJ2" s="167" t="s">
        <v>36</v>
      </c>
      <c r="AK2" s="168" t="s">
        <v>36</v>
      </c>
      <c r="AL2" s="232" t="s">
        <v>108</v>
      </c>
      <c r="AM2" s="233" t="s">
        <v>108</v>
      </c>
      <c r="AN2" s="233" t="s">
        <v>108</v>
      </c>
      <c r="AO2" s="233" t="s">
        <v>108</v>
      </c>
      <c r="AP2" s="234" t="s">
        <v>108</v>
      </c>
      <c r="AQ2" s="235" t="s">
        <v>40</v>
      </c>
      <c r="AR2" s="236" t="s">
        <v>40</v>
      </c>
      <c r="AS2" s="236" t="s">
        <v>40</v>
      </c>
      <c r="AT2" s="236" t="s">
        <v>40</v>
      </c>
      <c r="AU2" s="237" t="s">
        <v>40</v>
      </c>
      <c r="AV2" s="232" t="s">
        <v>41</v>
      </c>
      <c r="AW2" s="233" t="s">
        <v>41</v>
      </c>
      <c r="AX2" s="233" t="s">
        <v>41</v>
      </c>
      <c r="AY2" s="233" t="s">
        <v>41</v>
      </c>
      <c r="AZ2" s="234" t="s">
        <v>41</v>
      </c>
      <c r="BA2" s="232" t="s">
        <v>42</v>
      </c>
      <c r="BB2" s="233" t="s">
        <v>42</v>
      </c>
      <c r="BC2" s="233" t="s">
        <v>42</v>
      </c>
      <c r="BD2" s="233" t="s">
        <v>42</v>
      </c>
      <c r="BE2" s="234" t="s">
        <v>42</v>
      </c>
      <c r="BF2" s="235" t="s">
        <v>109</v>
      </c>
      <c r="BG2" s="236" t="s">
        <v>109</v>
      </c>
      <c r="BH2" s="236" t="s">
        <v>109</v>
      </c>
      <c r="BI2" s="236" t="s">
        <v>109</v>
      </c>
      <c r="BJ2" s="237" t="s">
        <v>109</v>
      </c>
      <c r="BN2" s="2"/>
      <c r="BO2" s="2"/>
    </row>
    <row r="3" spans="1:70" ht="3" customHeight="1" thickBot="1">
      <c r="A3" s="53"/>
      <c r="B3" s="53"/>
      <c r="C3" s="55"/>
      <c r="D3" s="56"/>
      <c r="E3" s="57"/>
      <c r="F3" s="57"/>
      <c r="G3" s="57"/>
      <c r="H3" s="57"/>
      <c r="I3" s="57"/>
      <c r="J3" s="57"/>
      <c r="K3" s="57"/>
      <c r="L3" s="57"/>
      <c r="M3" s="56"/>
      <c r="N3" s="57"/>
      <c r="O3" s="57"/>
      <c r="P3" s="57"/>
      <c r="Q3" s="57"/>
      <c r="R3" s="56"/>
      <c r="S3" s="57"/>
      <c r="T3" s="57"/>
      <c r="U3" s="57"/>
      <c r="V3" s="57"/>
      <c r="W3" s="56"/>
      <c r="X3" s="57"/>
      <c r="Y3" s="57"/>
      <c r="Z3" s="57"/>
      <c r="AA3" s="57"/>
      <c r="AB3" s="56"/>
      <c r="AC3" s="57"/>
      <c r="AD3" s="57"/>
      <c r="AE3" s="57"/>
      <c r="AF3" s="57"/>
      <c r="AG3" s="56"/>
      <c r="AH3" s="57"/>
      <c r="AI3" s="57"/>
      <c r="AJ3" s="57"/>
      <c r="AK3" s="57"/>
      <c r="AL3" s="56"/>
      <c r="AM3" s="57"/>
      <c r="AN3" s="57"/>
      <c r="AO3" s="57"/>
      <c r="AP3" s="57"/>
      <c r="AQ3" s="56"/>
      <c r="AR3" s="57"/>
      <c r="AS3" s="56"/>
      <c r="AT3" s="56"/>
      <c r="AU3" s="57"/>
      <c r="AV3" s="57"/>
      <c r="AW3" s="57"/>
      <c r="AX3" s="57"/>
      <c r="AY3" s="57"/>
      <c r="AZ3" s="57"/>
      <c r="BA3" s="56"/>
      <c r="BB3" s="57"/>
      <c r="BC3" s="57"/>
      <c r="BD3" s="57"/>
      <c r="BE3" s="57"/>
      <c r="BF3" s="56"/>
      <c r="BG3" s="57"/>
      <c r="BH3" s="56"/>
      <c r="BI3" s="57"/>
      <c r="BJ3" s="58"/>
      <c r="BN3" s="2"/>
      <c r="BO3" s="2"/>
    </row>
    <row r="4" spans="1:70" s="4" customFormat="1" ht="47.25" customHeight="1" thickBot="1">
      <c r="A4" s="59" t="s">
        <v>92</v>
      </c>
      <c r="B4" s="59" t="s">
        <v>91</v>
      </c>
      <c r="C4" s="108" t="s">
        <v>12</v>
      </c>
      <c r="D4" s="93" t="str">
        <f>'Budget FCFA'!D4</f>
        <v>PMA 10H20</v>
      </c>
      <c r="E4" s="47" t="str">
        <f>'Budget FCFA'!E4</f>
        <v>PMA6H20</v>
      </c>
      <c r="F4" s="47" t="str">
        <f>'Budget FCFA'!F4</f>
        <v>PMA7H20</v>
      </c>
      <c r="G4" s="47" t="str">
        <f>'Budget FCFA'!G4</f>
        <v>x</v>
      </c>
      <c r="H4" s="48" t="str">
        <f>'Budget FCFA'!H4</f>
        <v>JANVIER</v>
      </c>
      <c r="I4" s="47" t="s">
        <v>154</v>
      </c>
      <c r="J4" s="47" t="str">
        <f>'Budget FCFA'!J4</f>
        <v>x</v>
      </c>
      <c r="K4" s="47" t="str">
        <f>'Budget FCFA'!K4</f>
        <v>x</v>
      </c>
      <c r="L4" s="48" t="str">
        <f>'Budget FCFA'!M4</f>
        <v>FEVRIER</v>
      </c>
      <c r="M4" s="46" t="str">
        <f>'Budget FCFA'!N4</f>
        <v>PMA1 E21</v>
      </c>
      <c r="N4" s="47" t="str">
        <f>'Budget FCFA'!O4</f>
        <v>PMA8 E20</v>
      </c>
      <c r="O4" s="47" t="str">
        <f>'Budget FCFA'!P4</f>
        <v>SOLDES</v>
      </c>
      <c r="P4" s="47" t="str">
        <f>'Budget FCFA'!Q4</f>
        <v>x</v>
      </c>
      <c r="Q4" s="48" t="str">
        <f>'Budget FCFA'!R4</f>
        <v>MARS</v>
      </c>
      <c r="R4" s="46" t="str">
        <f>'Budget FCFA'!S4</f>
        <v>PMA34E21</v>
      </c>
      <c r="S4" s="47" t="str">
        <f>'Budget FCFA'!T4</f>
        <v>PMA33 E21 / PMA RAMADAN</v>
      </c>
      <c r="T4" s="47" t="str">
        <f>'Budget FCFA'!U4</f>
        <v>x</v>
      </c>
      <c r="U4" s="47" t="str">
        <f>'Budget FCFA'!V4</f>
        <v>x</v>
      </c>
      <c r="V4" s="48" t="str">
        <f>'Budget FCFA'!W4</f>
        <v>AVRIL</v>
      </c>
      <c r="W4" s="46" t="str">
        <f>'Budget FCFA'!X4</f>
        <v>PMA5 E21</v>
      </c>
      <c r="X4" s="47" t="str">
        <f>'Budget FCFA'!Y4</f>
        <v>PMA 31E21</v>
      </c>
      <c r="Y4" s="47" t="str">
        <f>'Budget FCFA'!Z4</f>
        <v>x</v>
      </c>
      <c r="Z4" s="47" t="str">
        <f>'Budget FCFA'!Z4</f>
        <v>x</v>
      </c>
      <c r="AA4" s="48" t="str">
        <f>'Budget FCFA'!AA4</f>
        <v>MAI</v>
      </c>
      <c r="AB4" s="46" t="str">
        <f>'Budget FCFA'!AB4</f>
        <v>PMA32 E21</v>
      </c>
      <c r="AC4" s="47" t="str">
        <f>'Budget FCFA'!AC4</f>
        <v>x</v>
      </c>
      <c r="AD4" s="47" t="str">
        <f>'Budget FCFA'!AD4</f>
        <v>x</v>
      </c>
      <c r="AE4" s="47" t="str">
        <f>'Budget FCFA'!AE4</f>
        <v>x</v>
      </c>
      <c r="AF4" s="49" t="str">
        <f>'Budget FCFA'!AF4</f>
        <v>JUIN</v>
      </c>
      <c r="AG4" s="93" t="str">
        <f>'Budget FCFA'!AG4</f>
        <v>PMA8 E21</v>
      </c>
      <c r="AH4" s="47" t="str">
        <f>'Budget FCFA'!AH4</f>
        <v>x</v>
      </c>
      <c r="AI4" s="47" t="str">
        <f>'Budget FCFA'!AI4</f>
        <v>x</v>
      </c>
      <c r="AJ4" s="47" t="str">
        <f>'Budget FCFA'!AJ4</f>
        <v>x</v>
      </c>
      <c r="AK4" s="48" t="str">
        <f>'Budget FCFA'!AK4</f>
        <v>JUILLET</v>
      </c>
      <c r="AL4" s="46" t="str">
        <f>'Budget FCFA'!AL4</f>
        <v>RDC</v>
      </c>
      <c r="AM4" s="47" t="str">
        <f>'Budget FCFA'!AM4</f>
        <v>SOLDES</v>
      </c>
      <c r="AN4" s="47" t="str">
        <f>'Budget FCFA'!AN4</f>
        <v>x</v>
      </c>
      <c r="AO4" s="47" t="str">
        <f>'Budget FCFA'!AO4</f>
        <v>x</v>
      </c>
      <c r="AP4" s="48" t="str">
        <f>'Budget FCFA'!AP4</f>
        <v>AOUT</v>
      </c>
      <c r="AQ4" s="46" t="e">
        <f>'Budget FCFA'!#REF!</f>
        <v>#REF!</v>
      </c>
      <c r="AR4" s="47" t="e">
        <f>'Budget FCFA'!#REF!</f>
        <v>#REF!</v>
      </c>
      <c r="AS4" s="46" t="e">
        <f>'Budget FCFA'!#REF!</f>
        <v>#REF!</v>
      </c>
      <c r="AT4" s="46" t="e">
        <f>'Budget FCFA'!#REF!</f>
        <v>#REF!</v>
      </c>
      <c r="AU4" s="48" t="e">
        <f>'Budget FCFA'!#REF!</f>
        <v>#REF!</v>
      </c>
      <c r="AV4" s="46" t="e">
        <f>'Budget FCFA'!#REF!</f>
        <v>#REF!</v>
      </c>
      <c r="AW4" s="47" t="e">
        <f>'Budget FCFA'!#REF!</f>
        <v>#REF!</v>
      </c>
      <c r="AX4" s="47" t="e">
        <f>'Budget FCFA'!#REF!</f>
        <v>#REF!</v>
      </c>
      <c r="AY4" s="47" t="e">
        <f>'Budget FCFA'!#REF!</f>
        <v>#REF!</v>
      </c>
      <c r="AZ4" s="49" t="e">
        <f>'Budget FCFA'!#REF!</f>
        <v>#REF!</v>
      </c>
      <c r="BA4" s="93" t="e">
        <f>'Budget FCFA'!#REF!</f>
        <v>#REF!</v>
      </c>
      <c r="BB4" s="47" t="e">
        <f>'Budget FCFA'!#REF!</f>
        <v>#REF!</v>
      </c>
      <c r="BC4" s="47" t="e">
        <f>'Budget FCFA'!#REF!</f>
        <v>#REF!</v>
      </c>
      <c r="BD4" s="47" t="e">
        <f>'Budget FCFA'!#REF!</f>
        <v>#REF!</v>
      </c>
      <c r="BE4" s="48" t="e">
        <f>'Budget FCFA'!#REF!</f>
        <v>#REF!</v>
      </c>
      <c r="BF4" s="154" t="e">
        <f>'Budget FCFA'!#REF!</f>
        <v>#REF!</v>
      </c>
      <c r="BG4" s="155" t="e">
        <f>'Budget FCFA'!#REF!</f>
        <v>#REF!</v>
      </c>
      <c r="BH4" s="155" t="e">
        <f>'Budget FCFA'!#REF!</f>
        <v>#REF!</v>
      </c>
      <c r="BI4" s="156" t="e">
        <f>'Budget FCFA'!#REF!</f>
        <v>#REF!</v>
      </c>
      <c r="BJ4" s="75" t="e">
        <f>'Budget FCFA'!#REF!</f>
        <v>#REF!</v>
      </c>
      <c r="BK4" s="211" t="s">
        <v>93</v>
      </c>
      <c r="BL4"/>
      <c r="BM4"/>
    </row>
    <row r="5" spans="1:70" s="7" customFormat="1" ht="15.6" thickBot="1">
      <c r="A5" s="61" t="s">
        <v>0</v>
      </c>
      <c r="B5" s="62" t="s">
        <v>28</v>
      </c>
      <c r="C5" s="109" t="s">
        <v>89</v>
      </c>
      <c r="D5" s="63">
        <f>'Budget FCFA'!D5/VLOOKUP(D$2,$BO$127:$BP$138,2,FALSE)</f>
        <v>0</v>
      </c>
      <c r="E5" s="40">
        <f>'Budget FCFA'!E5/VLOOKUP(E$2,$BO$127:$BP$138,2,FALSE)</f>
        <v>0</v>
      </c>
      <c r="F5" s="40">
        <f>'Budget FCFA'!F5/VLOOKUP(F$2,$BO$127:$BP$138,2,FALSE)</f>
        <v>0</v>
      </c>
      <c r="G5" s="40">
        <f>'Budget FCFA'!G5/VLOOKUP(G$2,$BO$127:$BP$138,2,FALSE)</f>
        <v>0</v>
      </c>
      <c r="H5" s="131">
        <f>'Budget FCFA'!H5/VLOOKUP(H$2,$BO$127:$BP$138,2,FALSE)</f>
        <v>557.98560000000009</v>
      </c>
      <c r="I5" s="134">
        <f>'Budget FCFA'!I5/VLOOKUP(I$2,$BO$127:$BP$138,2,FALSE)</f>
        <v>0</v>
      </c>
      <c r="J5" s="40">
        <f>'Budget FCFA'!J5/VLOOKUP(J$2,$BO$127:$BP$138,2,FALSE)</f>
        <v>0</v>
      </c>
      <c r="K5" s="40">
        <f>'Budget FCFA'!K5/VLOOKUP(K$2,$BO$127:$BP$138,2,FALSE)</f>
        <v>0</v>
      </c>
      <c r="L5" s="134">
        <f>'Budget FCFA'!L5/VLOOKUP(L$2,$BO$127:$BP$138,2,FALSE)</f>
        <v>0</v>
      </c>
      <c r="M5" s="63">
        <f>'Budget FCFA'!M5/VLOOKUP(M$2,$BO$127:$BP$138,2,FALSE)</f>
        <v>394.96799999999996</v>
      </c>
      <c r="N5" s="40">
        <f>'Budget FCFA'!N5/VLOOKUP(N$2,$BO$127:$BP$138,2,FALSE)</f>
        <v>0</v>
      </c>
      <c r="O5" s="40">
        <f>'Budget FCFA'!O5/VLOOKUP(O$2,$BO$127:$BP$138,2,FALSE)</f>
        <v>0</v>
      </c>
      <c r="P5" s="40">
        <f>'Budget FCFA'!P5/VLOOKUP(P$2,$BO$127:$BP$138,2,FALSE)</f>
        <v>0</v>
      </c>
      <c r="Q5" s="134">
        <f>'Budget FCFA'!Q5/VLOOKUP(Q$2,$BO$127:$BP$138,2,FALSE)</f>
        <v>0</v>
      </c>
      <c r="R5" s="63">
        <f>'Budget FCFA'!R5/VLOOKUP(R$2,$BO$127:$BP$138,2,FALSE)</f>
        <v>417.83519999999993</v>
      </c>
      <c r="S5" s="132">
        <f>'Budget FCFA'!S5/VLOOKUP(S$2,$BO$127:$BP$138,2,FALSE)</f>
        <v>0</v>
      </c>
      <c r="T5" s="40">
        <f>'Budget FCFA'!T5/VLOOKUP(T$2,$BO$127:$BP$138,2,FALSE)</f>
        <v>0</v>
      </c>
      <c r="U5" s="40">
        <f>'Budget FCFA'!U5/VLOOKUP(U$2,$BO$127:$BP$138,2,FALSE)</f>
        <v>0</v>
      </c>
      <c r="V5" s="116">
        <f>'Budget FCFA'!V5/VLOOKUP(V$2,$BO$127:$BP$138,2,FALSE)</f>
        <v>0</v>
      </c>
      <c r="W5" s="63">
        <f>'Budget FCFA'!W5/VLOOKUP(W$2,$BO$127:$BP$138,2,FALSE)</f>
        <v>3141.2871636402992</v>
      </c>
      <c r="X5" s="40">
        <f>'Budget FCFA'!X5/VLOOKUP(X$2,$BO$127:$BP$138,2,FALSE)</f>
        <v>0</v>
      </c>
      <c r="Y5" s="40">
        <f>'Budget FCFA'!Y5/VLOOKUP(Y$2,$BO$127:$BP$138,2,FALSE)</f>
        <v>0</v>
      </c>
      <c r="Z5" s="40">
        <f>'Budget FCFA'!Z5/VLOOKUP(Z$2,$BO$127:$BP$138,2,FALSE)</f>
        <v>0</v>
      </c>
      <c r="AA5" s="116">
        <f>'Budget FCFA'!AA5/VLOOKUP(AA$2,$BO$127:$BP$138,2,FALSE)</f>
        <v>719.28</v>
      </c>
      <c r="AB5" s="63">
        <f>'Budget FCFA'!AB5/VLOOKUP(AB$2,$BO$127:$BP$138,2,FALSE)</f>
        <v>0</v>
      </c>
      <c r="AC5" s="40">
        <f>'Budget FCFA'!AC5/VLOOKUP(AC$2,$BO$127:$BP$138,2,FALSE)</f>
        <v>0</v>
      </c>
      <c r="AD5" s="40">
        <f>'Budget FCFA'!AD5/VLOOKUP(AD$2,$BO$127:$BP$138,2,FALSE)</f>
        <v>0</v>
      </c>
      <c r="AE5" s="132">
        <f>'Budget FCFA'!AE5/VLOOKUP(AE$2,$BO$127:$BP$138,2,FALSE)</f>
        <v>0</v>
      </c>
      <c r="AF5" s="116">
        <f>'Budget FCFA'!AF5/VLOOKUP(AF$2,$BO$127:$BP$138,2,FALSE)</f>
        <v>26.359814721511455</v>
      </c>
      <c r="AG5" s="63">
        <f>'Budget FCFA'!AG5/VLOOKUP(AG$2,$BO$127:$BP$138,2,FALSE)</f>
        <v>0</v>
      </c>
      <c r="AH5" s="40">
        <f>'Budget FCFA'!AH5/VLOOKUP(AH$2,$BO$127:$BP$138,2,FALSE)</f>
        <v>0</v>
      </c>
      <c r="AI5" s="132">
        <f>'Budget FCFA'!AI5/VLOOKUP(AI$2,$BO$127:$BP$138,2,FALSE)</f>
        <v>0</v>
      </c>
      <c r="AJ5" s="40">
        <f>'Budget FCFA'!AJ5/VLOOKUP(AJ$2,$BO$127:$BP$138,2,FALSE)</f>
        <v>0</v>
      </c>
      <c r="AK5" s="116" t="e">
        <f>'Budget FCFA'!AK5/VLOOKUP(AK$2,$BO$127:$BP$138,2,FALSE)</f>
        <v>#REF!</v>
      </c>
      <c r="AL5" s="63">
        <f>'Budget FCFA'!AL5/VLOOKUP(AL$2,$BO$127:$BP$138,2,FALSE)</f>
        <v>0</v>
      </c>
      <c r="AM5" s="40">
        <f>'Budget FCFA'!AM5/VLOOKUP(AM$2,$BO$127:$BP$138,2,FALSE)</f>
        <v>0</v>
      </c>
      <c r="AN5" s="132">
        <f>'Budget FCFA'!AN5/VLOOKUP(AN$2,$BO$127:$BP$138,2,FALSE)</f>
        <v>0</v>
      </c>
      <c r="AO5" s="40">
        <f>'Budget FCFA'!AO5/VLOOKUP(AO$2,$BO$127:$BP$138,2,FALSE)</f>
        <v>0</v>
      </c>
      <c r="AP5" s="116" t="e">
        <f>'Budget FCFA'!AP5/VLOOKUP(AP$2,$BO$127:$BP$138,2,FALSE)</f>
        <v>#REF!</v>
      </c>
      <c r="AQ5" s="63" t="e">
        <f>'Budget FCFA'!#REF!/VLOOKUP(AQ$2,$BO$127:$BP$138,2,FALSE)</f>
        <v>#REF!</v>
      </c>
      <c r="AR5" s="40" t="e">
        <f>'Budget FCFA'!#REF!/VLOOKUP(AR$2,$BO$127:$BP$138,2,FALSE)</f>
        <v>#REF!</v>
      </c>
      <c r="AS5" s="40" t="e">
        <f>'Budget FCFA'!#REF!/VLOOKUP(AS$2,$BO$127:$BP$138,2,FALSE)</f>
        <v>#REF!</v>
      </c>
      <c r="AT5" s="132" t="e">
        <f>'Budget FCFA'!#REF!/VLOOKUP(AT$2,$BO$127:$BP$138,2,FALSE)</f>
        <v>#REF!</v>
      </c>
      <c r="AU5" s="116" t="e">
        <f>'Budget FCFA'!#REF!/VLOOKUP(AU$2,$BO$127:$BP$138,2,FALSE)</f>
        <v>#REF!</v>
      </c>
      <c r="AV5" s="134" t="e">
        <f>'Budget FCFA'!#REF!/VLOOKUP(AV$2,$BO$127:$BP$138,2,FALSE)</f>
        <v>#REF!</v>
      </c>
      <c r="AW5" s="40" t="e">
        <f>'Budget FCFA'!#REF!/VLOOKUP(AW$2,$BO$127:$BP$138,2,FALSE)</f>
        <v>#REF!</v>
      </c>
      <c r="AX5" s="132" t="e">
        <f>'Budget FCFA'!#REF!/VLOOKUP(AX$2,$BO$127:$BP$138,2,FALSE)</f>
        <v>#REF!</v>
      </c>
      <c r="AY5" s="40" t="e">
        <f>'Budget FCFA'!#REF!/VLOOKUP(AY$2,$BO$127:$BP$138,2,FALSE)</f>
        <v>#REF!</v>
      </c>
      <c r="AZ5" s="116" t="e">
        <f>'Budget FCFA'!#REF!/VLOOKUP(AZ$2,$BO$127:$BP$138,2,FALSE)</f>
        <v>#REF!</v>
      </c>
      <c r="BA5" s="63" t="e">
        <f>'Budget FCFA'!#REF!/VLOOKUP(BA$2,$BO$127:$BP$138,2,FALSE)</f>
        <v>#REF!</v>
      </c>
      <c r="BB5" s="40" t="e">
        <f>'Budget FCFA'!#REF!/VLOOKUP(BB$2,$BO$127:$BP$138,2,FALSE)</f>
        <v>#REF!</v>
      </c>
      <c r="BC5" s="40" t="e">
        <f>'Budget FCFA'!#REF!/VLOOKUP(BC$2,$BO$127:$BP$138,2,FALSE)</f>
        <v>#REF!</v>
      </c>
      <c r="BD5" s="132" t="e">
        <f>'Budget FCFA'!#REF!/VLOOKUP(BD$2,$BO$127:$BP$138,2,FALSE)</f>
        <v>#REF!</v>
      </c>
      <c r="BE5" s="144" t="e">
        <f>'Budget FCFA'!#REF!/VLOOKUP(BE$2,$BO$127:$BP$138,2,FALSE)</f>
        <v>#REF!</v>
      </c>
      <c r="BF5" s="39" t="e">
        <f>'Budget FCFA'!#REF!/VLOOKUP(BF$2,$BO$127:$BP$138,2,FALSE)</f>
        <v>#REF!</v>
      </c>
      <c r="BG5" s="40" t="e">
        <f>'Budget FCFA'!#REF!/VLOOKUP(BG$2,$BO$127:$BP$138,2,FALSE)</f>
        <v>#REF!</v>
      </c>
      <c r="BH5" s="40" t="e">
        <f>'Budget FCFA'!#REF!/VLOOKUP(BH$2,$BO$127:$BP$138,2,FALSE)</f>
        <v>#REF!</v>
      </c>
      <c r="BI5" s="157" t="e">
        <f>'Budget FCFA'!#REF!/VLOOKUP(BI$2,$BO$127:$BP$138,2,FALSE)</f>
        <v>#REF!</v>
      </c>
      <c r="BJ5" s="116" t="e">
        <f>'Budget FCFA'!#REF!/VLOOKUP(BJ$2,$BO$127:$BP$138,2,FALSE)</f>
        <v>#REF!</v>
      </c>
      <c r="BK5" s="110" t="e">
        <f>SUM(D5:BJ5)</f>
        <v>#REF!</v>
      </c>
      <c r="BL5" s="213" t="e">
        <f>BK5-'Budget FCFA'!#REF!</f>
        <v>#REF!</v>
      </c>
      <c r="BM5"/>
      <c r="BN5" s="3"/>
      <c r="BO5" s="3"/>
      <c r="BP5" s="3"/>
      <c r="BQ5" s="3"/>
      <c r="BR5" s="3"/>
    </row>
    <row r="6" spans="1:70" s="7" customFormat="1" ht="15.6" thickBot="1">
      <c r="A6" s="61" t="s">
        <v>0</v>
      </c>
      <c r="B6" s="62" t="s">
        <v>67</v>
      </c>
      <c r="C6" s="109" t="s">
        <v>89</v>
      </c>
      <c r="D6" s="39">
        <f>'Budget FCFA'!D6/VLOOKUP(D$2,$BO$127:$BP$138,2,FALSE)</f>
        <v>0</v>
      </c>
      <c r="E6" s="40">
        <f>'Budget FCFA'!E6/VLOOKUP(E$2,$BO$127:$BP$138,2,FALSE)</f>
        <v>0</v>
      </c>
      <c r="F6" s="40">
        <f>'Budget FCFA'!F6/VLOOKUP(F$2,$BO$127:$BP$138,2,FALSE)</f>
        <v>0</v>
      </c>
      <c r="G6" s="40">
        <f>'Budget FCFA'!G6/VLOOKUP(G$2,$BO$127:$BP$138,2,FALSE)</f>
        <v>0</v>
      </c>
      <c r="H6" s="131">
        <f>'Budget FCFA'!H6/VLOOKUP(H$2,$BO$127:$BP$138,2,FALSE)</f>
        <v>108.10971000000004</v>
      </c>
      <c r="I6" s="131">
        <f>'Budget FCFA'!I6/VLOOKUP(I$2,$BO$127:$BP$138,2,FALSE)</f>
        <v>0</v>
      </c>
      <c r="J6" s="40">
        <f>'Budget FCFA'!J6/VLOOKUP(J$2,$BO$127:$BP$138,2,FALSE)</f>
        <v>0</v>
      </c>
      <c r="K6" s="40">
        <f>'Budget FCFA'!K6/VLOOKUP(K$2,$BO$127:$BP$138,2,FALSE)</f>
        <v>0</v>
      </c>
      <c r="L6" s="134">
        <f>'Budget FCFA'!L6/VLOOKUP(L$2,$BO$127:$BP$138,2,FALSE)</f>
        <v>0</v>
      </c>
      <c r="M6" s="39">
        <f>'Budget FCFA'!M6/VLOOKUP(M$2,$BO$127:$BP$138,2,FALSE)</f>
        <v>76.525050000000007</v>
      </c>
      <c r="N6" s="40">
        <f>'Budget FCFA'!N6/VLOOKUP(N$2,$BO$127:$BP$138,2,FALSE)</f>
        <v>0</v>
      </c>
      <c r="O6" s="40">
        <f>'Budget FCFA'!O6/VLOOKUP(O$2,$BO$127:$BP$138,2,FALSE)</f>
        <v>0</v>
      </c>
      <c r="P6" s="40">
        <f>'Budget FCFA'!P6/VLOOKUP(P$2,$BO$127:$BP$138,2,FALSE)</f>
        <v>0</v>
      </c>
      <c r="Q6" s="134">
        <f>'Budget FCFA'!Q6/VLOOKUP(Q$2,$BO$127:$BP$138,2,FALSE)</f>
        <v>0</v>
      </c>
      <c r="R6" s="39">
        <f>'Budget FCFA'!R6/VLOOKUP(R$2,$BO$127:$BP$138,2,FALSE)</f>
        <v>80.955570000000009</v>
      </c>
      <c r="S6" s="132">
        <f>'Budget FCFA'!S6/VLOOKUP(S$2,$BO$127:$BP$138,2,FALSE)</f>
        <v>0</v>
      </c>
      <c r="T6" s="40">
        <f>'Budget FCFA'!T6/VLOOKUP(T$2,$BO$127:$BP$138,2,FALSE)</f>
        <v>0</v>
      </c>
      <c r="U6" s="40">
        <f>'Budget FCFA'!U6/VLOOKUP(U$2,$BO$127:$BP$138,2,FALSE)</f>
        <v>0</v>
      </c>
      <c r="V6" s="116">
        <f>'Budget FCFA'!V6/VLOOKUP(V$2,$BO$127:$BP$138,2,FALSE)</f>
        <v>0</v>
      </c>
      <c r="W6" s="39">
        <f>'Budget FCFA'!W6/VLOOKUP(W$2,$BO$127:$BP$138,2,FALSE)</f>
        <v>608.62438795530807</v>
      </c>
      <c r="X6" s="40">
        <f>'Budget FCFA'!X6/VLOOKUP(X$2,$BO$127:$BP$138,2,FALSE)</f>
        <v>0</v>
      </c>
      <c r="Y6" s="40">
        <f>'Budget FCFA'!Y6/VLOOKUP(Y$2,$BO$127:$BP$138,2,FALSE)</f>
        <v>0</v>
      </c>
      <c r="Z6" s="40">
        <f>'Budget FCFA'!Z6/VLOOKUP(Z$2,$BO$127:$BP$138,2,FALSE)</f>
        <v>0</v>
      </c>
      <c r="AA6" s="116">
        <f>'Budget FCFA'!AA6/VLOOKUP(AA$2,$BO$127:$BP$138,2,FALSE)</f>
        <v>139.3605</v>
      </c>
      <c r="AB6" s="39">
        <f>'Budget FCFA'!AB6/VLOOKUP(AB$2,$BO$127:$BP$138,2,FALSE)</f>
        <v>0</v>
      </c>
      <c r="AC6" s="40">
        <f>'Budget FCFA'!AC6/VLOOKUP(AC$2,$BO$127:$BP$138,2,FALSE)</f>
        <v>0</v>
      </c>
      <c r="AD6" s="40">
        <f>'Budget FCFA'!AD6/VLOOKUP(AD$2,$BO$127:$BP$138,2,FALSE)</f>
        <v>0</v>
      </c>
      <c r="AE6" s="132">
        <f>'Budget FCFA'!AE6/VLOOKUP(AE$2,$BO$127:$BP$138,2,FALSE)</f>
        <v>0</v>
      </c>
      <c r="AF6" s="116">
        <f>'Budget FCFA'!AF6/VLOOKUP(AF$2,$BO$127:$BP$138,2,FALSE)</f>
        <v>5.1072141022928452</v>
      </c>
      <c r="AG6" s="39">
        <f>'Budget FCFA'!AG6/VLOOKUP(AG$2,$BO$127:$BP$138,2,FALSE)</f>
        <v>0</v>
      </c>
      <c r="AH6" s="40">
        <f>'Budget FCFA'!AH6/VLOOKUP(AH$2,$BO$127:$BP$138,2,FALSE)</f>
        <v>0</v>
      </c>
      <c r="AI6" s="132">
        <f>'Budget FCFA'!AI6/VLOOKUP(AI$2,$BO$127:$BP$138,2,FALSE)</f>
        <v>0</v>
      </c>
      <c r="AJ6" s="40">
        <f>'Budget FCFA'!AJ6/VLOOKUP(AJ$2,$BO$127:$BP$138,2,FALSE)</f>
        <v>0</v>
      </c>
      <c r="AK6" s="116" t="e">
        <f>'Budget FCFA'!AK6/VLOOKUP(AK$2,$BO$127:$BP$138,2,FALSE)</f>
        <v>#REF!</v>
      </c>
      <c r="AL6" s="39">
        <f>'Budget FCFA'!AL6/VLOOKUP(AL$2,$BO$127:$BP$138,2,FALSE)</f>
        <v>0</v>
      </c>
      <c r="AM6" s="40">
        <f>'Budget FCFA'!AM6/VLOOKUP(AM$2,$BO$127:$BP$138,2,FALSE)</f>
        <v>0</v>
      </c>
      <c r="AN6" s="132">
        <f>'Budget FCFA'!AN6/VLOOKUP(AN$2,$BO$127:$BP$138,2,FALSE)</f>
        <v>0</v>
      </c>
      <c r="AO6" s="40">
        <f>'Budget FCFA'!AO6/VLOOKUP(AO$2,$BO$127:$BP$138,2,FALSE)</f>
        <v>0</v>
      </c>
      <c r="AP6" s="116" t="e">
        <f>'Budget FCFA'!AP6/VLOOKUP(AP$2,$BO$127:$BP$138,2,FALSE)</f>
        <v>#REF!</v>
      </c>
      <c r="AQ6" s="39" t="e">
        <f>'Budget FCFA'!#REF!/VLOOKUP(AQ$2,$BO$127:$BP$138,2,FALSE)</f>
        <v>#REF!</v>
      </c>
      <c r="AR6" s="40" t="e">
        <f>'Budget FCFA'!#REF!/VLOOKUP(AR$2,$BO$127:$BP$138,2,FALSE)</f>
        <v>#REF!</v>
      </c>
      <c r="AS6" s="40" t="e">
        <f>'Budget FCFA'!#REF!/VLOOKUP(AS$2,$BO$127:$BP$138,2,FALSE)</f>
        <v>#REF!</v>
      </c>
      <c r="AT6" s="132" t="e">
        <f>'Budget FCFA'!#REF!/VLOOKUP(AT$2,$BO$127:$BP$138,2,FALSE)</f>
        <v>#REF!</v>
      </c>
      <c r="AU6" s="116" t="e">
        <f>'Budget FCFA'!#REF!/VLOOKUP(AU$2,$BO$127:$BP$138,2,FALSE)</f>
        <v>#REF!</v>
      </c>
      <c r="AV6" s="131" t="e">
        <f>'Budget FCFA'!#REF!/VLOOKUP(AV$2,$BO$127:$BP$138,2,FALSE)</f>
        <v>#REF!</v>
      </c>
      <c r="AW6" s="40" t="e">
        <f>'Budget FCFA'!#REF!/VLOOKUP(AW$2,$BO$127:$BP$138,2,FALSE)</f>
        <v>#REF!</v>
      </c>
      <c r="AX6" s="132" t="e">
        <f>'Budget FCFA'!#REF!/VLOOKUP(AX$2,$BO$127:$BP$138,2,FALSE)</f>
        <v>#REF!</v>
      </c>
      <c r="AY6" s="40" t="e">
        <f>'Budget FCFA'!#REF!/VLOOKUP(AY$2,$BO$127:$BP$138,2,FALSE)</f>
        <v>#REF!</v>
      </c>
      <c r="AZ6" s="116" t="e">
        <f>'Budget FCFA'!#REF!/VLOOKUP(AZ$2,$BO$127:$BP$138,2,FALSE)</f>
        <v>#REF!</v>
      </c>
      <c r="BA6" s="39" t="e">
        <f>'Budget FCFA'!#REF!/VLOOKUP(BA$2,$BO$127:$BP$138,2,FALSE)</f>
        <v>#REF!</v>
      </c>
      <c r="BB6" s="40" t="e">
        <f>'Budget FCFA'!#REF!/VLOOKUP(BB$2,$BO$127:$BP$138,2,FALSE)</f>
        <v>#REF!</v>
      </c>
      <c r="BC6" s="40" t="e">
        <f>'Budget FCFA'!#REF!/VLOOKUP(BC$2,$BO$127:$BP$138,2,FALSE)</f>
        <v>#REF!</v>
      </c>
      <c r="BD6" s="132" t="e">
        <f>'Budget FCFA'!#REF!/VLOOKUP(BD$2,$BO$127:$BP$138,2,FALSE)</f>
        <v>#REF!</v>
      </c>
      <c r="BE6" s="144" t="e">
        <f>'Budget FCFA'!#REF!/VLOOKUP(BE$2,$BO$127:$BP$138,2,FALSE)</f>
        <v>#REF!</v>
      </c>
      <c r="BF6" s="39" t="e">
        <f>'Budget FCFA'!#REF!/VLOOKUP(BF$2,$BO$127:$BP$138,2,FALSE)</f>
        <v>#REF!</v>
      </c>
      <c r="BG6" s="40" t="e">
        <f>'Budget FCFA'!#REF!/VLOOKUP(BG$2,$BO$127:$BP$138,2,FALSE)</f>
        <v>#REF!</v>
      </c>
      <c r="BH6" s="40" t="e">
        <f>'Budget FCFA'!#REF!/VLOOKUP(BH$2,$BO$127:$BP$138,2,FALSE)</f>
        <v>#REF!</v>
      </c>
      <c r="BI6" s="157" t="e">
        <f>'Budget FCFA'!#REF!/VLOOKUP(BI$2,$BO$127:$BP$138,2,FALSE)</f>
        <v>#REF!</v>
      </c>
      <c r="BJ6" s="116" t="e">
        <f>'Budget FCFA'!#REF!/VLOOKUP(BJ$2,$BO$127:$BP$138,2,FALSE)</f>
        <v>#REF!</v>
      </c>
      <c r="BK6" s="110" t="e">
        <f t="shared" ref="BK6:BK69" si="0">SUM(D6:BJ6)</f>
        <v>#REF!</v>
      </c>
      <c r="BL6" s="213" t="e">
        <f>BK6-'Budget FCFA'!#REF!</f>
        <v>#REF!</v>
      </c>
      <c r="BM6"/>
      <c r="BN6" s="3"/>
      <c r="BO6" s="3"/>
      <c r="BP6" s="3"/>
      <c r="BQ6" s="3"/>
      <c r="BR6" s="3"/>
    </row>
    <row r="7" spans="1:70" s="7" customFormat="1" ht="15.6" thickBot="1">
      <c r="A7" s="61" t="s">
        <v>0</v>
      </c>
      <c r="B7" s="62" t="s">
        <v>29</v>
      </c>
      <c r="C7" s="109" t="s">
        <v>89</v>
      </c>
      <c r="D7" s="39">
        <f>'Budget FCFA'!D7/VLOOKUP(D$2,$BO$127:$BP$138,2,FALSE)</f>
        <v>0</v>
      </c>
      <c r="E7" s="40">
        <f>'Budget FCFA'!E7/VLOOKUP(E$2,$BO$127:$BP$138,2,FALSE)</f>
        <v>0</v>
      </c>
      <c r="F7" s="40">
        <f>'Budget FCFA'!F7/VLOOKUP(F$2,$BO$127:$BP$138,2,FALSE)</f>
        <v>0</v>
      </c>
      <c r="G7" s="40">
        <f>'Budget FCFA'!G7/VLOOKUP(G$2,$BO$127:$BP$138,2,FALSE)</f>
        <v>0</v>
      </c>
      <c r="H7" s="131">
        <f>'Budget FCFA'!H7/VLOOKUP(H$2,$BO$127:$BP$138,2,FALSE)</f>
        <v>145.30875</v>
      </c>
      <c r="I7" s="131">
        <f>'Budget FCFA'!I7/VLOOKUP(I$2,$BO$127:$BP$138,2,FALSE)</f>
        <v>0</v>
      </c>
      <c r="J7" s="40">
        <f>'Budget FCFA'!J7/VLOOKUP(J$2,$BO$127:$BP$138,2,FALSE)</f>
        <v>0</v>
      </c>
      <c r="K7" s="40">
        <f>'Budget FCFA'!K7/VLOOKUP(K$2,$BO$127:$BP$138,2,FALSE)</f>
        <v>0</v>
      </c>
      <c r="L7" s="134">
        <f>'Budget FCFA'!L7/VLOOKUP(L$2,$BO$127:$BP$138,2,FALSE)</f>
        <v>0</v>
      </c>
      <c r="M7" s="39">
        <f>'Budget FCFA'!M7/VLOOKUP(M$2,$BO$127:$BP$138,2,FALSE)</f>
        <v>102.85625</v>
      </c>
      <c r="N7" s="40">
        <f>'Budget FCFA'!N7/VLOOKUP(N$2,$BO$127:$BP$138,2,FALSE)</f>
        <v>0</v>
      </c>
      <c r="O7" s="40">
        <f>'Budget FCFA'!O7/VLOOKUP(O$2,$BO$127:$BP$138,2,FALSE)</f>
        <v>0</v>
      </c>
      <c r="P7" s="40">
        <f>'Budget FCFA'!P7/VLOOKUP(P$2,$BO$127:$BP$138,2,FALSE)</f>
        <v>0</v>
      </c>
      <c r="Q7" s="134">
        <f>'Budget FCFA'!Q7/VLOOKUP(Q$2,$BO$127:$BP$138,2,FALSE)</f>
        <v>0</v>
      </c>
      <c r="R7" s="39">
        <f>'Budget FCFA'!R7/VLOOKUP(R$2,$BO$127:$BP$138,2,FALSE)</f>
        <v>108.81125</v>
      </c>
      <c r="S7" s="132">
        <f>'Budget FCFA'!S7/VLOOKUP(S$2,$BO$127:$BP$138,2,FALSE)</f>
        <v>0</v>
      </c>
      <c r="T7" s="40">
        <f>'Budget FCFA'!T7/VLOOKUP(T$2,$BO$127:$BP$138,2,FALSE)</f>
        <v>0</v>
      </c>
      <c r="U7" s="40">
        <f>'Budget FCFA'!U7/VLOOKUP(U$2,$BO$127:$BP$138,2,FALSE)</f>
        <v>0</v>
      </c>
      <c r="V7" s="116">
        <f>'Budget FCFA'!V7/VLOOKUP(V$2,$BO$127:$BP$138,2,FALSE)</f>
        <v>0</v>
      </c>
      <c r="W7" s="39">
        <f>'Budget FCFA'!W7/VLOOKUP(W$2,$BO$127:$BP$138,2,FALSE)</f>
        <v>818.04353219799464</v>
      </c>
      <c r="X7" s="40">
        <f>'Budget FCFA'!X7/VLOOKUP(X$2,$BO$127:$BP$138,2,FALSE)</f>
        <v>0</v>
      </c>
      <c r="Y7" s="40">
        <f>'Budget FCFA'!Y7/VLOOKUP(Y$2,$BO$127:$BP$138,2,FALSE)</f>
        <v>0</v>
      </c>
      <c r="Z7" s="40">
        <f>'Budget FCFA'!Z7/VLOOKUP(Z$2,$BO$127:$BP$138,2,FALSE)</f>
        <v>0</v>
      </c>
      <c r="AA7" s="116">
        <f>'Budget FCFA'!AA7/VLOOKUP(AA$2,$BO$127:$BP$138,2,FALSE)</f>
        <v>187.3125</v>
      </c>
      <c r="AB7" s="39">
        <f>'Budget FCFA'!AB7/VLOOKUP(AB$2,$BO$127:$BP$138,2,FALSE)</f>
        <v>0</v>
      </c>
      <c r="AC7" s="40">
        <f>'Budget FCFA'!AC7/VLOOKUP(AC$2,$BO$127:$BP$138,2,FALSE)</f>
        <v>0</v>
      </c>
      <c r="AD7" s="40">
        <f>'Budget FCFA'!AD7/VLOOKUP(AD$2,$BO$127:$BP$138,2,FALSE)</f>
        <v>0</v>
      </c>
      <c r="AE7" s="132">
        <f>'Budget FCFA'!AE7/VLOOKUP(AE$2,$BO$127:$BP$138,2,FALSE)</f>
        <v>0</v>
      </c>
      <c r="AF7" s="116">
        <f>'Budget FCFA'!AF7/VLOOKUP(AF$2,$BO$127:$BP$138,2,FALSE)</f>
        <v>6.8645350837269419</v>
      </c>
      <c r="AG7" s="39">
        <f>'Budget FCFA'!AG7/VLOOKUP(AG$2,$BO$127:$BP$138,2,FALSE)</f>
        <v>0</v>
      </c>
      <c r="AH7" s="40">
        <f>'Budget FCFA'!AH7/VLOOKUP(AH$2,$BO$127:$BP$138,2,FALSE)</f>
        <v>0</v>
      </c>
      <c r="AI7" s="132">
        <f>'Budget FCFA'!AI7/VLOOKUP(AI$2,$BO$127:$BP$138,2,FALSE)</f>
        <v>0</v>
      </c>
      <c r="AJ7" s="40">
        <f>'Budget FCFA'!AJ7/VLOOKUP(AJ$2,$BO$127:$BP$138,2,FALSE)</f>
        <v>0</v>
      </c>
      <c r="AK7" s="116" t="e">
        <f>'Budget FCFA'!AK7/VLOOKUP(AK$2,$BO$127:$BP$138,2,FALSE)</f>
        <v>#REF!</v>
      </c>
      <c r="AL7" s="39">
        <f>'Budget FCFA'!AL7/VLOOKUP(AL$2,$BO$127:$BP$138,2,FALSE)</f>
        <v>0</v>
      </c>
      <c r="AM7" s="40">
        <f>'Budget FCFA'!AM7/VLOOKUP(AM$2,$BO$127:$BP$138,2,FALSE)</f>
        <v>0</v>
      </c>
      <c r="AN7" s="132">
        <f>'Budget FCFA'!AN7/VLOOKUP(AN$2,$BO$127:$BP$138,2,FALSE)</f>
        <v>0</v>
      </c>
      <c r="AO7" s="40">
        <f>'Budget FCFA'!AO7/VLOOKUP(AO$2,$BO$127:$BP$138,2,FALSE)</f>
        <v>0</v>
      </c>
      <c r="AP7" s="116" t="e">
        <f>'Budget FCFA'!AP7/VLOOKUP(AP$2,$BO$127:$BP$138,2,FALSE)</f>
        <v>#REF!</v>
      </c>
      <c r="AQ7" s="39" t="e">
        <f>'Budget FCFA'!#REF!/VLOOKUP(AQ$2,$BO$127:$BP$138,2,FALSE)</f>
        <v>#REF!</v>
      </c>
      <c r="AR7" s="40" t="e">
        <f>'Budget FCFA'!#REF!/VLOOKUP(AR$2,$BO$127:$BP$138,2,FALSE)</f>
        <v>#REF!</v>
      </c>
      <c r="AS7" s="40" t="e">
        <f>'Budget FCFA'!#REF!/VLOOKUP(AS$2,$BO$127:$BP$138,2,FALSE)</f>
        <v>#REF!</v>
      </c>
      <c r="AT7" s="132" t="e">
        <f>'Budget FCFA'!#REF!/VLOOKUP(AT$2,$BO$127:$BP$138,2,FALSE)</f>
        <v>#REF!</v>
      </c>
      <c r="AU7" s="116" t="e">
        <f>'Budget FCFA'!#REF!/VLOOKUP(AU$2,$BO$127:$BP$138,2,FALSE)</f>
        <v>#REF!</v>
      </c>
      <c r="AV7" s="131" t="e">
        <f>'Budget FCFA'!#REF!/VLOOKUP(AV$2,$BO$127:$BP$138,2,FALSE)</f>
        <v>#REF!</v>
      </c>
      <c r="AW7" s="40" t="e">
        <f>'Budget FCFA'!#REF!/VLOOKUP(AW$2,$BO$127:$BP$138,2,FALSE)</f>
        <v>#REF!</v>
      </c>
      <c r="AX7" s="132" t="e">
        <f>'Budget FCFA'!#REF!/VLOOKUP(AX$2,$BO$127:$BP$138,2,FALSE)</f>
        <v>#REF!</v>
      </c>
      <c r="AY7" s="40" t="e">
        <f>'Budget FCFA'!#REF!/VLOOKUP(AY$2,$BO$127:$BP$138,2,FALSE)</f>
        <v>#REF!</v>
      </c>
      <c r="AZ7" s="116" t="e">
        <f>'Budget FCFA'!#REF!/VLOOKUP(AZ$2,$BO$127:$BP$138,2,FALSE)</f>
        <v>#REF!</v>
      </c>
      <c r="BA7" s="39" t="e">
        <f>'Budget FCFA'!#REF!/VLOOKUP(BA$2,$BO$127:$BP$138,2,FALSE)</f>
        <v>#REF!</v>
      </c>
      <c r="BB7" s="40" t="e">
        <f>'Budget FCFA'!#REF!/VLOOKUP(BB$2,$BO$127:$BP$138,2,FALSE)</f>
        <v>#REF!</v>
      </c>
      <c r="BC7" s="40" t="e">
        <f>'Budget FCFA'!#REF!/VLOOKUP(BC$2,$BO$127:$BP$138,2,FALSE)</f>
        <v>#REF!</v>
      </c>
      <c r="BD7" s="132" t="e">
        <f>'Budget FCFA'!#REF!/VLOOKUP(BD$2,$BO$127:$BP$138,2,FALSE)</f>
        <v>#REF!</v>
      </c>
      <c r="BE7" s="144" t="e">
        <f>'Budget FCFA'!#REF!/VLOOKUP(BE$2,$BO$127:$BP$138,2,FALSE)</f>
        <v>#REF!</v>
      </c>
      <c r="BF7" s="39" t="e">
        <f>'Budget FCFA'!#REF!/VLOOKUP(BF$2,$BO$127:$BP$138,2,FALSE)</f>
        <v>#REF!</v>
      </c>
      <c r="BG7" s="40" t="e">
        <f>'Budget FCFA'!#REF!/VLOOKUP(BG$2,$BO$127:$BP$138,2,FALSE)</f>
        <v>#REF!</v>
      </c>
      <c r="BH7" s="40" t="e">
        <f>'Budget FCFA'!#REF!/VLOOKUP(BH$2,$BO$127:$BP$138,2,FALSE)</f>
        <v>#REF!</v>
      </c>
      <c r="BI7" s="157" t="e">
        <f>'Budget FCFA'!#REF!/VLOOKUP(BI$2,$BO$127:$BP$138,2,FALSE)</f>
        <v>#REF!</v>
      </c>
      <c r="BJ7" s="116" t="e">
        <f>'Budget FCFA'!#REF!/VLOOKUP(BJ$2,$BO$127:$BP$138,2,FALSE)</f>
        <v>#REF!</v>
      </c>
      <c r="BK7" s="110" t="e">
        <f t="shared" si="0"/>
        <v>#REF!</v>
      </c>
      <c r="BL7" s="213" t="e">
        <f>BK7-'Budget FCFA'!#REF!</f>
        <v>#REF!</v>
      </c>
      <c r="BM7"/>
      <c r="BN7" s="3"/>
      <c r="BO7" s="3"/>
      <c r="BP7" s="3"/>
      <c r="BQ7" s="3"/>
      <c r="BR7" s="3"/>
    </row>
    <row r="8" spans="1:70" s="7" customFormat="1" ht="15.6" thickBot="1">
      <c r="A8" s="61" t="s">
        <v>0</v>
      </c>
      <c r="B8" s="62" t="s">
        <v>96</v>
      </c>
      <c r="C8" s="109" t="s">
        <v>89</v>
      </c>
      <c r="D8" s="39">
        <f>'Budget FCFA'!D8/VLOOKUP(D$2,$BO$127:$BP$138,2,FALSE)</f>
        <v>0</v>
      </c>
      <c r="E8" s="40">
        <f>'Budget FCFA'!E8/VLOOKUP(E$2,$BO$127:$BP$138,2,FALSE)</f>
        <v>0</v>
      </c>
      <c r="F8" s="40">
        <f>'Budget FCFA'!F8/VLOOKUP(F$2,$BO$127:$BP$138,2,FALSE)</f>
        <v>0</v>
      </c>
      <c r="G8" s="40">
        <f>'Budget FCFA'!G8/VLOOKUP(G$2,$BO$127:$BP$138,2,FALSE)</f>
        <v>0</v>
      </c>
      <c r="H8" s="131">
        <f>'Budget FCFA'!H8/VLOOKUP(H$2,$BO$127:$BP$138,2,FALSE)</f>
        <v>205.75719000000004</v>
      </c>
      <c r="I8" s="131">
        <f>'Budget FCFA'!I8/VLOOKUP(I$2,$BO$127:$BP$138,2,FALSE)</f>
        <v>0</v>
      </c>
      <c r="J8" s="40">
        <f>'Budget FCFA'!J8/VLOOKUP(J$2,$BO$127:$BP$138,2,FALSE)</f>
        <v>0</v>
      </c>
      <c r="K8" s="40">
        <f>'Budget FCFA'!K8/VLOOKUP(K$2,$BO$127:$BP$138,2,FALSE)</f>
        <v>0</v>
      </c>
      <c r="L8" s="134">
        <f>'Budget FCFA'!L8/VLOOKUP(L$2,$BO$127:$BP$138,2,FALSE)</f>
        <v>0</v>
      </c>
      <c r="M8" s="39">
        <f>'Budget FCFA'!M8/VLOOKUP(M$2,$BO$127:$BP$138,2,FALSE)</f>
        <v>145.64445000000001</v>
      </c>
      <c r="N8" s="40">
        <f>'Budget FCFA'!N8/VLOOKUP(N$2,$BO$127:$BP$138,2,FALSE)</f>
        <v>0</v>
      </c>
      <c r="O8" s="40">
        <f>'Budget FCFA'!O8/VLOOKUP(O$2,$BO$127:$BP$138,2,FALSE)</f>
        <v>0</v>
      </c>
      <c r="P8" s="40">
        <f>'Budget FCFA'!P8/VLOOKUP(P$2,$BO$127:$BP$138,2,FALSE)</f>
        <v>0</v>
      </c>
      <c r="Q8" s="134">
        <f>'Budget FCFA'!Q8/VLOOKUP(Q$2,$BO$127:$BP$138,2,FALSE)</f>
        <v>0</v>
      </c>
      <c r="R8" s="39">
        <f>'Budget FCFA'!R8/VLOOKUP(R$2,$BO$127:$BP$138,2,FALSE)</f>
        <v>154.07673</v>
      </c>
      <c r="S8" s="132">
        <f>'Budget FCFA'!S8/VLOOKUP(S$2,$BO$127:$BP$138,2,FALSE)</f>
        <v>0</v>
      </c>
      <c r="T8" s="40">
        <f>'Budget FCFA'!T8/VLOOKUP(T$2,$BO$127:$BP$138,2,FALSE)</f>
        <v>0</v>
      </c>
      <c r="U8" s="40">
        <f>'Budget FCFA'!U8/VLOOKUP(U$2,$BO$127:$BP$138,2,FALSE)</f>
        <v>0</v>
      </c>
      <c r="V8" s="41">
        <f>'Budget FCFA'!V8/VLOOKUP(V$2,$BO$127:$BP$138,2,FALSE)</f>
        <v>0</v>
      </c>
      <c r="W8" s="39">
        <f>'Budget FCFA'!W8/VLOOKUP(W$2,$BO$127:$BP$138,2,FALSE)</f>
        <v>1158.3496415923603</v>
      </c>
      <c r="X8" s="40">
        <f>'Budget FCFA'!X8/VLOOKUP(X$2,$BO$127:$BP$138,2,FALSE)</f>
        <v>0</v>
      </c>
      <c r="Y8" s="40">
        <f>'Budget FCFA'!Y8/VLOOKUP(Y$2,$BO$127:$BP$138,2,FALSE)</f>
        <v>0</v>
      </c>
      <c r="Z8" s="40">
        <f>'Budget FCFA'!Z8/VLOOKUP(Z$2,$BO$127:$BP$138,2,FALSE)</f>
        <v>0</v>
      </c>
      <c r="AA8" s="41">
        <f>'Budget FCFA'!AA8/VLOOKUP(AA$2,$BO$127:$BP$138,2,FALSE)</f>
        <v>265.23450000000003</v>
      </c>
      <c r="AB8" s="39">
        <f>'Budget FCFA'!AB8/VLOOKUP(AB$2,$BO$127:$BP$138,2,FALSE)</f>
        <v>0</v>
      </c>
      <c r="AC8" s="40">
        <f>'Budget FCFA'!AC8/VLOOKUP(AC$2,$BO$127:$BP$138,2,FALSE)</f>
        <v>0</v>
      </c>
      <c r="AD8" s="40">
        <f>'Budget FCFA'!AD8/VLOOKUP(AD$2,$BO$127:$BP$138,2,FALSE)</f>
        <v>0</v>
      </c>
      <c r="AE8" s="132">
        <f>'Budget FCFA'!AE8/VLOOKUP(AE$2,$BO$127:$BP$138,2,FALSE)</f>
        <v>0</v>
      </c>
      <c r="AF8" s="41">
        <f>'Budget FCFA'!AF8/VLOOKUP(AF$2,$BO$127:$BP$138,2,FALSE)</f>
        <v>9.7201816785573492</v>
      </c>
      <c r="AG8" s="39">
        <f>'Budget FCFA'!AG8/VLOOKUP(AG$2,$BO$127:$BP$138,2,FALSE)</f>
        <v>0</v>
      </c>
      <c r="AH8" s="40">
        <f>'Budget FCFA'!AH8/VLOOKUP(AH$2,$BO$127:$BP$138,2,FALSE)</f>
        <v>0</v>
      </c>
      <c r="AI8" s="132">
        <f>'Budget FCFA'!AI8/VLOOKUP(AI$2,$BO$127:$BP$138,2,FALSE)</f>
        <v>0</v>
      </c>
      <c r="AJ8" s="40">
        <f>'Budget FCFA'!AJ8/VLOOKUP(AJ$2,$BO$127:$BP$138,2,FALSE)</f>
        <v>0</v>
      </c>
      <c r="AK8" s="41" t="e">
        <f>'Budget FCFA'!AK8/VLOOKUP(AK$2,$BO$127:$BP$138,2,FALSE)</f>
        <v>#REF!</v>
      </c>
      <c r="AL8" s="39">
        <f>'Budget FCFA'!AL8/VLOOKUP(AL$2,$BO$127:$BP$138,2,FALSE)</f>
        <v>0</v>
      </c>
      <c r="AM8" s="40">
        <f>'Budget FCFA'!AM8/VLOOKUP(AM$2,$BO$127:$BP$138,2,FALSE)</f>
        <v>0</v>
      </c>
      <c r="AN8" s="132">
        <f>'Budget FCFA'!AN8/VLOOKUP(AN$2,$BO$127:$BP$138,2,FALSE)</f>
        <v>0</v>
      </c>
      <c r="AO8" s="40">
        <f>'Budget FCFA'!AO8/VLOOKUP(AO$2,$BO$127:$BP$138,2,FALSE)</f>
        <v>0</v>
      </c>
      <c r="AP8" s="41" t="e">
        <f>'Budget FCFA'!AP8/VLOOKUP(AP$2,$BO$127:$BP$138,2,FALSE)</f>
        <v>#REF!</v>
      </c>
      <c r="AQ8" s="39" t="e">
        <f>'Budget FCFA'!#REF!/VLOOKUP(AQ$2,$BO$127:$BP$138,2,FALSE)</f>
        <v>#REF!</v>
      </c>
      <c r="AR8" s="40" t="e">
        <f>'Budget FCFA'!#REF!/VLOOKUP(AR$2,$BO$127:$BP$138,2,FALSE)</f>
        <v>#REF!</v>
      </c>
      <c r="AS8" s="40" t="e">
        <f>'Budget FCFA'!#REF!/VLOOKUP(AS$2,$BO$127:$BP$138,2,FALSE)</f>
        <v>#REF!</v>
      </c>
      <c r="AT8" s="132" t="e">
        <f>'Budget FCFA'!#REF!/VLOOKUP(AT$2,$BO$127:$BP$138,2,FALSE)</f>
        <v>#REF!</v>
      </c>
      <c r="AU8" s="41" t="e">
        <f>'Budget FCFA'!#REF!/VLOOKUP(AU$2,$BO$127:$BP$138,2,FALSE)</f>
        <v>#REF!</v>
      </c>
      <c r="AV8" s="131" t="e">
        <f>'Budget FCFA'!#REF!/VLOOKUP(AV$2,$BO$127:$BP$138,2,FALSE)</f>
        <v>#REF!</v>
      </c>
      <c r="AW8" s="40" t="e">
        <f>'Budget FCFA'!#REF!/VLOOKUP(AW$2,$BO$127:$BP$138,2,FALSE)</f>
        <v>#REF!</v>
      </c>
      <c r="AX8" s="132" t="e">
        <f>'Budget FCFA'!#REF!/VLOOKUP(AX$2,$BO$127:$BP$138,2,FALSE)</f>
        <v>#REF!</v>
      </c>
      <c r="AY8" s="40" t="e">
        <f>'Budget FCFA'!#REF!/VLOOKUP(AY$2,$BO$127:$BP$138,2,FALSE)</f>
        <v>#REF!</v>
      </c>
      <c r="AZ8" s="41" t="e">
        <f>'Budget FCFA'!#REF!/VLOOKUP(AZ$2,$BO$127:$BP$138,2,FALSE)</f>
        <v>#REF!</v>
      </c>
      <c r="BA8" s="39" t="e">
        <f>'Budget FCFA'!#REF!/VLOOKUP(BA$2,$BO$127:$BP$138,2,FALSE)</f>
        <v>#REF!</v>
      </c>
      <c r="BB8" s="40" t="e">
        <f>'Budget FCFA'!#REF!/VLOOKUP(BB$2,$BO$127:$BP$138,2,FALSE)</f>
        <v>#REF!</v>
      </c>
      <c r="BC8" s="40" t="e">
        <f>'Budget FCFA'!#REF!/VLOOKUP(BC$2,$BO$127:$BP$138,2,FALSE)</f>
        <v>#REF!</v>
      </c>
      <c r="BD8" s="132" t="e">
        <f>'Budget FCFA'!#REF!/VLOOKUP(BD$2,$BO$127:$BP$138,2,FALSE)</f>
        <v>#REF!</v>
      </c>
      <c r="BE8" s="41" t="e">
        <f>'Budget FCFA'!#REF!/VLOOKUP(BE$2,$BO$127:$BP$138,2,FALSE)</f>
        <v>#REF!</v>
      </c>
      <c r="BF8" s="39" t="e">
        <f>'Budget FCFA'!#REF!/VLOOKUP(BF$2,$BO$127:$BP$138,2,FALSE)</f>
        <v>#REF!</v>
      </c>
      <c r="BG8" s="40" t="e">
        <f>'Budget FCFA'!#REF!/VLOOKUP(BG$2,$BO$127:$BP$138,2,FALSE)</f>
        <v>#REF!</v>
      </c>
      <c r="BH8" s="40" t="e">
        <f>'Budget FCFA'!#REF!/VLOOKUP(BH$2,$BO$127:$BP$138,2,FALSE)</f>
        <v>#REF!</v>
      </c>
      <c r="BI8" s="157" t="e">
        <f>'Budget FCFA'!#REF!/VLOOKUP(BI$2,$BO$127:$BP$138,2,FALSE)</f>
        <v>#REF!</v>
      </c>
      <c r="BJ8" s="149" t="e">
        <f>'Budget FCFA'!#REF!/VLOOKUP(BJ$2,$BO$127:$BP$138,2,FALSE)</f>
        <v>#REF!</v>
      </c>
      <c r="BK8" s="110" t="e">
        <f t="shared" si="0"/>
        <v>#REF!</v>
      </c>
      <c r="BL8" s="213" t="e">
        <f>BK8-'Budget FCFA'!#REF!</f>
        <v>#REF!</v>
      </c>
      <c r="BM8"/>
      <c r="BN8" s="3"/>
      <c r="BO8" s="3"/>
      <c r="BP8" s="3"/>
      <c r="BQ8" s="3"/>
      <c r="BR8" s="3"/>
    </row>
    <row r="9" spans="1:70" s="6" customFormat="1">
      <c r="A9" s="61" t="s">
        <v>0</v>
      </c>
      <c r="B9" s="62" t="s">
        <v>30</v>
      </c>
      <c r="C9" s="109" t="s">
        <v>89</v>
      </c>
      <c r="D9" s="39">
        <f>'Budget FCFA'!D9/VLOOKUP(D$2,$BO$127:$BP$138,2,FALSE)</f>
        <v>0</v>
      </c>
      <c r="E9" s="40">
        <f>'Budget FCFA'!E9/VLOOKUP(E$2,$BO$127:$BP$138,2,FALSE)</f>
        <v>0</v>
      </c>
      <c r="F9" s="40">
        <f>'Budget FCFA'!F9/VLOOKUP(F$2,$BO$127:$BP$138,2,FALSE)</f>
        <v>0</v>
      </c>
      <c r="G9" s="40">
        <f>'Budget FCFA'!G9/VLOOKUP(G$2,$BO$127:$BP$138,2,FALSE)</f>
        <v>0</v>
      </c>
      <c r="H9" s="131">
        <f>'Budget FCFA'!H9/VLOOKUP(H$2,$BO$127:$BP$138,2,FALSE)</f>
        <v>145.30875</v>
      </c>
      <c r="I9" s="131">
        <f>'Budget FCFA'!I9/VLOOKUP(I$2,$BO$127:$BP$138,2,FALSE)</f>
        <v>0</v>
      </c>
      <c r="J9" s="40">
        <f>'Budget FCFA'!J9/VLOOKUP(J$2,$BO$127:$BP$138,2,FALSE)</f>
        <v>0</v>
      </c>
      <c r="K9" s="40">
        <f>'Budget FCFA'!K9/VLOOKUP(K$2,$BO$127:$BP$138,2,FALSE)</f>
        <v>0</v>
      </c>
      <c r="L9" s="134">
        <f>'Budget FCFA'!L9/VLOOKUP(L$2,$BO$127:$BP$138,2,FALSE)</f>
        <v>0</v>
      </c>
      <c r="M9" s="39">
        <f>'Budget FCFA'!M9/VLOOKUP(M$2,$BO$127:$BP$138,2,FALSE)</f>
        <v>102.85625</v>
      </c>
      <c r="N9" s="40">
        <f>'Budget FCFA'!N9/VLOOKUP(N$2,$BO$127:$BP$138,2,FALSE)</f>
        <v>0</v>
      </c>
      <c r="O9" s="40">
        <f>'Budget FCFA'!O9/VLOOKUP(O$2,$BO$127:$BP$138,2,FALSE)</f>
        <v>0</v>
      </c>
      <c r="P9" s="40">
        <f>'Budget FCFA'!P9/VLOOKUP(P$2,$BO$127:$BP$138,2,FALSE)</f>
        <v>0</v>
      </c>
      <c r="Q9" s="134">
        <f>'Budget FCFA'!Q9/VLOOKUP(Q$2,$BO$127:$BP$138,2,FALSE)</f>
        <v>0</v>
      </c>
      <c r="R9" s="39">
        <f>'Budget FCFA'!R9/VLOOKUP(R$2,$BO$127:$BP$138,2,FALSE)</f>
        <v>108.81125</v>
      </c>
      <c r="S9" s="132">
        <f>'Budget FCFA'!S9/VLOOKUP(S$2,$BO$127:$BP$138,2,FALSE)</f>
        <v>0</v>
      </c>
      <c r="T9" s="40">
        <f>'Budget FCFA'!T9/VLOOKUP(T$2,$BO$127:$BP$138,2,FALSE)</f>
        <v>0</v>
      </c>
      <c r="U9" s="40">
        <f>'Budget FCFA'!U9/VLOOKUP(U$2,$BO$127:$BP$138,2,FALSE)</f>
        <v>0</v>
      </c>
      <c r="V9" s="41">
        <f>'Budget FCFA'!V9/VLOOKUP(V$2,$BO$127:$BP$138,2,FALSE)</f>
        <v>0</v>
      </c>
      <c r="W9" s="39">
        <f>'Budget FCFA'!W9/VLOOKUP(W$2,$BO$127:$BP$138,2,FALSE)</f>
        <v>818.04353219799464</v>
      </c>
      <c r="X9" s="40">
        <f>'Budget FCFA'!X9/VLOOKUP(X$2,$BO$127:$BP$138,2,FALSE)</f>
        <v>0</v>
      </c>
      <c r="Y9" s="40">
        <f>'Budget FCFA'!Y9/VLOOKUP(Y$2,$BO$127:$BP$138,2,FALSE)</f>
        <v>0</v>
      </c>
      <c r="Z9" s="40">
        <f>'Budget FCFA'!Z9/VLOOKUP(Z$2,$BO$127:$BP$138,2,FALSE)</f>
        <v>0</v>
      </c>
      <c r="AA9" s="41">
        <f>'Budget FCFA'!AA9/VLOOKUP(AA$2,$BO$127:$BP$138,2,FALSE)</f>
        <v>187.3125</v>
      </c>
      <c r="AB9" s="39">
        <f>'Budget FCFA'!AB9/VLOOKUP(AB$2,$BO$127:$BP$138,2,FALSE)</f>
        <v>0</v>
      </c>
      <c r="AC9" s="40">
        <f>'Budget FCFA'!AC9/VLOOKUP(AC$2,$BO$127:$BP$138,2,FALSE)</f>
        <v>0</v>
      </c>
      <c r="AD9" s="40">
        <f>'Budget FCFA'!AD9/VLOOKUP(AD$2,$BO$127:$BP$138,2,FALSE)</f>
        <v>0</v>
      </c>
      <c r="AE9" s="132">
        <f>'Budget FCFA'!AE9/VLOOKUP(AE$2,$BO$127:$BP$138,2,FALSE)</f>
        <v>0</v>
      </c>
      <c r="AF9" s="41">
        <f>'Budget FCFA'!AF9/VLOOKUP(AF$2,$BO$127:$BP$138,2,FALSE)</f>
        <v>6.8645350837269419</v>
      </c>
      <c r="AG9" s="39">
        <f>'Budget FCFA'!AG9/VLOOKUP(AG$2,$BO$127:$BP$138,2,FALSE)</f>
        <v>0</v>
      </c>
      <c r="AH9" s="40">
        <f>'Budget FCFA'!AH9/VLOOKUP(AH$2,$BO$127:$BP$138,2,FALSE)</f>
        <v>0</v>
      </c>
      <c r="AI9" s="132">
        <f>'Budget FCFA'!AI9/VLOOKUP(AI$2,$BO$127:$BP$138,2,FALSE)</f>
        <v>0</v>
      </c>
      <c r="AJ9" s="40">
        <f>'Budget FCFA'!AJ9/VLOOKUP(AJ$2,$BO$127:$BP$138,2,FALSE)</f>
        <v>0</v>
      </c>
      <c r="AK9" s="41" t="e">
        <f>'Budget FCFA'!AK9/VLOOKUP(AK$2,$BO$127:$BP$138,2,FALSE)</f>
        <v>#REF!</v>
      </c>
      <c r="AL9" s="39">
        <f>'Budget FCFA'!AL9/VLOOKUP(AL$2,$BO$127:$BP$138,2,FALSE)</f>
        <v>0</v>
      </c>
      <c r="AM9" s="40">
        <f>'Budget FCFA'!AM9/VLOOKUP(AM$2,$BO$127:$BP$138,2,FALSE)</f>
        <v>0</v>
      </c>
      <c r="AN9" s="132">
        <f>'Budget FCFA'!AN9/VLOOKUP(AN$2,$BO$127:$BP$138,2,FALSE)</f>
        <v>0</v>
      </c>
      <c r="AO9" s="40">
        <f>'Budget FCFA'!AO9/VLOOKUP(AO$2,$BO$127:$BP$138,2,FALSE)</f>
        <v>0</v>
      </c>
      <c r="AP9" s="41" t="e">
        <f>'Budget FCFA'!AP9/VLOOKUP(AP$2,$BO$127:$BP$138,2,FALSE)</f>
        <v>#REF!</v>
      </c>
      <c r="AQ9" s="39" t="e">
        <f>'Budget FCFA'!#REF!/VLOOKUP(AQ$2,$BO$127:$BP$138,2,FALSE)</f>
        <v>#REF!</v>
      </c>
      <c r="AR9" s="40" t="e">
        <f>'Budget FCFA'!#REF!/VLOOKUP(AR$2,$BO$127:$BP$138,2,FALSE)</f>
        <v>#REF!</v>
      </c>
      <c r="AS9" s="40" t="e">
        <f>'Budget FCFA'!#REF!/VLOOKUP(AS$2,$BO$127:$BP$138,2,FALSE)</f>
        <v>#REF!</v>
      </c>
      <c r="AT9" s="132" t="e">
        <f>'Budget FCFA'!#REF!/VLOOKUP(AT$2,$BO$127:$BP$138,2,FALSE)</f>
        <v>#REF!</v>
      </c>
      <c r="AU9" s="41" t="e">
        <f>'Budget FCFA'!#REF!/VLOOKUP(AU$2,$BO$127:$BP$138,2,FALSE)</f>
        <v>#REF!</v>
      </c>
      <c r="AV9" s="131" t="e">
        <f>'Budget FCFA'!#REF!/VLOOKUP(AV$2,$BO$127:$BP$138,2,FALSE)</f>
        <v>#REF!</v>
      </c>
      <c r="AW9" s="40" t="e">
        <f>'Budget FCFA'!#REF!/VLOOKUP(AW$2,$BO$127:$BP$138,2,FALSE)</f>
        <v>#REF!</v>
      </c>
      <c r="AX9" s="132" t="e">
        <f>'Budget FCFA'!#REF!/VLOOKUP(AX$2,$BO$127:$BP$138,2,FALSE)</f>
        <v>#REF!</v>
      </c>
      <c r="AY9" s="40" t="e">
        <f>'Budget FCFA'!#REF!/VLOOKUP(AY$2,$BO$127:$BP$138,2,FALSE)</f>
        <v>#REF!</v>
      </c>
      <c r="AZ9" s="41" t="e">
        <f>'Budget FCFA'!#REF!/VLOOKUP(AZ$2,$BO$127:$BP$138,2,FALSE)</f>
        <v>#REF!</v>
      </c>
      <c r="BA9" s="39" t="e">
        <f>'Budget FCFA'!#REF!/VLOOKUP(BA$2,$BO$127:$BP$138,2,FALSE)</f>
        <v>#REF!</v>
      </c>
      <c r="BB9" s="40" t="e">
        <f>'Budget FCFA'!#REF!/VLOOKUP(BB$2,$BO$127:$BP$138,2,FALSE)</f>
        <v>#REF!</v>
      </c>
      <c r="BC9" s="40" t="e">
        <f>'Budget FCFA'!#REF!/VLOOKUP(BC$2,$BO$127:$BP$138,2,FALSE)</f>
        <v>#REF!</v>
      </c>
      <c r="BD9" s="132" t="e">
        <f>'Budget FCFA'!#REF!/VLOOKUP(BD$2,$BO$127:$BP$138,2,FALSE)</f>
        <v>#REF!</v>
      </c>
      <c r="BE9" s="41" t="e">
        <f>'Budget FCFA'!#REF!/VLOOKUP(BE$2,$BO$127:$BP$138,2,FALSE)</f>
        <v>#REF!</v>
      </c>
      <c r="BF9" s="39" t="e">
        <f>'Budget FCFA'!#REF!/VLOOKUP(BF$2,$BO$127:$BP$138,2,FALSE)</f>
        <v>#REF!</v>
      </c>
      <c r="BG9" s="40" t="e">
        <f>'Budget FCFA'!#REF!/VLOOKUP(BG$2,$BO$127:$BP$138,2,FALSE)</f>
        <v>#REF!</v>
      </c>
      <c r="BH9" s="40" t="e">
        <f>'Budget FCFA'!#REF!/VLOOKUP(BH$2,$BO$127:$BP$138,2,FALSE)</f>
        <v>#REF!</v>
      </c>
      <c r="BI9" s="157" t="e">
        <f>'Budget FCFA'!#REF!/VLOOKUP(BI$2,$BO$127:$BP$138,2,FALSE)</f>
        <v>#REF!</v>
      </c>
      <c r="BJ9" s="149" t="e">
        <f>'Budget FCFA'!#REF!/VLOOKUP(BJ$2,$BO$127:$BP$138,2,FALSE)</f>
        <v>#REF!</v>
      </c>
      <c r="BK9" s="110" t="e">
        <f t="shared" si="0"/>
        <v>#REF!</v>
      </c>
      <c r="BL9" s="213" t="e">
        <f>BK9-'Budget FCFA'!#REF!</f>
        <v>#REF!</v>
      </c>
      <c r="BM9"/>
      <c r="BN9" s="3"/>
      <c r="BO9" s="3"/>
      <c r="BP9" s="3"/>
      <c r="BQ9" s="3"/>
      <c r="BR9" s="3"/>
    </row>
    <row r="10" spans="1:70" s="6" customFormat="1" ht="15.6">
      <c r="A10" s="61" t="s">
        <v>0</v>
      </c>
      <c r="B10" s="68" t="s">
        <v>27</v>
      </c>
      <c r="C10" s="68" t="s">
        <v>90</v>
      </c>
      <c r="D10" s="45">
        <f>'Budget FCFA'!D10/VLOOKUP(D$2,$BO$127:$BP$138,2,FALSE)</f>
        <v>0</v>
      </c>
      <c r="E10" s="43">
        <f>'Budget FCFA'!E10/VLOOKUP(E$2,$BO$127:$BP$138,2,FALSE)</f>
        <v>0</v>
      </c>
      <c r="F10" s="43">
        <f>'Budget FCFA'!F10/VLOOKUP(F$2,$BO$127:$BP$138,2,FALSE)</f>
        <v>0</v>
      </c>
      <c r="G10" s="43">
        <f>'Budget FCFA'!G10/VLOOKUP(G$2,$BO$127:$BP$138,2,FALSE)</f>
        <v>0</v>
      </c>
      <c r="H10" s="44">
        <f>'Budget FCFA'!H10/VLOOKUP(H$2,$BO$127:$BP$138,2,FALSE)</f>
        <v>1162.47</v>
      </c>
      <c r="I10" s="45">
        <f>'Budget FCFA'!I10/VLOOKUP(I$2,$BO$127:$BP$138,2,FALSE)</f>
        <v>0</v>
      </c>
      <c r="J10" s="43">
        <f>'Budget FCFA'!J10/VLOOKUP(J$2,$BO$127:$BP$138,2,FALSE)</f>
        <v>0</v>
      </c>
      <c r="K10" s="43">
        <f>'Budget FCFA'!K10/VLOOKUP(K$2,$BO$127:$BP$138,2,FALSE)</f>
        <v>0</v>
      </c>
      <c r="L10" s="44">
        <f>'Budget FCFA'!L10/VLOOKUP(L$2,$BO$127:$BP$138,2,FALSE)</f>
        <v>0</v>
      </c>
      <c r="M10" s="45">
        <f>'Budget FCFA'!M10/VLOOKUP(M$2,$BO$127:$BP$138,2,FALSE)</f>
        <v>822.85</v>
      </c>
      <c r="N10" s="43">
        <f>'Budget FCFA'!N10/VLOOKUP(N$2,$BO$127:$BP$138,2,FALSE)</f>
        <v>0</v>
      </c>
      <c r="O10" s="43">
        <f>'Budget FCFA'!O10/VLOOKUP(O$2,$BO$127:$BP$138,2,FALSE)</f>
        <v>0</v>
      </c>
      <c r="P10" s="43">
        <f>'Budget FCFA'!P10/VLOOKUP(P$2,$BO$127:$BP$138,2,FALSE)</f>
        <v>0</v>
      </c>
      <c r="Q10" s="44">
        <f>'Budget FCFA'!Q10/VLOOKUP(Q$2,$BO$127:$BP$138,2,FALSE)</f>
        <v>0</v>
      </c>
      <c r="R10" s="45">
        <f>'Budget FCFA'!R10/VLOOKUP(R$2,$BO$127:$BP$138,2,FALSE)</f>
        <v>870.49</v>
      </c>
      <c r="S10" s="44">
        <f>'Budget FCFA'!S10/VLOOKUP(S$2,$BO$127:$BP$138,2,FALSE)</f>
        <v>0</v>
      </c>
      <c r="T10" s="43">
        <f>'Budget FCFA'!T10/VLOOKUP(T$2,$BO$127:$BP$138,2,FALSE)</f>
        <v>0</v>
      </c>
      <c r="U10" s="43">
        <f>'Budget FCFA'!U10/VLOOKUP(U$2,$BO$127:$BP$138,2,FALSE)</f>
        <v>0</v>
      </c>
      <c r="V10" s="44">
        <f>'Budget FCFA'!V10/VLOOKUP(V$2,$BO$127:$BP$138,2,FALSE)</f>
        <v>0</v>
      </c>
      <c r="W10" s="45">
        <f>'Budget FCFA'!W10/VLOOKUP(W$2,$BO$127:$BP$138,2,FALSE)</f>
        <v>6544.3482575839571</v>
      </c>
      <c r="X10" s="43">
        <f>'Budget FCFA'!X10/VLOOKUP(X$2,$BO$127:$BP$138,2,FALSE)</f>
        <v>0</v>
      </c>
      <c r="Y10" s="43">
        <f>'Budget FCFA'!Y10/VLOOKUP(Y$2,$BO$127:$BP$138,2,FALSE)</f>
        <v>0</v>
      </c>
      <c r="Z10" s="43">
        <f>'Budget FCFA'!Z10/VLOOKUP(Z$2,$BO$127:$BP$138,2,FALSE)</f>
        <v>0</v>
      </c>
      <c r="AA10" s="44">
        <f>'Budget FCFA'!AA10/VLOOKUP(AA$2,$BO$127:$BP$138,2,FALSE)</f>
        <v>1498.5</v>
      </c>
      <c r="AB10" s="45">
        <f>'Budget FCFA'!AB10/VLOOKUP(AB$2,$BO$127:$BP$138,2,FALSE)</f>
        <v>0</v>
      </c>
      <c r="AC10" s="43">
        <f>'Budget FCFA'!AC10/VLOOKUP(AC$2,$BO$127:$BP$138,2,FALSE)</f>
        <v>0</v>
      </c>
      <c r="AD10" s="44">
        <f>'Budget FCFA'!AD10/VLOOKUP(AD$2,$BO$127:$BP$138,2,FALSE)</f>
        <v>0</v>
      </c>
      <c r="AE10" s="44">
        <f>'Budget FCFA'!AE10/VLOOKUP(AE$2,$BO$127:$BP$138,2,FALSE)</f>
        <v>0</v>
      </c>
      <c r="AF10" s="44">
        <f>'Budget FCFA'!AF10/VLOOKUP(AF$2,$BO$127:$BP$138,2,FALSE)</f>
        <v>54.916280669815535</v>
      </c>
      <c r="AG10" s="45">
        <f>'Budget FCFA'!AG10/VLOOKUP(AG$2,$BO$127:$BP$138,2,FALSE)</f>
        <v>0</v>
      </c>
      <c r="AH10" s="43">
        <f>'Budget FCFA'!AH10/VLOOKUP(AH$2,$BO$127:$BP$138,2,FALSE)</f>
        <v>0</v>
      </c>
      <c r="AI10" s="44">
        <f>'Budget FCFA'!AI10/VLOOKUP(AI$2,$BO$127:$BP$138,2,FALSE)</f>
        <v>0</v>
      </c>
      <c r="AJ10" s="43">
        <f>'Budget FCFA'!AJ10/VLOOKUP(AJ$2,$BO$127:$BP$138,2,FALSE)</f>
        <v>0</v>
      </c>
      <c r="AK10" s="44">
        <f>'Budget FCFA'!AK10/VLOOKUP(AK$2,$BO$127:$BP$138,2,FALSE)</f>
        <v>338.45</v>
      </c>
      <c r="AL10" s="45">
        <f>'Budget FCFA'!AL10/VLOOKUP(AL$2,$BO$127:$BP$138,2,FALSE)</f>
        <v>0</v>
      </c>
      <c r="AM10" s="43">
        <f>'Budget FCFA'!AM10/VLOOKUP(AM$2,$BO$127:$BP$138,2,FALSE)</f>
        <v>0</v>
      </c>
      <c r="AN10" s="44">
        <f>'Budget FCFA'!AN10/VLOOKUP(AN$2,$BO$127:$BP$138,2,FALSE)</f>
        <v>0</v>
      </c>
      <c r="AO10" s="43">
        <f>'Budget FCFA'!AO10/VLOOKUP(AO$2,$BO$127:$BP$138,2,FALSE)</f>
        <v>0</v>
      </c>
      <c r="AP10" s="44">
        <f>'Budget FCFA'!AP10/VLOOKUP(AP$2,$BO$127:$BP$138,2,FALSE)</f>
        <v>927.03</v>
      </c>
      <c r="AQ10" s="45" t="e">
        <f>'Budget FCFA'!#REF!/VLOOKUP(AQ$2,$BO$127:$BP$138,2,FALSE)</f>
        <v>#REF!</v>
      </c>
      <c r="AR10" s="43" t="e">
        <f>'Budget FCFA'!#REF!/VLOOKUP(AR$2,$BO$127:$BP$138,2,FALSE)</f>
        <v>#REF!</v>
      </c>
      <c r="AS10" s="44" t="e">
        <f>'Budget FCFA'!#REF!/VLOOKUP(AS$2,$BO$127:$BP$138,2,FALSE)</f>
        <v>#REF!</v>
      </c>
      <c r="AT10" s="44" t="e">
        <f>'Budget FCFA'!#REF!/VLOOKUP(AT$2,$BO$127:$BP$138,2,FALSE)</f>
        <v>#REF!</v>
      </c>
      <c r="AU10" s="44" t="e">
        <f>'Budget FCFA'!#REF!/VLOOKUP(AU$2,$BO$127:$BP$138,2,FALSE)</f>
        <v>#REF!</v>
      </c>
      <c r="AV10" s="44" t="e">
        <f>'Budget FCFA'!#REF!/VLOOKUP(AV$2,$BO$127:$BP$138,2,FALSE)</f>
        <v>#REF!</v>
      </c>
      <c r="AW10" s="43" t="e">
        <f>'Budget FCFA'!#REF!/VLOOKUP(AW$2,$BO$127:$BP$138,2,FALSE)</f>
        <v>#REF!</v>
      </c>
      <c r="AX10" s="44" t="e">
        <f>'Budget FCFA'!#REF!/VLOOKUP(AX$2,$BO$127:$BP$138,2,FALSE)</f>
        <v>#REF!</v>
      </c>
      <c r="AY10" s="43" t="e">
        <f>'Budget FCFA'!#REF!/VLOOKUP(AY$2,$BO$127:$BP$138,2,FALSE)</f>
        <v>#REF!</v>
      </c>
      <c r="AZ10" s="44" t="e">
        <f>'Budget FCFA'!#REF!/VLOOKUP(AZ$2,$BO$127:$BP$138,2,FALSE)</f>
        <v>#REF!</v>
      </c>
      <c r="BA10" s="45" t="e">
        <f>'Budget FCFA'!#REF!/VLOOKUP(BA$2,$BO$127:$BP$138,2,FALSE)</f>
        <v>#REF!</v>
      </c>
      <c r="BB10" s="43" t="e">
        <f>'Budget FCFA'!#REF!/VLOOKUP(BB$2,$BO$127:$BP$138,2,FALSE)</f>
        <v>#REF!</v>
      </c>
      <c r="BC10" s="43" t="e">
        <f>'Budget FCFA'!#REF!/VLOOKUP(BC$2,$BO$127:$BP$138,2,FALSE)</f>
        <v>#REF!</v>
      </c>
      <c r="BD10" s="44" t="e">
        <f>'Budget FCFA'!#REF!/VLOOKUP(BD$2,$BO$127:$BP$138,2,FALSE)</f>
        <v>#REF!</v>
      </c>
      <c r="BE10" s="145" t="e">
        <f>'Budget FCFA'!#REF!/VLOOKUP(BE$2,$BO$127:$BP$138,2,FALSE)</f>
        <v>#REF!</v>
      </c>
      <c r="BF10" s="158" t="e">
        <f>'Budget FCFA'!#REF!/VLOOKUP(BF$2,$BO$127:$BP$138,2,FALSE)</f>
        <v>#REF!</v>
      </c>
      <c r="BG10" s="43" t="e">
        <f>'Budget FCFA'!#REF!/VLOOKUP(BG$2,$BO$127:$BP$138,2,FALSE)</f>
        <v>#REF!</v>
      </c>
      <c r="BH10" s="43" t="e">
        <f>'Budget FCFA'!#REF!/VLOOKUP(BH$2,$BO$127:$BP$138,2,FALSE)</f>
        <v>#REF!</v>
      </c>
      <c r="BI10" s="44" t="e">
        <f>'Budget FCFA'!#REF!/VLOOKUP(BI$2,$BO$127:$BP$138,2,FALSE)</f>
        <v>#REF!</v>
      </c>
      <c r="BJ10" s="150" t="e">
        <f>'Budget FCFA'!#REF!/VLOOKUP(BJ$2,$BO$127:$BP$138,2,FALSE)</f>
        <v>#REF!</v>
      </c>
      <c r="BK10" s="68" t="e">
        <f t="shared" si="0"/>
        <v>#REF!</v>
      </c>
      <c r="BL10" s="213" t="e">
        <f>BK10-'Budget FCFA'!#REF!</f>
        <v>#REF!</v>
      </c>
      <c r="BM10"/>
      <c r="BN10" s="3"/>
      <c r="BO10" s="3"/>
      <c r="BP10" s="3"/>
      <c r="BQ10" s="3"/>
      <c r="BR10" s="3"/>
    </row>
    <row r="11" spans="1:70" s="6" customFormat="1">
      <c r="A11" s="61" t="s">
        <v>43</v>
      </c>
      <c r="B11" s="62" t="s">
        <v>28</v>
      </c>
      <c r="C11" s="106" t="s">
        <v>88</v>
      </c>
      <c r="D11" s="39">
        <f>'Budget FCFA'!D11/VLOOKUP(D$2,$BO$127:$BP$138,2,FALSE)</f>
        <v>0</v>
      </c>
      <c r="E11" s="40">
        <f>'Budget FCFA'!E11/VLOOKUP(E$2,$BO$127:$BP$138,2,FALSE)</f>
        <v>0</v>
      </c>
      <c r="F11" s="40">
        <f>'Budget FCFA'!F11/VLOOKUP(F$2,$BO$127:$BP$138,2,FALSE)</f>
        <v>0</v>
      </c>
      <c r="G11" s="40">
        <f>'Budget FCFA'!G11/VLOOKUP(G$2,$BO$127:$BP$138,2,FALSE)</f>
        <v>0</v>
      </c>
      <c r="H11" s="116">
        <f>'Budget FCFA'!H11/VLOOKUP(H$2,$BO$127:$BP$138,2,FALSE)</f>
        <v>0</v>
      </c>
      <c r="I11" s="39">
        <f>'Budget FCFA'!I11/VLOOKUP(I$2,$BO$127:$BP$138,2,FALSE)</f>
        <v>0</v>
      </c>
      <c r="J11" s="40">
        <f>'Budget FCFA'!J11/VLOOKUP(J$2,$BO$127:$BP$138,2,FALSE)</f>
        <v>0</v>
      </c>
      <c r="K11" s="40">
        <f>'Budget FCFA'!K11/VLOOKUP(K$2,$BO$127:$BP$138,2,FALSE)</f>
        <v>0</v>
      </c>
      <c r="L11" s="116">
        <f>'Budget FCFA'!L11/VLOOKUP(L$2,$BO$127:$BP$138,2,FALSE)</f>
        <v>0</v>
      </c>
      <c r="M11" s="39">
        <f>'Budget FCFA'!M11/VLOOKUP(M$2,$BO$127:$BP$138,2,FALSE)</f>
        <v>0</v>
      </c>
      <c r="N11" s="40">
        <f>'Budget FCFA'!N11/VLOOKUP(N$2,$BO$127:$BP$138,2,FALSE)</f>
        <v>0</v>
      </c>
      <c r="O11" s="40">
        <f>'Budget FCFA'!O11/VLOOKUP(O$2,$BO$127:$BP$138,2,FALSE)</f>
        <v>0</v>
      </c>
      <c r="P11" s="40">
        <f>'Budget FCFA'!P11/VLOOKUP(P$2,$BO$127:$BP$138,2,FALSE)</f>
        <v>0</v>
      </c>
      <c r="Q11" s="116">
        <f>'Budget FCFA'!Q11/VLOOKUP(Q$2,$BO$127:$BP$138,2,FALSE)</f>
        <v>0</v>
      </c>
      <c r="R11" s="39">
        <f>'Budget FCFA'!R11/VLOOKUP(R$2,$BO$127:$BP$138,2,FALSE)</f>
        <v>0</v>
      </c>
      <c r="S11" s="40">
        <f>'Budget FCFA'!S11/VLOOKUP(S$2,$BO$127:$BP$138,2,FALSE)</f>
        <v>0</v>
      </c>
      <c r="T11" s="40">
        <f>'Budget FCFA'!T11/VLOOKUP(T$2,$BO$127:$BP$138,2,FALSE)</f>
        <v>0</v>
      </c>
      <c r="U11" s="40">
        <f>'Budget FCFA'!U11/VLOOKUP(U$2,$BO$127:$BP$138,2,FALSE)</f>
        <v>0</v>
      </c>
      <c r="V11" s="116">
        <f>'Budget FCFA'!V11/VLOOKUP(V$2,$BO$127:$BP$138,2,FALSE)</f>
        <v>0</v>
      </c>
      <c r="W11" s="39">
        <f>'Budget FCFA'!W11/VLOOKUP(W$2,$BO$127:$BP$138,2,FALSE)</f>
        <v>0</v>
      </c>
      <c r="X11" s="40">
        <f>'Budget FCFA'!X11/VLOOKUP(X$2,$BO$127:$BP$138,2,FALSE)</f>
        <v>0</v>
      </c>
      <c r="Y11" s="40">
        <f>'Budget FCFA'!Y11/VLOOKUP(Y$2,$BO$127:$BP$138,2,FALSE)</f>
        <v>0</v>
      </c>
      <c r="Z11" s="40">
        <f>'Budget FCFA'!Z11/VLOOKUP(Z$2,$BO$127:$BP$138,2,FALSE)</f>
        <v>0</v>
      </c>
      <c r="AA11" s="116">
        <f>'Budget FCFA'!AA11/VLOOKUP(AA$2,$BO$127:$BP$138,2,FALSE)</f>
        <v>0</v>
      </c>
      <c r="AB11" s="39">
        <f>'Budget FCFA'!AB11/VLOOKUP(AB$2,$BO$127:$BP$138,2,FALSE)</f>
        <v>0</v>
      </c>
      <c r="AC11" s="40">
        <f>'Budget FCFA'!AC11/VLOOKUP(AC$2,$BO$127:$BP$138,2,FALSE)</f>
        <v>0</v>
      </c>
      <c r="AD11" s="40">
        <f>'Budget FCFA'!AD11/VLOOKUP(AD$2,$BO$127:$BP$138,2,FALSE)</f>
        <v>0</v>
      </c>
      <c r="AE11" s="40">
        <f>'Budget FCFA'!AE11/VLOOKUP(AE$2,$BO$127:$BP$138,2,FALSE)</f>
        <v>0</v>
      </c>
      <c r="AF11" s="116">
        <f>'Budget FCFA'!AF11/VLOOKUP(AF$2,$BO$127:$BP$138,2,FALSE)</f>
        <v>0</v>
      </c>
      <c r="AG11" s="39">
        <f>'Budget FCFA'!AG11/VLOOKUP(AG$2,$BO$127:$BP$138,2,FALSE)</f>
        <v>0</v>
      </c>
      <c r="AH11" s="40">
        <f>'Budget FCFA'!AH11/VLOOKUP(AH$2,$BO$127:$BP$138,2,FALSE)</f>
        <v>0</v>
      </c>
      <c r="AI11" s="40">
        <f>'Budget FCFA'!AI11/VLOOKUP(AI$2,$BO$127:$BP$138,2,FALSE)</f>
        <v>0</v>
      </c>
      <c r="AJ11" s="40">
        <f>'Budget FCFA'!AJ11/VLOOKUP(AJ$2,$BO$127:$BP$138,2,FALSE)</f>
        <v>0</v>
      </c>
      <c r="AK11" s="116">
        <f>'Budget FCFA'!AK11/VLOOKUP(AK$2,$BO$127:$BP$138,2,FALSE)</f>
        <v>0</v>
      </c>
      <c r="AL11" s="39">
        <f>'Budget FCFA'!AL11/VLOOKUP(AL$2,$BO$127:$BP$138,2,FALSE)</f>
        <v>0</v>
      </c>
      <c r="AM11" s="40">
        <f>'Budget FCFA'!AM11/VLOOKUP(AM$2,$BO$127:$BP$138,2,FALSE)</f>
        <v>0</v>
      </c>
      <c r="AN11" s="40">
        <f>'Budget FCFA'!AN11/VLOOKUP(AN$2,$BO$127:$BP$138,2,FALSE)</f>
        <v>0</v>
      </c>
      <c r="AO11" s="40">
        <f>'Budget FCFA'!AO11/VLOOKUP(AO$2,$BO$127:$BP$138,2,FALSE)</f>
        <v>0</v>
      </c>
      <c r="AP11" s="116">
        <f>'Budget FCFA'!AP11/VLOOKUP(AP$2,$BO$127:$BP$138,2,FALSE)</f>
        <v>0</v>
      </c>
      <c r="AQ11" s="39" t="e">
        <f>'Budget FCFA'!#REF!/VLOOKUP(AQ$2,$BO$127:$BP$138,2,FALSE)</f>
        <v>#REF!</v>
      </c>
      <c r="AR11" s="40" t="e">
        <f>'Budget FCFA'!#REF!/VLOOKUP(AR$2,$BO$127:$BP$138,2,FALSE)</f>
        <v>#REF!</v>
      </c>
      <c r="AS11" s="40" t="e">
        <f>'Budget FCFA'!#REF!/VLOOKUP(AS$2,$BO$127:$BP$138,2,FALSE)</f>
        <v>#REF!</v>
      </c>
      <c r="AT11" s="40" t="e">
        <f>'Budget FCFA'!#REF!/VLOOKUP(AT$2,$BO$127:$BP$138,2,FALSE)</f>
        <v>#REF!</v>
      </c>
      <c r="AU11" s="116" t="e">
        <f>'Budget FCFA'!#REF!/VLOOKUP(AU$2,$BO$127:$BP$138,2,FALSE)</f>
        <v>#REF!</v>
      </c>
      <c r="AV11" s="39" t="e">
        <f>'Budget FCFA'!#REF!/VLOOKUP(AV$2,$BO$127:$BP$138,2,FALSE)</f>
        <v>#REF!</v>
      </c>
      <c r="AW11" s="40" t="e">
        <f>'Budget FCFA'!#REF!/VLOOKUP(AW$2,$BO$127:$BP$138,2,FALSE)</f>
        <v>#REF!</v>
      </c>
      <c r="AX11" s="40" t="e">
        <f>'Budget FCFA'!#REF!/VLOOKUP(AX$2,$BO$127:$BP$138,2,FALSE)</f>
        <v>#REF!</v>
      </c>
      <c r="AY11" s="40" t="e">
        <f>'Budget FCFA'!#REF!/VLOOKUP(AY$2,$BO$127:$BP$138,2,FALSE)</f>
        <v>#REF!</v>
      </c>
      <c r="AZ11" s="116" t="e">
        <f>'Budget FCFA'!#REF!/VLOOKUP(AZ$2,$BO$127:$BP$138,2,FALSE)</f>
        <v>#REF!</v>
      </c>
      <c r="BA11" s="39" t="e">
        <f>'Budget FCFA'!#REF!/VLOOKUP(BA$2,$BO$127:$BP$138,2,FALSE)</f>
        <v>#REF!</v>
      </c>
      <c r="BB11" s="40" t="e">
        <f>'Budget FCFA'!#REF!/VLOOKUP(BB$2,$BO$127:$BP$138,2,FALSE)</f>
        <v>#REF!</v>
      </c>
      <c r="BC11" s="40" t="e">
        <f>'Budget FCFA'!#REF!/VLOOKUP(BC$2,$BO$127:$BP$138,2,FALSE)</f>
        <v>#REF!</v>
      </c>
      <c r="BD11" s="40" t="e">
        <f>'Budget FCFA'!#REF!/VLOOKUP(BD$2,$BO$127:$BP$138,2,FALSE)</f>
        <v>#REF!</v>
      </c>
      <c r="BE11" s="144" t="e">
        <f>'Budget FCFA'!#REF!/VLOOKUP(BE$2,$BO$127:$BP$138,2,FALSE)</f>
        <v>#REF!</v>
      </c>
      <c r="BF11" s="39" t="e">
        <f>'Budget FCFA'!#REF!/VLOOKUP(BF$2,$BO$127:$BP$138,2,FALSE)</f>
        <v>#REF!</v>
      </c>
      <c r="BG11" s="40" t="e">
        <f>'Budget FCFA'!#REF!/VLOOKUP(BG$2,$BO$127:$BP$138,2,FALSE)</f>
        <v>#REF!</v>
      </c>
      <c r="BH11" s="40" t="e">
        <f>'Budget FCFA'!#REF!/VLOOKUP(BH$2,$BO$127:$BP$138,2,FALSE)</f>
        <v>#REF!</v>
      </c>
      <c r="BI11" s="159" t="e">
        <f>'Budget FCFA'!#REF!/VLOOKUP(BI$2,$BO$127:$BP$138,2,FALSE)</f>
        <v>#REF!</v>
      </c>
      <c r="BJ11" s="116" t="e">
        <f>'Budget FCFA'!#REF!/VLOOKUP(BJ$2,$BO$127:$BP$138,2,FALSE)</f>
        <v>#REF!</v>
      </c>
      <c r="BK11" s="110" t="e">
        <f t="shared" si="0"/>
        <v>#REF!</v>
      </c>
      <c r="BL11" s="213" t="e">
        <f>BK11-'Budget FCFA'!#REF!</f>
        <v>#REF!</v>
      </c>
      <c r="BM11"/>
      <c r="BN11" s="3"/>
      <c r="BO11" s="3"/>
      <c r="BP11" s="3"/>
      <c r="BQ11" s="3"/>
      <c r="BR11" s="3"/>
    </row>
    <row r="12" spans="1:70" s="6" customFormat="1">
      <c r="A12" s="61" t="s">
        <v>43</v>
      </c>
      <c r="B12" s="62" t="s">
        <v>67</v>
      </c>
      <c r="C12" s="106" t="s">
        <v>88</v>
      </c>
      <c r="D12" s="39">
        <f>'Budget FCFA'!D12/VLOOKUP(D$2,$BO$127:$BP$138,2,FALSE)</f>
        <v>0</v>
      </c>
      <c r="E12" s="40">
        <f>'Budget FCFA'!E12/VLOOKUP(E$2,$BO$127:$BP$138,2,FALSE)</f>
        <v>0</v>
      </c>
      <c r="F12" s="40">
        <f>'Budget FCFA'!F12/VLOOKUP(F$2,$BO$127:$BP$138,2,FALSE)</f>
        <v>0</v>
      </c>
      <c r="G12" s="40">
        <f>'Budget FCFA'!G12/VLOOKUP(G$2,$BO$127:$BP$138,2,FALSE)</f>
        <v>0</v>
      </c>
      <c r="H12" s="116">
        <f>'Budget FCFA'!H12/VLOOKUP(H$2,$BO$127:$BP$138,2,FALSE)</f>
        <v>0</v>
      </c>
      <c r="I12" s="39">
        <f>'Budget FCFA'!I12/VLOOKUP(I$2,$BO$127:$BP$138,2,FALSE)</f>
        <v>0</v>
      </c>
      <c r="J12" s="40">
        <f>'Budget FCFA'!J12/VLOOKUP(J$2,$BO$127:$BP$138,2,FALSE)</f>
        <v>0</v>
      </c>
      <c r="K12" s="40">
        <f>'Budget FCFA'!K12/VLOOKUP(K$2,$BO$127:$BP$138,2,FALSE)</f>
        <v>0</v>
      </c>
      <c r="L12" s="116">
        <f>'Budget FCFA'!L12/VLOOKUP(L$2,$BO$127:$BP$138,2,FALSE)</f>
        <v>0</v>
      </c>
      <c r="M12" s="39">
        <f>'Budget FCFA'!M12/VLOOKUP(M$2,$BO$127:$BP$138,2,FALSE)</f>
        <v>0</v>
      </c>
      <c r="N12" s="40">
        <f>'Budget FCFA'!N12/VLOOKUP(N$2,$BO$127:$BP$138,2,FALSE)</f>
        <v>0</v>
      </c>
      <c r="O12" s="40">
        <f>'Budget FCFA'!O12/VLOOKUP(O$2,$BO$127:$BP$138,2,FALSE)</f>
        <v>0</v>
      </c>
      <c r="P12" s="40">
        <f>'Budget FCFA'!P12/VLOOKUP(P$2,$BO$127:$BP$138,2,FALSE)</f>
        <v>0</v>
      </c>
      <c r="Q12" s="116">
        <f>'Budget FCFA'!Q12/VLOOKUP(Q$2,$BO$127:$BP$138,2,FALSE)</f>
        <v>0</v>
      </c>
      <c r="R12" s="39">
        <f>'Budget FCFA'!R12/VLOOKUP(R$2,$BO$127:$BP$138,2,FALSE)</f>
        <v>0</v>
      </c>
      <c r="S12" s="40">
        <f>'Budget FCFA'!S12/VLOOKUP(S$2,$BO$127:$BP$138,2,FALSE)</f>
        <v>0</v>
      </c>
      <c r="T12" s="40">
        <f>'Budget FCFA'!T12/VLOOKUP(T$2,$BO$127:$BP$138,2,FALSE)</f>
        <v>0</v>
      </c>
      <c r="U12" s="40">
        <f>'Budget FCFA'!U12/VLOOKUP(U$2,$BO$127:$BP$138,2,FALSE)</f>
        <v>0</v>
      </c>
      <c r="V12" s="116">
        <f>'Budget FCFA'!V12/VLOOKUP(V$2,$BO$127:$BP$138,2,FALSE)</f>
        <v>0</v>
      </c>
      <c r="W12" s="39">
        <f>'Budget FCFA'!W12/VLOOKUP(W$2,$BO$127:$BP$138,2,FALSE)</f>
        <v>0</v>
      </c>
      <c r="X12" s="40">
        <f>'Budget FCFA'!X12/VLOOKUP(X$2,$BO$127:$BP$138,2,FALSE)</f>
        <v>0</v>
      </c>
      <c r="Y12" s="40">
        <f>'Budget FCFA'!Y12/VLOOKUP(Y$2,$BO$127:$BP$138,2,FALSE)</f>
        <v>0</v>
      </c>
      <c r="Z12" s="40">
        <f>'Budget FCFA'!Z12/VLOOKUP(Z$2,$BO$127:$BP$138,2,FALSE)</f>
        <v>0</v>
      </c>
      <c r="AA12" s="116">
        <f>'Budget FCFA'!AA12/VLOOKUP(AA$2,$BO$127:$BP$138,2,FALSE)</f>
        <v>0</v>
      </c>
      <c r="AB12" s="39">
        <f>'Budget FCFA'!AB12/VLOOKUP(AB$2,$BO$127:$BP$138,2,FALSE)</f>
        <v>0</v>
      </c>
      <c r="AC12" s="40">
        <f>'Budget FCFA'!AC12/VLOOKUP(AC$2,$BO$127:$BP$138,2,FALSE)</f>
        <v>0</v>
      </c>
      <c r="AD12" s="40">
        <f>'Budget FCFA'!AD12/VLOOKUP(AD$2,$BO$127:$BP$138,2,FALSE)</f>
        <v>0</v>
      </c>
      <c r="AE12" s="40">
        <f>'Budget FCFA'!AE12/VLOOKUP(AE$2,$BO$127:$BP$138,2,FALSE)</f>
        <v>0</v>
      </c>
      <c r="AF12" s="116">
        <f>'Budget FCFA'!AF12/VLOOKUP(AF$2,$BO$127:$BP$138,2,FALSE)</f>
        <v>0</v>
      </c>
      <c r="AG12" s="39">
        <f>'Budget FCFA'!AG12/VLOOKUP(AG$2,$BO$127:$BP$138,2,FALSE)</f>
        <v>0</v>
      </c>
      <c r="AH12" s="40">
        <f>'Budget FCFA'!AH12/VLOOKUP(AH$2,$BO$127:$BP$138,2,FALSE)</f>
        <v>0</v>
      </c>
      <c r="AI12" s="40">
        <f>'Budget FCFA'!AI12/VLOOKUP(AI$2,$BO$127:$BP$138,2,FALSE)</f>
        <v>0</v>
      </c>
      <c r="AJ12" s="40">
        <f>'Budget FCFA'!AJ12/VLOOKUP(AJ$2,$BO$127:$BP$138,2,FALSE)</f>
        <v>0</v>
      </c>
      <c r="AK12" s="116">
        <f>'Budget FCFA'!AK12/VLOOKUP(AK$2,$BO$127:$BP$138,2,FALSE)</f>
        <v>0</v>
      </c>
      <c r="AL12" s="39">
        <f>'Budget FCFA'!AL12/VLOOKUP(AL$2,$BO$127:$BP$138,2,FALSE)</f>
        <v>0</v>
      </c>
      <c r="AM12" s="40">
        <f>'Budget FCFA'!AM12/VLOOKUP(AM$2,$BO$127:$BP$138,2,FALSE)</f>
        <v>0</v>
      </c>
      <c r="AN12" s="40">
        <f>'Budget FCFA'!AN12/VLOOKUP(AN$2,$BO$127:$BP$138,2,FALSE)</f>
        <v>0</v>
      </c>
      <c r="AO12" s="40">
        <f>'Budget FCFA'!AO12/VLOOKUP(AO$2,$BO$127:$BP$138,2,FALSE)</f>
        <v>0</v>
      </c>
      <c r="AP12" s="116">
        <f>'Budget FCFA'!AP12/VLOOKUP(AP$2,$BO$127:$BP$138,2,FALSE)</f>
        <v>0</v>
      </c>
      <c r="AQ12" s="39" t="e">
        <f>'Budget FCFA'!#REF!/VLOOKUP(AQ$2,$BO$127:$BP$138,2,FALSE)</f>
        <v>#REF!</v>
      </c>
      <c r="AR12" s="40" t="e">
        <f>'Budget FCFA'!#REF!/VLOOKUP(AR$2,$BO$127:$BP$138,2,FALSE)</f>
        <v>#REF!</v>
      </c>
      <c r="AS12" s="40" t="e">
        <f>'Budget FCFA'!#REF!/VLOOKUP(AS$2,$BO$127:$BP$138,2,FALSE)</f>
        <v>#REF!</v>
      </c>
      <c r="AT12" s="40" t="e">
        <f>'Budget FCFA'!#REF!/VLOOKUP(AT$2,$BO$127:$BP$138,2,FALSE)</f>
        <v>#REF!</v>
      </c>
      <c r="AU12" s="116" t="e">
        <f>'Budget FCFA'!#REF!/VLOOKUP(AU$2,$BO$127:$BP$138,2,FALSE)</f>
        <v>#REF!</v>
      </c>
      <c r="AV12" s="39" t="e">
        <f>'Budget FCFA'!#REF!/VLOOKUP(AV$2,$BO$127:$BP$138,2,FALSE)</f>
        <v>#REF!</v>
      </c>
      <c r="AW12" s="40" t="e">
        <f>'Budget FCFA'!#REF!/VLOOKUP(AW$2,$BO$127:$BP$138,2,FALSE)</f>
        <v>#REF!</v>
      </c>
      <c r="AX12" s="40" t="e">
        <f>'Budget FCFA'!#REF!/VLOOKUP(AX$2,$BO$127:$BP$138,2,FALSE)</f>
        <v>#REF!</v>
      </c>
      <c r="AY12" s="40" t="e">
        <f>'Budget FCFA'!#REF!/VLOOKUP(AY$2,$BO$127:$BP$138,2,FALSE)</f>
        <v>#REF!</v>
      </c>
      <c r="AZ12" s="116" t="e">
        <f>'Budget FCFA'!#REF!/VLOOKUP(AZ$2,$BO$127:$BP$138,2,FALSE)</f>
        <v>#REF!</v>
      </c>
      <c r="BA12" s="39" t="e">
        <f>'Budget FCFA'!#REF!/VLOOKUP(BA$2,$BO$127:$BP$138,2,FALSE)</f>
        <v>#REF!</v>
      </c>
      <c r="BB12" s="40" t="e">
        <f>'Budget FCFA'!#REF!/VLOOKUP(BB$2,$BO$127:$BP$138,2,FALSE)</f>
        <v>#REF!</v>
      </c>
      <c r="BC12" s="40" t="e">
        <f>'Budget FCFA'!#REF!/VLOOKUP(BC$2,$BO$127:$BP$138,2,FALSE)</f>
        <v>#REF!</v>
      </c>
      <c r="BD12" s="40" t="e">
        <f>'Budget FCFA'!#REF!/VLOOKUP(BD$2,$BO$127:$BP$138,2,FALSE)</f>
        <v>#REF!</v>
      </c>
      <c r="BE12" s="144" t="e">
        <f>'Budget FCFA'!#REF!/VLOOKUP(BE$2,$BO$127:$BP$138,2,FALSE)</f>
        <v>#REF!</v>
      </c>
      <c r="BF12" s="39" t="e">
        <f>'Budget FCFA'!#REF!/VLOOKUP(BF$2,$BO$127:$BP$138,2,FALSE)</f>
        <v>#REF!</v>
      </c>
      <c r="BG12" s="40" t="e">
        <f>'Budget FCFA'!#REF!/VLOOKUP(BG$2,$BO$127:$BP$138,2,FALSE)</f>
        <v>#REF!</v>
      </c>
      <c r="BH12" s="40" t="e">
        <f>'Budget FCFA'!#REF!/VLOOKUP(BH$2,$BO$127:$BP$138,2,FALSE)</f>
        <v>#REF!</v>
      </c>
      <c r="BI12" s="159" t="e">
        <f>'Budget FCFA'!#REF!/VLOOKUP(BI$2,$BO$127:$BP$138,2,FALSE)</f>
        <v>#REF!</v>
      </c>
      <c r="BJ12" s="116" t="e">
        <f>'Budget FCFA'!#REF!/VLOOKUP(BJ$2,$BO$127:$BP$138,2,FALSE)</f>
        <v>#REF!</v>
      </c>
      <c r="BK12" s="110" t="e">
        <f t="shared" si="0"/>
        <v>#REF!</v>
      </c>
      <c r="BL12" s="213" t="e">
        <f>BK12-'Budget FCFA'!#REF!</f>
        <v>#REF!</v>
      </c>
      <c r="BM12"/>
      <c r="BN12" s="3"/>
      <c r="BO12" s="3"/>
      <c r="BP12" s="3"/>
      <c r="BQ12" s="3"/>
      <c r="BR12" s="3"/>
    </row>
    <row r="13" spans="1:70" s="5" customFormat="1">
      <c r="A13" s="61" t="s">
        <v>43</v>
      </c>
      <c r="B13" s="62" t="s">
        <v>29</v>
      </c>
      <c r="C13" s="106" t="s">
        <v>88</v>
      </c>
      <c r="D13" s="39">
        <f>'Budget FCFA'!D13/VLOOKUP(D$2,$BO$127:$BP$138,2,FALSE)</f>
        <v>0</v>
      </c>
      <c r="E13" s="40">
        <f>'Budget FCFA'!E13/VLOOKUP(E$2,$BO$127:$BP$138,2,FALSE)</f>
        <v>0</v>
      </c>
      <c r="F13" s="40">
        <f>'Budget FCFA'!F13/VLOOKUP(F$2,$BO$127:$BP$138,2,FALSE)</f>
        <v>0</v>
      </c>
      <c r="G13" s="40">
        <f>'Budget FCFA'!G13/VLOOKUP(G$2,$BO$127:$BP$138,2,FALSE)</f>
        <v>0</v>
      </c>
      <c r="H13" s="116">
        <f>'Budget FCFA'!H13/VLOOKUP(H$2,$BO$127:$BP$138,2,FALSE)</f>
        <v>0</v>
      </c>
      <c r="I13" s="39">
        <f>'Budget FCFA'!I13/VLOOKUP(I$2,$BO$127:$BP$138,2,FALSE)</f>
        <v>0</v>
      </c>
      <c r="J13" s="40">
        <f>'Budget FCFA'!J13/VLOOKUP(J$2,$BO$127:$BP$138,2,FALSE)</f>
        <v>0</v>
      </c>
      <c r="K13" s="40">
        <f>'Budget FCFA'!K13/VLOOKUP(K$2,$BO$127:$BP$138,2,FALSE)</f>
        <v>0</v>
      </c>
      <c r="L13" s="116">
        <f>'Budget FCFA'!L13/VLOOKUP(L$2,$BO$127:$BP$138,2,FALSE)</f>
        <v>0</v>
      </c>
      <c r="M13" s="39">
        <f>'Budget FCFA'!M13/VLOOKUP(M$2,$BO$127:$BP$138,2,FALSE)</f>
        <v>0</v>
      </c>
      <c r="N13" s="40">
        <f>'Budget FCFA'!N13/VLOOKUP(N$2,$BO$127:$BP$138,2,FALSE)</f>
        <v>0</v>
      </c>
      <c r="O13" s="40">
        <f>'Budget FCFA'!O13/VLOOKUP(O$2,$BO$127:$BP$138,2,FALSE)</f>
        <v>0</v>
      </c>
      <c r="P13" s="40">
        <f>'Budget FCFA'!P13/VLOOKUP(P$2,$BO$127:$BP$138,2,FALSE)</f>
        <v>0</v>
      </c>
      <c r="Q13" s="116">
        <f>'Budget FCFA'!Q13/VLOOKUP(Q$2,$BO$127:$BP$138,2,FALSE)</f>
        <v>0</v>
      </c>
      <c r="R13" s="39">
        <f>'Budget FCFA'!R13/VLOOKUP(R$2,$BO$127:$BP$138,2,FALSE)</f>
        <v>0</v>
      </c>
      <c r="S13" s="40">
        <f>'Budget FCFA'!S13/VLOOKUP(S$2,$BO$127:$BP$138,2,FALSE)</f>
        <v>0</v>
      </c>
      <c r="T13" s="40">
        <f>'Budget FCFA'!T13/VLOOKUP(T$2,$BO$127:$BP$138,2,FALSE)</f>
        <v>0</v>
      </c>
      <c r="U13" s="40">
        <f>'Budget FCFA'!U13/VLOOKUP(U$2,$BO$127:$BP$138,2,FALSE)</f>
        <v>0</v>
      </c>
      <c r="V13" s="116">
        <f>'Budget FCFA'!V13/VLOOKUP(V$2,$BO$127:$BP$138,2,FALSE)</f>
        <v>0</v>
      </c>
      <c r="W13" s="39">
        <f>'Budget FCFA'!W13/VLOOKUP(W$2,$BO$127:$BP$138,2,FALSE)</f>
        <v>0</v>
      </c>
      <c r="X13" s="40">
        <f>'Budget FCFA'!X13/VLOOKUP(X$2,$BO$127:$BP$138,2,FALSE)</f>
        <v>0</v>
      </c>
      <c r="Y13" s="40">
        <f>'Budget FCFA'!Y13/VLOOKUP(Y$2,$BO$127:$BP$138,2,FALSE)</f>
        <v>0</v>
      </c>
      <c r="Z13" s="40">
        <f>'Budget FCFA'!Z13/VLOOKUP(Z$2,$BO$127:$BP$138,2,FALSE)</f>
        <v>0</v>
      </c>
      <c r="AA13" s="116">
        <f>'Budget FCFA'!AA13/VLOOKUP(AA$2,$BO$127:$BP$138,2,FALSE)</f>
        <v>0</v>
      </c>
      <c r="AB13" s="39">
        <f>'Budget FCFA'!AB13/VLOOKUP(AB$2,$BO$127:$BP$138,2,FALSE)</f>
        <v>0</v>
      </c>
      <c r="AC13" s="40">
        <f>'Budget FCFA'!AC13/VLOOKUP(AC$2,$BO$127:$BP$138,2,FALSE)</f>
        <v>0</v>
      </c>
      <c r="AD13" s="40">
        <f>'Budget FCFA'!AD13/VLOOKUP(AD$2,$BO$127:$BP$138,2,FALSE)</f>
        <v>0</v>
      </c>
      <c r="AE13" s="40">
        <f>'Budget FCFA'!AE13/VLOOKUP(AE$2,$BO$127:$BP$138,2,FALSE)</f>
        <v>0</v>
      </c>
      <c r="AF13" s="116">
        <f>'Budget FCFA'!AF13/VLOOKUP(AF$2,$BO$127:$BP$138,2,FALSE)</f>
        <v>0</v>
      </c>
      <c r="AG13" s="39">
        <f>'Budget FCFA'!AG13/VLOOKUP(AG$2,$BO$127:$BP$138,2,FALSE)</f>
        <v>0</v>
      </c>
      <c r="AH13" s="40">
        <f>'Budget FCFA'!AH13/VLOOKUP(AH$2,$BO$127:$BP$138,2,FALSE)</f>
        <v>0</v>
      </c>
      <c r="AI13" s="40">
        <f>'Budget FCFA'!AI13/VLOOKUP(AI$2,$BO$127:$BP$138,2,FALSE)</f>
        <v>0</v>
      </c>
      <c r="AJ13" s="40">
        <f>'Budget FCFA'!AJ13/VLOOKUP(AJ$2,$BO$127:$BP$138,2,FALSE)</f>
        <v>0</v>
      </c>
      <c r="AK13" s="116">
        <f>'Budget FCFA'!AK13/VLOOKUP(AK$2,$BO$127:$BP$138,2,FALSE)</f>
        <v>0</v>
      </c>
      <c r="AL13" s="39">
        <f>'Budget FCFA'!AL13/VLOOKUP(AL$2,$BO$127:$BP$138,2,FALSE)</f>
        <v>0</v>
      </c>
      <c r="AM13" s="40">
        <f>'Budget FCFA'!AM13/VLOOKUP(AM$2,$BO$127:$BP$138,2,FALSE)</f>
        <v>0</v>
      </c>
      <c r="AN13" s="40">
        <f>'Budget FCFA'!AN13/VLOOKUP(AN$2,$BO$127:$BP$138,2,FALSE)</f>
        <v>0</v>
      </c>
      <c r="AO13" s="40">
        <f>'Budget FCFA'!AO13/VLOOKUP(AO$2,$BO$127:$BP$138,2,FALSE)</f>
        <v>0</v>
      </c>
      <c r="AP13" s="116">
        <f>'Budget FCFA'!AP13/VLOOKUP(AP$2,$BO$127:$BP$138,2,FALSE)</f>
        <v>0</v>
      </c>
      <c r="AQ13" s="39" t="e">
        <f>'Budget FCFA'!#REF!/VLOOKUP(AQ$2,$BO$127:$BP$138,2,FALSE)</f>
        <v>#REF!</v>
      </c>
      <c r="AR13" s="40" t="e">
        <f>'Budget FCFA'!#REF!/VLOOKUP(AR$2,$BO$127:$BP$138,2,FALSE)</f>
        <v>#REF!</v>
      </c>
      <c r="AS13" s="40" t="e">
        <f>'Budget FCFA'!#REF!/VLOOKUP(AS$2,$BO$127:$BP$138,2,FALSE)</f>
        <v>#REF!</v>
      </c>
      <c r="AT13" s="40" t="e">
        <f>'Budget FCFA'!#REF!/VLOOKUP(AT$2,$BO$127:$BP$138,2,FALSE)</f>
        <v>#REF!</v>
      </c>
      <c r="AU13" s="116" t="e">
        <f>'Budget FCFA'!#REF!/VLOOKUP(AU$2,$BO$127:$BP$138,2,FALSE)</f>
        <v>#REF!</v>
      </c>
      <c r="AV13" s="39" t="e">
        <f>'Budget FCFA'!#REF!/VLOOKUP(AV$2,$BO$127:$BP$138,2,FALSE)</f>
        <v>#REF!</v>
      </c>
      <c r="AW13" s="40" t="e">
        <f>'Budget FCFA'!#REF!/VLOOKUP(AW$2,$BO$127:$BP$138,2,FALSE)</f>
        <v>#REF!</v>
      </c>
      <c r="AX13" s="40" t="e">
        <f>'Budget FCFA'!#REF!/VLOOKUP(AX$2,$BO$127:$BP$138,2,FALSE)</f>
        <v>#REF!</v>
      </c>
      <c r="AY13" s="40" t="e">
        <f>'Budget FCFA'!#REF!/VLOOKUP(AY$2,$BO$127:$BP$138,2,FALSE)</f>
        <v>#REF!</v>
      </c>
      <c r="AZ13" s="116" t="e">
        <f>'Budget FCFA'!#REF!/VLOOKUP(AZ$2,$BO$127:$BP$138,2,FALSE)</f>
        <v>#REF!</v>
      </c>
      <c r="BA13" s="39" t="e">
        <f>'Budget FCFA'!#REF!/VLOOKUP(BA$2,$BO$127:$BP$138,2,FALSE)</f>
        <v>#REF!</v>
      </c>
      <c r="BB13" s="40" t="e">
        <f>'Budget FCFA'!#REF!/VLOOKUP(BB$2,$BO$127:$BP$138,2,FALSE)</f>
        <v>#REF!</v>
      </c>
      <c r="BC13" s="40" t="e">
        <f>'Budget FCFA'!#REF!/VLOOKUP(BC$2,$BO$127:$BP$138,2,FALSE)</f>
        <v>#REF!</v>
      </c>
      <c r="BD13" s="40" t="e">
        <f>'Budget FCFA'!#REF!/VLOOKUP(BD$2,$BO$127:$BP$138,2,FALSE)</f>
        <v>#REF!</v>
      </c>
      <c r="BE13" s="144" t="e">
        <f>'Budget FCFA'!#REF!/VLOOKUP(BE$2,$BO$127:$BP$138,2,FALSE)</f>
        <v>#REF!</v>
      </c>
      <c r="BF13" s="39" t="e">
        <f>'Budget FCFA'!#REF!/VLOOKUP(BF$2,$BO$127:$BP$138,2,FALSE)</f>
        <v>#REF!</v>
      </c>
      <c r="BG13" s="40" t="e">
        <f>'Budget FCFA'!#REF!/VLOOKUP(BG$2,$BO$127:$BP$138,2,FALSE)</f>
        <v>#REF!</v>
      </c>
      <c r="BH13" s="40" t="e">
        <f>'Budget FCFA'!#REF!/VLOOKUP(BH$2,$BO$127:$BP$138,2,FALSE)</f>
        <v>#REF!</v>
      </c>
      <c r="BI13" s="159" t="e">
        <f>'Budget FCFA'!#REF!/VLOOKUP(BI$2,$BO$127:$BP$138,2,FALSE)</f>
        <v>#REF!</v>
      </c>
      <c r="BJ13" s="116" t="e">
        <f>'Budget FCFA'!#REF!/VLOOKUP(BJ$2,$BO$127:$BP$138,2,FALSE)</f>
        <v>#REF!</v>
      </c>
      <c r="BK13" s="110" t="e">
        <f t="shared" si="0"/>
        <v>#REF!</v>
      </c>
      <c r="BL13" s="213" t="e">
        <f>BK13-'Budget FCFA'!#REF!</f>
        <v>#REF!</v>
      </c>
      <c r="BM13"/>
    </row>
    <row r="14" spans="1:70">
      <c r="A14" s="61" t="s">
        <v>43</v>
      </c>
      <c r="B14" s="62" t="s">
        <v>96</v>
      </c>
      <c r="C14" s="106" t="s">
        <v>88</v>
      </c>
      <c r="D14" s="39">
        <f>'Budget FCFA'!D14/VLOOKUP(D$2,$BO$127:$BP$138,2,FALSE)</f>
        <v>0</v>
      </c>
      <c r="E14" s="40">
        <f>'Budget FCFA'!E14/VLOOKUP(E$2,$BO$127:$BP$138,2,FALSE)</f>
        <v>0</v>
      </c>
      <c r="F14" s="40">
        <f>'Budget FCFA'!F14/VLOOKUP(F$2,$BO$127:$BP$138,2,FALSE)</f>
        <v>0</v>
      </c>
      <c r="G14" s="40">
        <f>'Budget FCFA'!G14/VLOOKUP(G$2,$BO$127:$BP$138,2,FALSE)</f>
        <v>0</v>
      </c>
      <c r="H14" s="41">
        <f>'Budget FCFA'!H14/VLOOKUP(H$2,$BO$127:$BP$138,2,FALSE)</f>
        <v>0</v>
      </c>
      <c r="I14" s="39">
        <f>'Budget FCFA'!I14/VLOOKUP(I$2,$BO$127:$BP$138,2,FALSE)</f>
        <v>0</v>
      </c>
      <c r="J14" s="40">
        <f>'Budget FCFA'!J14/VLOOKUP(J$2,$BO$127:$BP$138,2,FALSE)</f>
        <v>0</v>
      </c>
      <c r="K14" s="40">
        <f>'Budget FCFA'!K14/VLOOKUP(K$2,$BO$127:$BP$138,2,FALSE)</f>
        <v>0</v>
      </c>
      <c r="L14" s="41">
        <f>'Budget FCFA'!L14/VLOOKUP(L$2,$BO$127:$BP$138,2,FALSE)</f>
        <v>0</v>
      </c>
      <c r="M14" s="39">
        <f>'Budget FCFA'!M14/VLOOKUP(M$2,$BO$127:$BP$138,2,FALSE)</f>
        <v>0</v>
      </c>
      <c r="N14" s="40">
        <f>'Budget FCFA'!N14/VLOOKUP(N$2,$BO$127:$BP$138,2,FALSE)</f>
        <v>0</v>
      </c>
      <c r="O14" s="40">
        <f>'Budget FCFA'!O14/VLOOKUP(O$2,$BO$127:$BP$138,2,FALSE)</f>
        <v>0</v>
      </c>
      <c r="P14" s="40">
        <f>'Budget FCFA'!P14/VLOOKUP(P$2,$BO$127:$BP$138,2,FALSE)</f>
        <v>0</v>
      </c>
      <c r="Q14" s="41">
        <f>'Budget FCFA'!Q14/VLOOKUP(Q$2,$BO$127:$BP$138,2,FALSE)</f>
        <v>0</v>
      </c>
      <c r="R14" s="39">
        <f>'Budget FCFA'!R14/VLOOKUP(R$2,$BO$127:$BP$138,2,FALSE)</f>
        <v>0</v>
      </c>
      <c r="S14" s="40">
        <f>'Budget FCFA'!S14/VLOOKUP(S$2,$BO$127:$BP$138,2,FALSE)</f>
        <v>0</v>
      </c>
      <c r="T14" s="40">
        <f>'Budget FCFA'!T14/VLOOKUP(T$2,$BO$127:$BP$138,2,FALSE)</f>
        <v>0</v>
      </c>
      <c r="U14" s="40">
        <f>'Budget FCFA'!U14/VLOOKUP(U$2,$BO$127:$BP$138,2,FALSE)</f>
        <v>0</v>
      </c>
      <c r="V14" s="41">
        <f>'Budget FCFA'!V14/VLOOKUP(V$2,$BO$127:$BP$138,2,FALSE)</f>
        <v>0</v>
      </c>
      <c r="W14" s="39">
        <f>'Budget FCFA'!W14/VLOOKUP(W$2,$BO$127:$BP$138,2,FALSE)</f>
        <v>0</v>
      </c>
      <c r="X14" s="40">
        <f>'Budget FCFA'!X14/VLOOKUP(X$2,$BO$127:$BP$138,2,FALSE)</f>
        <v>0</v>
      </c>
      <c r="Y14" s="40">
        <f>'Budget FCFA'!Y14/VLOOKUP(Y$2,$BO$127:$BP$138,2,FALSE)</f>
        <v>0</v>
      </c>
      <c r="Z14" s="40">
        <f>'Budget FCFA'!Z14/VLOOKUP(Z$2,$BO$127:$BP$138,2,FALSE)</f>
        <v>0</v>
      </c>
      <c r="AA14" s="41">
        <f>'Budget FCFA'!AA14/VLOOKUP(AA$2,$BO$127:$BP$138,2,FALSE)</f>
        <v>0</v>
      </c>
      <c r="AB14" s="39">
        <f>'Budget FCFA'!AB14/VLOOKUP(AB$2,$BO$127:$BP$138,2,FALSE)</f>
        <v>0</v>
      </c>
      <c r="AC14" s="40">
        <f>'Budget FCFA'!AC14/VLOOKUP(AC$2,$BO$127:$BP$138,2,FALSE)</f>
        <v>0</v>
      </c>
      <c r="AD14" s="40">
        <f>'Budget FCFA'!AD14/VLOOKUP(AD$2,$BO$127:$BP$138,2,FALSE)</f>
        <v>0</v>
      </c>
      <c r="AE14" s="40">
        <f>'Budget FCFA'!AE14/VLOOKUP(AE$2,$BO$127:$BP$138,2,FALSE)</f>
        <v>0</v>
      </c>
      <c r="AF14" s="41">
        <f>'Budget FCFA'!AF14/VLOOKUP(AF$2,$BO$127:$BP$138,2,FALSE)</f>
        <v>0</v>
      </c>
      <c r="AG14" s="39">
        <f>'Budget FCFA'!AG14/VLOOKUP(AG$2,$BO$127:$BP$138,2,FALSE)</f>
        <v>0</v>
      </c>
      <c r="AH14" s="40">
        <f>'Budget FCFA'!AH14/VLOOKUP(AH$2,$BO$127:$BP$138,2,FALSE)</f>
        <v>0</v>
      </c>
      <c r="AI14" s="40">
        <f>'Budget FCFA'!AI14/VLOOKUP(AI$2,$BO$127:$BP$138,2,FALSE)</f>
        <v>0</v>
      </c>
      <c r="AJ14" s="40">
        <f>'Budget FCFA'!AJ14/VLOOKUP(AJ$2,$BO$127:$BP$138,2,FALSE)</f>
        <v>0</v>
      </c>
      <c r="AK14" s="41">
        <f>'Budget FCFA'!AK14/VLOOKUP(AK$2,$BO$127:$BP$138,2,FALSE)</f>
        <v>0</v>
      </c>
      <c r="AL14" s="39">
        <f>'Budget FCFA'!AL14/VLOOKUP(AL$2,$BO$127:$BP$138,2,FALSE)</f>
        <v>0</v>
      </c>
      <c r="AM14" s="40">
        <f>'Budget FCFA'!AM14/VLOOKUP(AM$2,$BO$127:$BP$138,2,FALSE)</f>
        <v>0</v>
      </c>
      <c r="AN14" s="40">
        <f>'Budget FCFA'!AN14/VLOOKUP(AN$2,$BO$127:$BP$138,2,FALSE)</f>
        <v>0</v>
      </c>
      <c r="AO14" s="40">
        <f>'Budget FCFA'!AO14/VLOOKUP(AO$2,$BO$127:$BP$138,2,FALSE)</f>
        <v>0</v>
      </c>
      <c r="AP14" s="41">
        <f>'Budget FCFA'!AP14/VLOOKUP(AP$2,$BO$127:$BP$138,2,FALSE)</f>
        <v>0</v>
      </c>
      <c r="AQ14" s="39" t="e">
        <f>'Budget FCFA'!#REF!/VLOOKUP(AQ$2,$BO$127:$BP$138,2,FALSE)</f>
        <v>#REF!</v>
      </c>
      <c r="AR14" s="40" t="e">
        <f>'Budget FCFA'!#REF!/VLOOKUP(AR$2,$BO$127:$BP$138,2,FALSE)</f>
        <v>#REF!</v>
      </c>
      <c r="AS14" s="40" t="e">
        <f>'Budget FCFA'!#REF!/VLOOKUP(AS$2,$BO$127:$BP$138,2,FALSE)</f>
        <v>#REF!</v>
      </c>
      <c r="AT14" s="40" t="e">
        <f>'Budget FCFA'!#REF!/VLOOKUP(AT$2,$BO$127:$BP$138,2,FALSE)</f>
        <v>#REF!</v>
      </c>
      <c r="AU14" s="41" t="e">
        <f>'Budget FCFA'!#REF!/VLOOKUP(AU$2,$BO$127:$BP$138,2,FALSE)</f>
        <v>#REF!</v>
      </c>
      <c r="AV14" s="39" t="e">
        <f>'Budget FCFA'!#REF!/VLOOKUP(AV$2,$BO$127:$BP$138,2,FALSE)</f>
        <v>#REF!</v>
      </c>
      <c r="AW14" s="40" t="e">
        <f>'Budget FCFA'!#REF!/VLOOKUP(AW$2,$BO$127:$BP$138,2,FALSE)</f>
        <v>#REF!</v>
      </c>
      <c r="AX14" s="40" t="e">
        <f>'Budget FCFA'!#REF!/VLOOKUP(AX$2,$BO$127:$BP$138,2,FALSE)</f>
        <v>#REF!</v>
      </c>
      <c r="AY14" s="40" t="e">
        <f>'Budget FCFA'!#REF!/VLOOKUP(AY$2,$BO$127:$BP$138,2,FALSE)</f>
        <v>#REF!</v>
      </c>
      <c r="AZ14" s="41" t="e">
        <f>'Budget FCFA'!#REF!/VLOOKUP(AZ$2,$BO$127:$BP$138,2,FALSE)</f>
        <v>#REF!</v>
      </c>
      <c r="BA14" s="39" t="e">
        <f>'Budget FCFA'!#REF!/VLOOKUP(BA$2,$BO$127:$BP$138,2,FALSE)</f>
        <v>#REF!</v>
      </c>
      <c r="BB14" s="40" t="e">
        <f>'Budget FCFA'!#REF!/VLOOKUP(BB$2,$BO$127:$BP$138,2,FALSE)</f>
        <v>#REF!</v>
      </c>
      <c r="BC14" s="40" t="e">
        <f>'Budget FCFA'!#REF!/VLOOKUP(BC$2,$BO$127:$BP$138,2,FALSE)</f>
        <v>#REF!</v>
      </c>
      <c r="BD14" s="40" t="e">
        <f>'Budget FCFA'!#REF!/VLOOKUP(BD$2,$BO$127:$BP$138,2,FALSE)</f>
        <v>#REF!</v>
      </c>
      <c r="BE14" s="41" t="e">
        <f>'Budget FCFA'!#REF!/VLOOKUP(BE$2,$BO$127:$BP$138,2,FALSE)</f>
        <v>#REF!</v>
      </c>
      <c r="BF14" s="39" t="e">
        <f>'Budget FCFA'!#REF!/VLOOKUP(BF$2,$BO$127:$BP$138,2,FALSE)</f>
        <v>#REF!</v>
      </c>
      <c r="BG14" s="40" t="e">
        <f>'Budget FCFA'!#REF!/VLOOKUP(BG$2,$BO$127:$BP$138,2,FALSE)</f>
        <v>#REF!</v>
      </c>
      <c r="BH14" s="40" t="e">
        <f>'Budget FCFA'!#REF!/VLOOKUP(BH$2,$BO$127:$BP$138,2,FALSE)</f>
        <v>#REF!</v>
      </c>
      <c r="BI14" s="159" t="e">
        <f>'Budget FCFA'!#REF!/VLOOKUP(BI$2,$BO$127:$BP$138,2,FALSE)</f>
        <v>#REF!</v>
      </c>
      <c r="BJ14" s="149" t="e">
        <f>'Budget FCFA'!#REF!/VLOOKUP(BJ$2,$BO$127:$BP$138,2,FALSE)</f>
        <v>#REF!</v>
      </c>
      <c r="BK14" s="110" t="e">
        <f t="shared" si="0"/>
        <v>#REF!</v>
      </c>
      <c r="BL14" s="213" t="e">
        <f>BK14-'Budget FCFA'!#REF!</f>
        <v>#REF!</v>
      </c>
      <c r="BN14" s="3"/>
      <c r="BO14" s="3"/>
      <c r="BP14" s="3"/>
      <c r="BQ14" s="3"/>
      <c r="BR14" s="3"/>
    </row>
    <row r="15" spans="1:70">
      <c r="A15" s="61" t="s">
        <v>43</v>
      </c>
      <c r="B15" s="62" t="s">
        <v>30</v>
      </c>
      <c r="C15" s="106" t="s">
        <v>88</v>
      </c>
      <c r="D15" s="39">
        <f>'Budget FCFA'!D15/VLOOKUP(D$2,$BO$127:$BP$138,2,FALSE)</f>
        <v>0</v>
      </c>
      <c r="E15" s="40">
        <f>'Budget FCFA'!E15/VLOOKUP(E$2,$BO$127:$BP$138,2,FALSE)</f>
        <v>0</v>
      </c>
      <c r="F15" s="40">
        <f>'Budget FCFA'!F15/VLOOKUP(F$2,$BO$127:$BP$138,2,FALSE)</f>
        <v>0</v>
      </c>
      <c r="G15" s="40">
        <f>'Budget FCFA'!G15/VLOOKUP(G$2,$BO$127:$BP$138,2,FALSE)</f>
        <v>0</v>
      </c>
      <c r="H15" s="41">
        <f>'Budget FCFA'!H15/VLOOKUP(H$2,$BO$127:$BP$138,2,FALSE)</f>
        <v>0</v>
      </c>
      <c r="I15" s="39">
        <f>'Budget FCFA'!I15/VLOOKUP(I$2,$BO$127:$BP$138,2,FALSE)</f>
        <v>0</v>
      </c>
      <c r="J15" s="40">
        <f>'Budget FCFA'!J15/VLOOKUP(J$2,$BO$127:$BP$138,2,FALSE)</f>
        <v>0</v>
      </c>
      <c r="K15" s="40">
        <f>'Budget FCFA'!K15/VLOOKUP(K$2,$BO$127:$BP$138,2,FALSE)</f>
        <v>0</v>
      </c>
      <c r="L15" s="41">
        <f>'Budget FCFA'!L15/VLOOKUP(L$2,$BO$127:$BP$138,2,FALSE)</f>
        <v>0</v>
      </c>
      <c r="M15" s="39">
        <f>'Budget FCFA'!M15/VLOOKUP(M$2,$BO$127:$BP$138,2,FALSE)</f>
        <v>0</v>
      </c>
      <c r="N15" s="40">
        <f>'Budget FCFA'!N15/VLOOKUP(N$2,$BO$127:$BP$138,2,FALSE)</f>
        <v>0</v>
      </c>
      <c r="O15" s="40">
        <f>'Budget FCFA'!O15/VLOOKUP(O$2,$BO$127:$BP$138,2,FALSE)</f>
        <v>0</v>
      </c>
      <c r="P15" s="40">
        <f>'Budget FCFA'!P15/VLOOKUP(P$2,$BO$127:$BP$138,2,FALSE)</f>
        <v>0</v>
      </c>
      <c r="Q15" s="41">
        <f>'Budget FCFA'!Q15/VLOOKUP(Q$2,$BO$127:$BP$138,2,FALSE)</f>
        <v>0</v>
      </c>
      <c r="R15" s="39">
        <f>'Budget FCFA'!R15/VLOOKUP(R$2,$BO$127:$BP$138,2,FALSE)</f>
        <v>0</v>
      </c>
      <c r="S15" s="40">
        <f>'Budget FCFA'!S15/VLOOKUP(S$2,$BO$127:$BP$138,2,FALSE)</f>
        <v>0</v>
      </c>
      <c r="T15" s="40">
        <f>'Budget FCFA'!T15/VLOOKUP(T$2,$BO$127:$BP$138,2,FALSE)</f>
        <v>0</v>
      </c>
      <c r="U15" s="40">
        <f>'Budget FCFA'!U15/VLOOKUP(U$2,$BO$127:$BP$138,2,FALSE)</f>
        <v>0</v>
      </c>
      <c r="V15" s="41">
        <f>'Budget FCFA'!V15/VLOOKUP(V$2,$BO$127:$BP$138,2,FALSE)</f>
        <v>0</v>
      </c>
      <c r="W15" s="39">
        <f>'Budget FCFA'!W15/VLOOKUP(W$2,$BO$127:$BP$138,2,FALSE)</f>
        <v>0</v>
      </c>
      <c r="X15" s="40">
        <f>'Budget FCFA'!X15/VLOOKUP(X$2,$BO$127:$BP$138,2,FALSE)</f>
        <v>0</v>
      </c>
      <c r="Y15" s="40">
        <f>'Budget FCFA'!Y15/VLOOKUP(Y$2,$BO$127:$BP$138,2,FALSE)</f>
        <v>0</v>
      </c>
      <c r="Z15" s="40">
        <f>'Budget FCFA'!Z15/VLOOKUP(Z$2,$BO$127:$BP$138,2,FALSE)</f>
        <v>0</v>
      </c>
      <c r="AA15" s="41">
        <f>'Budget FCFA'!AA15/VLOOKUP(AA$2,$BO$127:$BP$138,2,FALSE)</f>
        <v>0</v>
      </c>
      <c r="AB15" s="39">
        <f>'Budget FCFA'!AB15/VLOOKUP(AB$2,$BO$127:$BP$138,2,FALSE)</f>
        <v>0</v>
      </c>
      <c r="AC15" s="40">
        <f>'Budget FCFA'!AC15/VLOOKUP(AC$2,$BO$127:$BP$138,2,FALSE)</f>
        <v>0</v>
      </c>
      <c r="AD15" s="40">
        <f>'Budget FCFA'!AD15/VLOOKUP(AD$2,$BO$127:$BP$138,2,FALSE)</f>
        <v>0</v>
      </c>
      <c r="AE15" s="40">
        <f>'Budget FCFA'!AE15/VLOOKUP(AE$2,$BO$127:$BP$138,2,FALSE)</f>
        <v>0</v>
      </c>
      <c r="AF15" s="41">
        <f>'Budget FCFA'!AF15/VLOOKUP(AF$2,$BO$127:$BP$138,2,FALSE)</f>
        <v>0</v>
      </c>
      <c r="AG15" s="39">
        <f>'Budget FCFA'!AG15/VLOOKUP(AG$2,$BO$127:$BP$138,2,FALSE)</f>
        <v>0</v>
      </c>
      <c r="AH15" s="40">
        <f>'Budget FCFA'!AH15/VLOOKUP(AH$2,$BO$127:$BP$138,2,FALSE)</f>
        <v>0</v>
      </c>
      <c r="AI15" s="40">
        <f>'Budget FCFA'!AI15/VLOOKUP(AI$2,$BO$127:$BP$138,2,FALSE)</f>
        <v>0</v>
      </c>
      <c r="AJ15" s="40">
        <f>'Budget FCFA'!AJ15/VLOOKUP(AJ$2,$BO$127:$BP$138,2,FALSE)</f>
        <v>0</v>
      </c>
      <c r="AK15" s="41">
        <f>'Budget FCFA'!AK15/VLOOKUP(AK$2,$BO$127:$BP$138,2,FALSE)</f>
        <v>0</v>
      </c>
      <c r="AL15" s="39">
        <f>'Budget FCFA'!AL15/VLOOKUP(AL$2,$BO$127:$BP$138,2,FALSE)</f>
        <v>0</v>
      </c>
      <c r="AM15" s="40">
        <f>'Budget FCFA'!AM15/VLOOKUP(AM$2,$BO$127:$BP$138,2,FALSE)</f>
        <v>0</v>
      </c>
      <c r="AN15" s="40">
        <f>'Budget FCFA'!AN15/VLOOKUP(AN$2,$BO$127:$BP$138,2,FALSE)</f>
        <v>0</v>
      </c>
      <c r="AO15" s="40">
        <f>'Budget FCFA'!AO15/VLOOKUP(AO$2,$BO$127:$BP$138,2,FALSE)</f>
        <v>0</v>
      </c>
      <c r="AP15" s="41">
        <f>'Budget FCFA'!AP15/VLOOKUP(AP$2,$BO$127:$BP$138,2,FALSE)</f>
        <v>0</v>
      </c>
      <c r="AQ15" s="39" t="e">
        <f>'Budget FCFA'!#REF!/VLOOKUP(AQ$2,$BO$127:$BP$138,2,FALSE)</f>
        <v>#REF!</v>
      </c>
      <c r="AR15" s="40" t="e">
        <f>'Budget FCFA'!#REF!/VLOOKUP(AR$2,$BO$127:$BP$138,2,FALSE)</f>
        <v>#REF!</v>
      </c>
      <c r="AS15" s="40" t="e">
        <f>'Budget FCFA'!#REF!/VLOOKUP(AS$2,$BO$127:$BP$138,2,FALSE)</f>
        <v>#REF!</v>
      </c>
      <c r="AT15" s="40" t="e">
        <f>'Budget FCFA'!#REF!/VLOOKUP(AT$2,$BO$127:$BP$138,2,FALSE)</f>
        <v>#REF!</v>
      </c>
      <c r="AU15" s="41" t="e">
        <f>'Budget FCFA'!#REF!/VLOOKUP(AU$2,$BO$127:$BP$138,2,FALSE)</f>
        <v>#REF!</v>
      </c>
      <c r="AV15" s="39" t="e">
        <f>'Budget FCFA'!#REF!/VLOOKUP(AV$2,$BO$127:$BP$138,2,FALSE)</f>
        <v>#REF!</v>
      </c>
      <c r="AW15" s="40" t="e">
        <f>'Budget FCFA'!#REF!/VLOOKUP(AW$2,$BO$127:$BP$138,2,FALSE)</f>
        <v>#REF!</v>
      </c>
      <c r="AX15" s="40" t="e">
        <f>'Budget FCFA'!#REF!/VLOOKUP(AX$2,$BO$127:$BP$138,2,FALSE)</f>
        <v>#REF!</v>
      </c>
      <c r="AY15" s="40" t="e">
        <f>'Budget FCFA'!#REF!/VLOOKUP(AY$2,$BO$127:$BP$138,2,FALSE)</f>
        <v>#REF!</v>
      </c>
      <c r="AZ15" s="41" t="e">
        <f>'Budget FCFA'!#REF!/VLOOKUP(AZ$2,$BO$127:$BP$138,2,FALSE)</f>
        <v>#REF!</v>
      </c>
      <c r="BA15" s="39" t="e">
        <f>'Budget FCFA'!#REF!/VLOOKUP(BA$2,$BO$127:$BP$138,2,FALSE)</f>
        <v>#REF!</v>
      </c>
      <c r="BB15" s="40" t="e">
        <f>'Budget FCFA'!#REF!/VLOOKUP(BB$2,$BO$127:$BP$138,2,FALSE)</f>
        <v>#REF!</v>
      </c>
      <c r="BC15" s="40" t="e">
        <f>'Budget FCFA'!#REF!/VLOOKUP(BC$2,$BO$127:$BP$138,2,FALSE)</f>
        <v>#REF!</v>
      </c>
      <c r="BD15" s="40" t="e">
        <f>'Budget FCFA'!#REF!/VLOOKUP(BD$2,$BO$127:$BP$138,2,FALSE)</f>
        <v>#REF!</v>
      </c>
      <c r="BE15" s="41" t="e">
        <f>'Budget FCFA'!#REF!/VLOOKUP(BE$2,$BO$127:$BP$138,2,FALSE)</f>
        <v>#REF!</v>
      </c>
      <c r="BF15" s="39" t="e">
        <f>'Budget FCFA'!#REF!/VLOOKUP(BF$2,$BO$127:$BP$138,2,FALSE)</f>
        <v>#REF!</v>
      </c>
      <c r="BG15" s="40" t="e">
        <f>'Budget FCFA'!#REF!/VLOOKUP(BG$2,$BO$127:$BP$138,2,FALSE)</f>
        <v>#REF!</v>
      </c>
      <c r="BH15" s="40" t="e">
        <f>'Budget FCFA'!#REF!/VLOOKUP(BH$2,$BO$127:$BP$138,2,FALSE)</f>
        <v>#REF!</v>
      </c>
      <c r="BI15" s="159" t="e">
        <f>'Budget FCFA'!#REF!/VLOOKUP(BI$2,$BO$127:$BP$138,2,FALSE)</f>
        <v>#REF!</v>
      </c>
      <c r="BJ15" s="149" t="e">
        <f>'Budget FCFA'!#REF!/VLOOKUP(BJ$2,$BO$127:$BP$138,2,FALSE)</f>
        <v>#REF!</v>
      </c>
      <c r="BK15" s="110" t="e">
        <f t="shared" si="0"/>
        <v>#REF!</v>
      </c>
      <c r="BL15" s="213" t="e">
        <f>BK15-'Budget FCFA'!#REF!</f>
        <v>#REF!</v>
      </c>
      <c r="BN15" s="3"/>
      <c r="BO15" s="3"/>
      <c r="BP15" s="3"/>
      <c r="BQ15" s="3"/>
      <c r="BR15" s="3"/>
    </row>
    <row r="16" spans="1:70" ht="15.6">
      <c r="A16" s="61" t="s">
        <v>43</v>
      </c>
      <c r="B16" s="68" t="s">
        <v>27</v>
      </c>
      <c r="C16" s="68" t="s">
        <v>44</v>
      </c>
      <c r="D16" s="45">
        <f>'Budget FCFA'!D16/VLOOKUP(D$2,$BO$127:$BP$138,2,FALSE)</f>
        <v>0</v>
      </c>
      <c r="E16" s="43">
        <f>'Budget FCFA'!E16/VLOOKUP(E$2,$BO$127:$BP$138,2,FALSE)</f>
        <v>0</v>
      </c>
      <c r="F16" s="43">
        <f>'Budget FCFA'!F16/VLOOKUP(F$2,$BO$127:$BP$138,2,FALSE)</f>
        <v>0</v>
      </c>
      <c r="G16" s="43">
        <f>'Budget FCFA'!G16/VLOOKUP(G$2,$BO$127:$BP$138,2,FALSE)</f>
        <v>0</v>
      </c>
      <c r="H16" s="44">
        <f>'Budget FCFA'!H16/VLOOKUP(H$2,$BO$127:$BP$138,2,FALSE)</f>
        <v>0.16</v>
      </c>
      <c r="I16" s="45">
        <f>'Budget FCFA'!I16/VLOOKUP(I$2,$BO$127:$BP$138,2,FALSE)</f>
        <v>0</v>
      </c>
      <c r="J16" s="43">
        <f>'Budget FCFA'!J16/VLOOKUP(J$2,$BO$127:$BP$138,2,FALSE)</f>
        <v>0</v>
      </c>
      <c r="K16" s="43">
        <f>'Budget FCFA'!K16/VLOOKUP(K$2,$BO$127:$BP$138,2,FALSE)</f>
        <v>0</v>
      </c>
      <c r="L16" s="44">
        <f>'Budget FCFA'!L16/VLOOKUP(L$2,$BO$127:$BP$138,2,FALSE)</f>
        <v>0</v>
      </c>
      <c r="M16" s="45">
        <f>'Budget FCFA'!M16/VLOOKUP(M$2,$BO$127:$BP$138,2,FALSE)</f>
        <v>23.44</v>
      </c>
      <c r="N16" s="43">
        <f>'Budget FCFA'!N16/VLOOKUP(N$2,$BO$127:$BP$138,2,FALSE)</f>
        <v>0</v>
      </c>
      <c r="O16" s="43">
        <f>'Budget FCFA'!O16/VLOOKUP(O$2,$BO$127:$BP$138,2,FALSE)</f>
        <v>0</v>
      </c>
      <c r="P16" s="43">
        <f>'Budget FCFA'!P16/VLOOKUP(P$2,$BO$127:$BP$138,2,FALSE)</f>
        <v>0</v>
      </c>
      <c r="Q16" s="44">
        <f>'Budget FCFA'!Q16/VLOOKUP(Q$2,$BO$127:$BP$138,2,FALSE)</f>
        <v>0</v>
      </c>
      <c r="R16" s="45">
        <f>'Budget FCFA'!R16/VLOOKUP(R$2,$BO$127:$BP$138,2,FALSE)</f>
        <v>-56.76</v>
      </c>
      <c r="S16" s="43">
        <f>'Budget FCFA'!S16/VLOOKUP(S$2,$BO$127:$BP$138,2,FALSE)</f>
        <v>0</v>
      </c>
      <c r="T16" s="43">
        <f>'Budget FCFA'!T16/VLOOKUP(T$2,$BO$127:$BP$138,2,FALSE)</f>
        <v>0</v>
      </c>
      <c r="U16" s="43">
        <f>'Budget FCFA'!U16/VLOOKUP(U$2,$BO$127:$BP$138,2,FALSE)</f>
        <v>0</v>
      </c>
      <c r="V16" s="44">
        <f>'Budget FCFA'!V16/VLOOKUP(V$2,$BO$127:$BP$138,2,FALSE)</f>
        <v>0</v>
      </c>
      <c r="W16" s="45">
        <f>'Budget FCFA'!W16/VLOOKUP(W$2,$BO$127:$BP$138,2,FALSE)</f>
        <v>29.65</v>
      </c>
      <c r="X16" s="43">
        <f>'Budget FCFA'!X16/VLOOKUP(X$2,$BO$127:$BP$138,2,FALSE)</f>
        <v>0</v>
      </c>
      <c r="Y16" s="43">
        <f>'Budget FCFA'!Y16/VLOOKUP(Y$2,$BO$127:$BP$138,2,FALSE)</f>
        <v>0</v>
      </c>
      <c r="Z16" s="43">
        <f>'Budget FCFA'!Z16/VLOOKUP(Z$2,$BO$127:$BP$138,2,FALSE)</f>
        <v>0</v>
      </c>
      <c r="AA16" s="44">
        <f>'Budget FCFA'!AA16/VLOOKUP(AA$2,$BO$127:$BP$138,2,FALSE)</f>
        <v>0</v>
      </c>
      <c r="AB16" s="45">
        <f>'Budget FCFA'!AB16/VLOOKUP(AB$2,$BO$127:$BP$138,2,FALSE)</f>
        <v>0</v>
      </c>
      <c r="AC16" s="43">
        <f>'Budget FCFA'!AC16/VLOOKUP(AC$2,$BO$127:$BP$138,2,FALSE)</f>
        <v>0</v>
      </c>
      <c r="AD16" s="43">
        <f>'Budget FCFA'!AD16/VLOOKUP(AD$2,$BO$127:$BP$138,2,FALSE)</f>
        <v>0</v>
      </c>
      <c r="AE16" s="43">
        <f>'Budget FCFA'!AE16/VLOOKUP(AE$2,$BO$127:$BP$138,2,FALSE)</f>
        <v>0</v>
      </c>
      <c r="AF16" s="44">
        <f>'Budget FCFA'!AF16/VLOOKUP(AF$2,$BO$127:$BP$138,2,FALSE)</f>
        <v>4.9923891518014116</v>
      </c>
      <c r="AG16" s="45">
        <f>'Budget FCFA'!AG16/VLOOKUP(AG$2,$BO$127:$BP$138,2,FALSE)</f>
        <v>0</v>
      </c>
      <c r="AH16" s="43">
        <f>'Budget FCFA'!AH16/VLOOKUP(AH$2,$BO$127:$BP$138,2,FALSE)</f>
        <v>0</v>
      </c>
      <c r="AI16" s="43">
        <f>'Budget FCFA'!AI16/VLOOKUP(AI$2,$BO$127:$BP$138,2,FALSE)</f>
        <v>0</v>
      </c>
      <c r="AJ16" s="43">
        <f>'Budget FCFA'!AJ16/VLOOKUP(AJ$2,$BO$127:$BP$138,2,FALSE)</f>
        <v>0</v>
      </c>
      <c r="AK16" s="44">
        <f>'Budget FCFA'!AK16/VLOOKUP(AK$2,$BO$127:$BP$138,2,FALSE)</f>
        <v>0</v>
      </c>
      <c r="AL16" s="45">
        <f>'Budget FCFA'!AL16/VLOOKUP(AL$2,$BO$127:$BP$138,2,FALSE)</f>
        <v>0</v>
      </c>
      <c r="AM16" s="43">
        <f>'Budget FCFA'!AM16/VLOOKUP(AM$2,$BO$127:$BP$138,2,FALSE)</f>
        <v>0</v>
      </c>
      <c r="AN16" s="43">
        <f>'Budget FCFA'!AN16/VLOOKUP(AN$2,$BO$127:$BP$138,2,FALSE)</f>
        <v>0</v>
      </c>
      <c r="AO16" s="43">
        <f>'Budget FCFA'!AO16/VLOOKUP(AO$2,$BO$127:$BP$138,2,FALSE)</f>
        <v>0</v>
      </c>
      <c r="AP16" s="44">
        <f>'Budget FCFA'!AP16/VLOOKUP(AP$2,$BO$127:$BP$138,2,FALSE)</f>
        <v>0</v>
      </c>
      <c r="AQ16" s="45" t="e">
        <f>'Budget FCFA'!#REF!/VLOOKUP(AQ$2,$BO$127:$BP$138,2,FALSE)</f>
        <v>#REF!</v>
      </c>
      <c r="AR16" s="43" t="e">
        <f>'Budget FCFA'!#REF!/VLOOKUP(AR$2,$BO$127:$BP$138,2,FALSE)</f>
        <v>#REF!</v>
      </c>
      <c r="AS16" s="43" t="e">
        <f>'Budget FCFA'!#REF!/VLOOKUP(AS$2,$BO$127:$BP$138,2,FALSE)</f>
        <v>#REF!</v>
      </c>
      <c r="AT16" s="43" t="e">
        <f>'Budget FCFA'!#REF!/VLOOKUP(AT$2,$BO$127:$BP$138,2,FALSE)</f>
        <v>#REF!</v>
      </c>
      <c r="AU16" s="44" t="e">
        <f>'Budget FCFA'!#REF!/VLOOKUP(AU$2,$BO$127:$BP$138,2,FALSE)</f>
        <v>#REF!</v>
      </c>
      <c r="AV16" s="45" t="e">
        <f>'Budget FCFA'!#REF!/VLOOKUP(AV$2,$BO$127:$BP$138,2,FALSE)</f>
        <v>#REF!</v>
      </c>
      <c r="AW16" s="43" t="e">
        <f>'Budget FCFA'!#REF!/VLOOKUP(AW$2,$BO$127:$BP$138,2,FALSE)</f>
        <v>#REF!</v>
      </c>
      <c r="AX16" s="43" t="e">
        <f>'Budget FCFA'!#REF!/VLOOKUP(AX$2,$BO$127:$BP$138,2,FALSE)</f>
        <v>#REF!</v>
      </c>
      <c r="AY16" s="43" t="e">
        <f>'Budget FCFA'!#REF!/VLOOKUP(AY$2,$BO$127:$BP$138,2,FALSE)</f>
        <v>#REF!</v>
      </c>
      <c r="AZ16" s="44" t="e">
        <f>'Budget FCFA'!#REF!/VLOOKUP(AZ$2,$BO$127:$BP$138,2,FALSE)</f>
        <v>#REF!</v>
      </c>
      <c r="BA16" s="45" t="e">
        <f>'Budget FCFA'!#REF!/VLOOKUP(BA$2,$BO$127:$BP$138,2,FALSE)</f>
        <v>#REF!</v>
      </c>
      <c r="BB16" s="43" t="e">
        <f>'Budget FCFA'!#REF!/VLOOKUP(BB$2,$BO$127:$BP$138,2,FALSE)</f>
        <v>#REF!</v>
      </c>
      <c r="BC16" s="43" t="e">
        <f>'Budget FCFA'!#REF!/VLOOKUP(BC$2,$BO$127:$BP$138,2,FALSE)</f>
        <v>#REF!</v>
      </c>
      <c r="BD16" s="43" t="e">
        <f>'Budget FCFA'!#REF!/VLOOKUP(BD$2,$BO$127:$BP$138,2,FALSE)</f>
        <v>#REF!</v>
      </c>
      <c r="BE16" s="145" t="e">
        <f>'Budget FCFA'!#REF!/VLOOKUP(BE$2,$BO$127:$BP$138,2,FALSE)</f>
        <v>#REF!</v>
      </c>
      <c r="BF16" s="158" t="e">
        <f>'Budget FCFA'!#REF!/VLOOKUP(BF$2,$BO$127:$BP$138,2,FALSE)</f>
        <v>#REF!</v>
      </c>
      <c r="BG16" s="43" t="e">
        <f>'Budget FCFA'!#REF!/VLOOKUP(BG$2,$BO$127:$BP$138,2,FALSE)</f>
        <v>#REF!</v>
      </c>
      <c r="BH16" s="43" t="e">
        <f>'Budget FCFA'!#REF!/VLOOKUP(BH$2,$BO$127:$BP$138,2,FALSE)</f>
        <v>#REF!</v>
      </c>
      <c r="BI16" s="44" t="e">
        <f>'Budget FCFA'!#REF!/VLOOKUP(BI$2,$BO$127:$BP$138,2,FALSE)</f>
        <v>#REF!</v>
      </c>
      <c r="BJ16" s="150" t="e">
        <f>'Budget FCFA'!#REF!/VLOOKUP(BJ$2,$BO$127:$BP$138,2,FALSE)</f>
        <v>#REF!</v>
      </c>
      <c r="BK16" s="68" t="e">
        <f t="shared" si="0"/>
        <v>#REF!</v>
      </c>
      <c r="BL16" s="213" t="e">
        <f>BK16-'Budget FCFA'!#REF!</f>
        <v>#REF!</v>
      </c>
      <c r="BN16" s="3"/>
      <c r="BO16" s="3"/>
      <c r="BP16" s="3"/>
      <c r="BQ16" s="3"/>
      <c r="BR16" s="3"/>
    </row>
    <row r="17" spans="1:122" s="5" customFormat="1">
      <c r="A17" s="61" t="s">
        <v>1</v>
      </c>
      <c r="B17" s="62" t="s">
        <v>28</v>
      </c>
      <c r="C17" s="109" t="s">
        <v>46</v>
      </c>
      <c r="D17" s="39">
        <f>'Budget FCFA'!D17/VLOOKUP(D$2,$BO$127:$BP$138,2,FALSE)</f>
        <v>0</v>
      </c>
      <c r="E17" s="40">
        <f>'Budget FCFA'!E17/VLOOKUP(E$2,$BO$127:$BP$138,2,FALSE)</f>
        <v>0</v>
      </c>
      <c r="F17" s="40">
        <f>'Budget FCFA'!F17/VLOOKUP(F$2,$BO$127:$BP$138,2,FALSE)</f>
        <v>0</v>
      </c>
      <c r="G17" s="40">
        <f>'Budget FCFA'!G17/VLOOKUP(G$2,$BO$127:$BP$138,2,FALSE)</f>
        <v>0</v>
      </c>
      <c r="H17" s="116">
        <f>'Budget FCFA'!H17/VLOOKUP(H$2,$BO$127:$BP$138,2,FALSE)</f>
        <v>0</v>
      </c>
      <c r="I17" s="39">
        <f>'Budget FCFA'!I17/VLOOKUP(I$2,$BO$127:$BP$138,2,FALSE)</f>
        <v>0</v>
      </c>
      <c r="J17" s="40">
        <f>'Budget FCFA'!J17/VLOOKUP(J$2,$BO$127:$BP$138,2,FALSE)</f>
        <v>0</v>
      </c>
      <c r="K17" s="40">
        <f>'Budget FCFA'!K17/VLOOKUP(K$2,$BO$127:$BP$138,2,FALSE)</f>
        <v>0</v>
      </c>
      <c r="L17" s="116">
        <f>'Budget FCFA'!L17/VLOOKUP(L$2,$BO$127:$BP$138,2,FALSE)</f>
        <v>0</v>
      </c>
      <c r="M17" s="39">
        <f>'Budget FCFA'!M17/VLOOKUP(M$2,$BO$127:$BP$138,2,FALSE)</f>
        <v>0</v>
      </c>
      <c r="N17" s="40">
        <f>'Budget FCFA'!N17/VLOOKUP(N$2,$BO$127:$BP$138,2,FALSE)</f>
        <v>0</v>
      </c>
      <c r="O17" s="40">
        <f>'Budget FCFA'!O17/VLOOKUP(O$2,$BO$127:$BP$138,2,FALSE)</f>
        <v>0</v>
      </c>
      <c r="P17" s="40">
        <f>'Budget FCFA'!P17/VLOOKUP(P$2,$BO$127:$BP$138,2,FALSE)</f>
        <v>0</v>
      </c>
      <c r="Q17" s="116">
        <f>'Budget FCFA'!Q17/VLOOKUP(Q$2,$BO$127:$BP$138,2,FALSE)</f>
        <v>0</v>
      </c>
      <c r="R17" s="39">
        <f>'Budget FCFA'!R17/VLOOKUP(R$2,$BO$127:$BP$138,2,FALSE)</f>
        <v>374.4</v>
      </c>
      <c r="S17" s="40">
        <f>'Budget FCFA'!S17/VLOOKUP(S$2,$BO$127:$BP$138,2,FALSE)</f>
        <v>0</v>
      </c>
      <c r="T17" s="40">
        <f>'Budget FCFA'!T17/VLOOKUP(T$2,$BO$127:$BP$138,2,FALSE)</f>
        <v>0</v>
      </c>
      <c r="U17" s="40">
        <f>'Budget FCFA'!U17/VLOOKUP(U$2,$BO$127:$BP$138,2,FALSE)</f>
        <v>0</v>
      </c>
      <c r="V17" s="116">
        <f>'Budget FCFA'!V17/VLOOKUP(V$2,$BO$127:$BP$138,2,FALSE)</f>
        <v>0</v>
      </c>
      <c r="W17" s="39">
        <f>'Budget FCFA'!W17/VLOOKUP(W$2,$BO$127:$BP$138,2,FALSE)</f>
        <v>0</v>
      </c>
      <c r="X17" s="40">
        <f>'Budget FCFA'!X17/VLOOKUP(X$2,$BO$127:$BP$138,2,FALSE)</f>
        <v>0</v>
      </c>
      <c r="Y17" s="40">
        <f>'Budget FCFA'!Y17/VLOOKUP(Y$2,$BO$127:$BP$138,2,FALSE)</f>
        <v>0</v>
      </c>
      <c r="Z17" s="40">
        <f>'Budget FCFA'!Z17/VLOOKUP(Z$2,$BO$127:$BP$138,2,FALSE)</f>
        <v>0</v>
      </c>
      <c r="AA17" s="116">
        <f>'Budget FCFA'!AA17/VLOOKUP(AA$2,$BO$127:$BP$138,2,FALSE)</f>
        <v>0</v>
      </c>
      <c r="AB17" s="39">
        <f>'Budget FCFA'!AB17/VLOOKUP(AB$2,$BO$127:$BP$138,2,FALSE)</f>
        <v>0</v>
      </c>
      <c r="AC17" s="40">
        <f>'Budget FCFA'!AC17/VLOOKUP(AC$2,$BO$127:$BP$138,2,FALSE)</f>
        <v>0</v>
      </c>
      <c r="AD17" s="40">
        <f>'Budget FCFA'!AD17/VLOOKUP(AD$2,$BO$127:$BP$138,2,FALSE)</f>
        <v>0</v>
      </c>
      <c r="AE17" s="40">
        <f>'Budget FCFA'!AE17/VLOOKUP(AE$2,$BO$127:$BP$138,2,FALSE)</f>
        <v>0</v>
      </c>
      <c r="AF17" s="116">
        <f>'Budget FCFA'!AF17/VLOOKUP(AF$2,$BO$127:$BP$138,2,FALSE)</f>
        <v>0</v>
      </c>
      <c r="AG17" s="39">
        <f>'Budget FCFA'!AG17/VLOOKUP(AG$2,$BO$127:$BP$138,2,FALSE)</f>
        <v>0</v>
      </c>
      <c r="AH17" s="40">
        <f>'Budget FCFA'!AH17/VLOOKUP(AH$2,$BO$127:$BP$138,2,FALSE)</f>
        <v>0</v>
      </c>
      <c r="AI17" s="40">
        <f>'Budget FCFA'!AI17/VLOOKUP(AI$2,$BO$127:$BP$138,2,FALSE)</f>
        <v>0</v>
      </c>
      <c r="AJ17" s="40">
        <f>'Budget FCFA'!AJ17/VLOOKUP(AJ$2,$BO$127:$BP$138,2,FALSE)</f>
        <v>0</v>
      </c>
      <c r="AK17" s="116">
        <f>'Budget FCFA'!AK17/VLOOKUP(AK$2,$BO$127:$BP$138,2,FALSE)</f>
        <v>0</v>
      </c>
      <c r="AL17" s="39">
        <f>'Budget FCFA'!AL17/VLOOKUP(AL$2,$BO$127:$BP$138,2,FALSE)</f>
        <v>0</v>
      </c>
      <c r="AM17" s="40">
        <f>'Budget FCFA'!AM17/VLOOKUP(AM$2,$BO$127:$BP$138,2,FALSE)</f>
        <v>0</v>
      </c>
      <c r="AN17" s="40">
        <f>'Budget FCFA'!AN17/VLOOKUP(AN$2,$BO$127:$BP$138,2,FALSE)</f>
        <v>0</v>
      </c>
      <c r="AO17" s="40">
        <f>'Budget FCFA'!AO17/VLOOKUP(AO$2,$BO$127:$BP$138,2,FALSE)</f>
        <v>0</v>
      </c>
      <c r="AP17" s="116">
        <f>'Budget FCFA'!AP17/VLOOKUP(AP$2,$BO$127:$BP$138,2,FALSE)</f>
        <v>0</v>
      </c>
      <c r="AQ17" s="39" t="e">
        <f>'Budget FCFA'!#REF!/VLOOKUP(AQ$2,$BO$127:$BP$138,2,FALSE)</f>
        <v>#REF!</v>
      </c>
      <c r="AR17" s="40" t="e">
        <f>'Budget FCFA'!#REF!/VLOOKUP(AR$2,$BO$127:$BP$138,2,FALSE)</f>
        <v>#REF!</v>
      </c>
      <c r="AS17" s="40" t="e">
        <f>'Budget FCFA'!#REF!/VLOOKUP(AS$2,$BO$127:$BP$138,2,FALSE)</f>
        <v>#REF!</v>
      </c>
      <c r="AT17" s="40" t="e">
        <f>'Budget FCFA'!#REF!/VLOOKUP(AT$2,$BO$127:$BP$138,2,FALSE)</f>
        <v>#REF!</v>
      </c>
      <c r="AU17" s="116" t="e">
        <f>'Budget FCFA'!#REF!/VLOOKUP(AU$2,$BO$127:$BP$138,2,FALSE)</f>
        <v>#REF!</v>
      </c>
      <c r="AV17" s="39" t="e">
        <f>'Budget FCFA'!#REF!/VLOOKUP(AV$2,$BO$127:$BP$138,2,FALSE)</f>
        <v>#REF!</v>
      </c>
      <c r="AW17" s="40" t="e">
        <f>'Budget FCFA'!#REF!/VLOOKUP(AW$2,$BO$127:$BP$138,2,FALSE)</f>
        <v>#REF!</v>
      </c>
      <c r="AX17" s="40" t="e">
        <f>'Budget FCFA'!#REF!/VLOOKUP(AX$2,$BO$127:$BP$138,2,FALSE)</f>
        <v>#REF!</v>
      </c>
      <c r="AY17" s="40" t="e">
        <f>'Budget FCFA'!#REF!/VLOOKUP(AY$2,$BO$127:$BP$138,2,FALSE)</f>
        <v>#REF!</v>
      </c>
      <c r="AZ17" s="116" t="e">
        <f>'Budget FCFA'!#REF!/VLOOKUP(AZ$2,$BO$127:$BP$138,2,FALSE)</f>
        <v>#REF!</v>
      </c>
      <c r="BA17" s="39" t="e">
        <f>'Budget FCFA'!#REF!/VLOOKUP(BA$2,$BO$127:$BP$138,2,FALSE)</f>
        <v>#REF!</v>
      </c>
      <c r="BB17" s="40" t="e">
        <f>'Budget FCFA'!#REF!/VLOOKUP(BB$2,$BO$127:$BP$138,2,FALSE)</f>
        <v>#REF!</v>
      </c>
      <c r="BC17" s="40" t="e">
        <f>'Budget FCFA'!#REF!/VLOOKUP(BC$2,$BO$127:$BP$138,2,FALSE)</f>
        <v>#REF!</v>
      </c>
      <c r="BD17" s="40" t="e">
        <f>'Budget FCFA'!#REF!/VLOOKUP(BD$2,$BO$127:$BP$138,2,FALSE)</f>
        <v>#REF!</v>
      </c>
      <c r="BE17" s="144" t="e">
        <f>'Budget FCFA'!#REF!/VLOOKUP(BE$2,$BO$127:$BP$138,2,FALSE)</f>
        <v>#REF!</v>
      </c>
      <c r="BF17" s="39" t="e">
        <f>'Budget FCFA'!#REF!/VLOOKUP(BF$2,$BO$127:$BP$138,2,FALSE)</f>
        <v>#REF!</v>
      </c>
      <c r="BG17" s="40" t="e">
        <f>'Budget FCFA'!#REF!/VLOOKUP(BG$2,$BO$127:$BP$138,2,FALSE)</f>
        <v>#REF!</v>
      </c>
      <c r="BH17" s="40" t="e">
        <f>'Budget FCFA'!#REF!/VLOOKUP(BH$2,$BO$127:$BP$138,2,FALSE)</f>
        <v>#REF!</v>
      </c>
      <c r="BI17" s="159" t="e">
        <f>'Budget FCFA'!#REF!/VLOOKUP(BI$2,$BO$127:$BP$138,2,FALSE)</f>
        <v>#REF!</v>
      </c>
      <c r="BJ17" s="116" t="e">
        <f>'Budget FCFA'!#REF!/VLOOKUP(BJ$2,$BO$127:$BP$138,2,FALSE)</f>
        <v>#REF!</v>
      </c>
      <c r="BK17" s="110" t="e">
        <f t="shared" si="0"/>
        <v>#REF!</v>
      </c>
      <c r="BL17" s="213" t="e">
        <f>BK17-'Budget FCFA'!#REF!</f>
        <v>#REF!</v>
      </c>
      <c r="BM17"/>
    </row>
    <row r="18" spans="1:122">
      <c r="A18" s="61" t="s">
        <v>1</v>
      </c>
      <c r="B18" s="62" t="s">
        <v>67</v>
      </c>
      <c r="C18" s="109" t="s">
        <v>46</v>
      </c>
      <c r="D18" s="39">
        <f>'Budget FCFA'!D18/VLOOKUP(D$2,$BO$127:$BP$138,2,FALSE)</f>
        <v>0</v>
      </c>
      <c r="E18" s="40">
        <f>'Budget FCFA'!E18/VLOOKUP(E$2,$BO$127:$BP$138,2,FALSE)</f>
        <v>0</v>
      </c>
      <c r="F18" s="40">
        <f>'Budget FCFA'!F18/VLOOKUP(F$2,$BO$127:$BP$138,2,FALSE)</f>
        <v>0</v>
      </c>
      <c r="G18" s="40">
        <f>'Budget FCFA'!G18/VLOOKUP(G$2,$BO$127:$BP$138,2,FALSE)</f>
        <v>0</v>
      </c>
      <c r="H18" s="116">
        <f>'Budget FCFA'!H18/VLOOKUP(H$2,$BO$127:$BP$138,2,FALSE)</f>
        <v>0</v>
      </c>
      <c r="I18" s="39">
        <f>'Budget FCFA'!I18/VLOOKUP(I$2,$BO$127:$BP$138,2,FALSE)</f>
        <v>0</v>
      </c>
      <c r="J18" s="40">
        <f>'Budget FCFA'!J18/VLOOKUP(J$2,$BO$127:$BP$138,2,FALSE)</f>
        <v>0</v>
      </c>
      <c r="K18" s="40">
        <f>'Budget FCFA'!K18/VLOOKUP(K$2,$BO$127:$BP$138,2,FALSE)</f>
        <v>0</v>
      </c>
      <c r="L18" s="116">
        <f>'Budget FCFA'!L18/VLOOKUP(L$2,$BO$127:$BP$138,2,FALSE)</f>
        <v>0</v>
      </c>
      <c r="M18" s="39">
        <f>'Budget FCFA'!M18/VLOOKUP(M$2,$BO$127:$BP$138,2,FALSE)</f>
        <v>0</v>
      </c>
      <c r="N18" s="40">
        <f>'Budget FCFA'!N18/VLOOKUP(N$2,$BO$127:$BP$138,2,FALSE)</f>
        <v>0</v>
      </c>
      <c r="O18" s="40">
        <f>'Budget FCFA'!O18/VLOOKUP(O$2,$BO$127:$BP$138,2,FALSE)</f>
        <v>0</v>
      </c>
      <c r="P18" s="40">
        <f>'Budget FCFA'!P18/VLOOKUP(P$2,$BO$127:$BP$138,2,FALSE)</f>
        <v>0</v>
      </c>
      <c r="Q18" s="116">
        <f>'Budget FCFA'!Q18/VLOOKUP(Q$2,$BO$127:$BP$138,2,FALSE)</f>
        <v>0</v>
      </c>
      <c r="R18" s="39">
        <f>'Budget FCFA'!R18/VLOOKUP(R$2,$BO$127:$BP$138,2,FALSE)</f>
        <v>72.54000000000002</v>
      </c>
      <c r="S18" s="40">
        <f>'Budget FCFA'!S18/VLOOKUP(S$2,$BO$127:$BP$138,2,FALSE)</f>
        <v>0</v>
      </c>
      <c r="T18" s="40">
        <f>'Budget FCFA'!T18/VLOOKUP(T$2,$BO$127:$BP$138,2,FALSE)</f>
        <v>0</v>
      </c>
      <c r="U18" s="40">
        <f>'Budget FCFA'!U18/VLOOKUP(U$2,$BO$127:$BP$138,2,FALSE)</f>
        <v>0</v>
      </c>
      <c r="V18" s="116">
        <f>'Budget FCFA'!V18/VLOOKUP(V$2,$BO$127:$BP$138,2,FALSE)</f>
        <v>0</v>
      </c>
      <c r="W18" s="39">
        <f>'Budget FCFA'!W18/VLOOKUP(W$2,$BO$127:$BP$138,2,FALSE)</f>
        <v>0</v>
      </c>
      <c r="X18" s="40">
        <f>'Budget FCFA'!X18/VLOOKUP(X$2,$BO$127:$BP$138,2,FALSE)</f>
        <v>0</v>
      </c>
      <c r="Y18" s="40">
        <f>'Budget FCFA'!Y18/VLOOKUP(Y$2,$BO$127:$BP$138,2,FALSE)</f>
        <v>0</v>
      </c>
      <c r="Z18" s="40">
        <f>'Budget FCFA'!Z18/VLOOKUP(Z$2,$BO$127:$BP$138,2,FALSE)</f>
        <v>0</v>
      </c>
      <c r="AA18" s="116">
        <f>'Budget FCFA'!AA18/VLOOKUP(AA$2,$BO$127:$BP$138,2,FALSE)</f>
        <v>0</v>
      </c>
      <c r="AB18" s="39">
        <f>'Budget FCFA'!AB18/VLOOKUP(AB$2,$BO$127:$BP$138,2,FALSE)</f>
        <v>0</v>
      </c>
      <c r="AC18" s="40">
        <f>'Budget FCFA'!AC18/VLOOKUP(AC$2,$BO$127:$BP$138,2,FALSE)</f>
        <v>0</v>
      </c>
      <c r="AD18" s="40">
        <f>'Budget FCFA'!AD18/VLOOKUP(AD$2,$BO$127:$BP$138,2,FALSE)</f>
        <v>0</v>
      </c>
      <c r="AE18" s="40">
        <f>'Budget FCFA'!AE18/VLOOKUP(AE$2,$BO$127:$BP$138,2,FALSE)</f>
        <v>0</v>
      </c>
      <c r="AF18" s="116">
        <f>'Budget FCFA'!AF18/VLOOKUP(AF$2,$BO$127:$BP$138,2,FALSE)</f>
        <v>0</v>
      </c>
      <c r="AG18" s="39">
        <f>'Budget FCFA'!AG18/VLOOKUP(AG$2,$BO$127:$BP$138,2,FALSE)</f>
        <v>0</v>
      </c>
      <c r="AH18" s="40">
        <f>'Budget FCFA'!AH18/VLOOKUP(AH$2,$BO$127:$BP$138,2,FALSE)</f>
        <v>0</v>
      </c>
      <c r="AI18" s="40">
        <f>'Budget FCFA'!AI18/VLOOKUP(AI$2,$BO$127:$BP$138,2,FALSE)</f>
        <v>0</v>
      </c>
      <c r="AJ18" s="40">
        <f>'Budget FCFA'!AJ18/VLOOKUP(AJ$2,$BO$127:$BP$138,2,FALSE)</f>
        <v>0</v>
      </c>
      <c r="AK18" s="116">
        <f>'Budget FCFA'!AK18/VLOOKUP(AK$2,$BO$127:$BP$138,2,FALSE)</f>
        <v>0</v>
      </c>
      <c r="AL18" s="39">
        <f>'Budget FCFA'!AL18/VLOOKUP(AL$2,$BO$127:$BP$138,2,FALSE)</f>
        <v>0</v>
      </c>
      <c r="AM18" s="40">
        <f>'Budget FCFA'!AM18/VLOOKUP(AM$2,$BO$127:$BP$138,2,FALSE)</f>
        <v>0</v>
      </c>
      <c r="AN18" s="40">
        <f>'Budget FCFA'!AN18/VLOOKUP(AN$2,$BO$127:$BP$138,2,FALSE)</f>
        <v>0</v>
      </c>
      <c r="AO18" s="40">
        <f>'Budget FCFA'!AO18/VLOOKUP(AO$2,$BO$127:$BP$138,2,FALSE)</f>
        <v>0</v>
      </c>
      <c r="AP18" s="116">
        <f>'Budget FCFA'!AP18/VLOOKUP(AP$2,$BO$127:$BP$138,2,FALSE)</f>
        <v>0</v>
      </c>
      <c r="AQ18" s="39" t="e">
        <f>'Budget FCFA'!#REF!/VLOOKUP(AQ$2,$BO$127:$BP$138,2,FALSE)</f>
        <v>#REF!</v>
      </c>
      <c r="AR18" s="40" t="e">
        <f>'Budget FCFA'!#REF!/VLOOKUP(AR$2,$BO$127:$BP$138,2,FALSE)</f>
        <v>#REF!</v>
      </c>
      <c r="AS18" s="40" t="e">
        <f>'Budget FCFA'!#REF!/VLOOKUP(AS$2,$BO$127:$BP$138,2,FALSE)</f>
        <v>#REF!</v>
      </c>
      <c r="AT18" s="40" t="e">
        <f>'Budget FCFA'!#REF!/VLOOKUP(AT$2,$BO$127:$BP$138,2,FALSE)</f>
        <v>#REF!</v>
      </c>
      <c r="AU18" s="116" t="e">
        <f>'Budget FCFA'!#REF!/VLOOKUP(AU$2,$BO$127:$BP$138,2,FALSE)</f>
        <v>#REF!</v>
      </c>
      <c r="AV18" s="39" t="e">
        <f>'Budget FCFA'!#REF!/VLOOKUP(AV$2,$BO$127:$BP$138,2,FALSE)</f>
        <v>#REF!</v>
      </c>
      <c r="AW18" s="40" t="e">
        <f>'Budget FCFA'!#REF!/VLOOKUP(AW$2,$BO$127:$BP$138,2,FALSE)</f>
        <v>#REF!</v>
      </c>
      <c r="AX18" s="40" t="e">
        <f>'Budget FCFA'!#REF!/VLOOKUP(AX$2,$BO$127:$BP$138,2,FALSE)</f>
        <v>#REF!</v>
      </c>
      <c r="AY18" s="40" t="e">
        <f>'Budget FCFA'!#REF!/VLOOKUP(AY$2,$BO$127:$BP$138,2,FALSE)</f>
        <v>#REF!</v>
      </c>
      <c r="AZ18" s="116" t="e">
        <f>'Budget FCFA'!#REF!/VLOOKUP(AZ$2,$BO$127:$BP$138,2,FALSE)</f>
        <v>#REF!</v>
      </c>
      <c r="BA18" s="39" t="e">
        <f>'Budget FCFA'!#REF!/VLOOKUP(BA$2,$BO$127:$BP$138,2,FALSE)</f>
        <v>#REF!</v>
      </c>
      <c r="BB18" s="40" t="e">
        <f>'Budget FCFA'!#REF!/VLOOKUP(BB$2,$BO$127:$BP$138,2,FALSE)</f>
        <v>#REF!</v>
      </c>
      <c r="BC18" s="40" t="e">
        <f>'Budget FCFA'!#REF!/VLOOKUP(BC$2,$BO$127:$BP$138,2,FALSE)</f>
        <v>#REF!</v>
      </c>
      <c r="BD18" s="40" t="e">
        <f>'Budget FCFA'!#REF!/VLOOKUP(BD$2,$BO$127:$BP$138,2,FALSE)</f>
        <v>#REF!</v>
      </c>
      <c r="BE18" s="144" t="e">
        <f>'Budget FCFA'!#REF!/VLOOKUP(BE$2,$BO$127:$BP$138,2,FALSE)</f>
        <v>#REF!</v>
      </c>
      <c r="BF18" s="39" t="e">
        <f>'Budget FCFA'!#REF!/VLOOKUP(BF$2,$BO$127:$BP$138,2,FALSE)</f>
        <v>#REF!</v>
      </c>
      <c r="BG18" s="40" t="e">
        <f>'Budget FCFA'!#REF!/VLOOKUP(BG$2,$BO$127:$BP$138,2,FALSE)</f>
        <v>#REF!</v>
      </c>
      <c r="BH18" s="40" t="e">
        <f>'Budget FCFA'!#REF!/VLOOKUP(BH$2,$BO$127:$BP$138,2,FALSE)</f>
        <v>#REF!</v>
      </c>
      <c r="BI18" s="159" t="e">
        <f>'Budget FCFA'!#REF!/VLOOKUP(BI$2,$BO$127:$BP$138,2,FALSE)</f>
        <v>#REF!</v>
      </c>
      <c r="BJ18" s="116" t="e">
        <f>'Budget FCFA'!#REF!/VLOOKUP(BJ$2,$BO$127:$BP$138,2,FALSE)</f>
        <v>#REF!</v>
      </c>
      <c r="BK18" s="110" t="e">
        <f t="shared" si="0"/>
        <v>#REF!</v>
      </c>
      <c r="BL18" s="213" t="e">
        <f>BK18-'Budget FCFA'!#REF!</f>
        <v>#REF!</v>
      </c>
      <c r="BN18" s="2"/>
      <c r="BO18" s="2"/>
    </row>
    <row r="19" spans="1:122">
      <c r="A19" s="61" t="s">
        <v>1</v>
      </c>
      <c r="B19" s="62" t="s">
        <v>29</v>
      </c>
      <c r="C19" s="109" t="s">
        <v>46</v>
      </c>
      <c r="D19" s="39">
        <f>'Budget FCFA'!D19/VLOOKUP(D$2,$BO$127:$BP$138,2,FALSE)</f>
        <v>0</v>
      </c>
      <c r="E19" s="40">
        <f>'Budget FCFA'!E19/VLOOKUP(E$2,$BO$127:$BP$138,2,FALSE)</f>
        <v>0</v>
      </c>
      <c r="F19" s="40">
        <f>'Budget FCFA'!F19/VLOOKUP(F$2,$BO$127:$BP$138,2,FALSE)</f>
        <v>0</v>
      </c>
      <c r="G19" s="40">
        <f>'Budget FCFA'!G19/VLOOKUP(G$2,$BO$127:$BP$138,2,FALSE)</f>
        <v>0</v>
      </c>
      <c r="H19" s="116">
        <f>'Budget FCFA'!H19/VLOOKUP(H$2,$BO$127:$BP$138,2,FALSE)</f>
        <v>0</v>
      </c>
      <c r="I19" s="39">
        <f>'Budget FCFA'!I19/VLOOKUP(I$2,$BO$127:$BP$138,2,FALSE)</f>
        <v>0</v>
      </c>
      <c r="J19" s="40">
        <f>'Budget FCFA'!J19/VLOOKUP(J$2,$BO$127:$BP$138,2,FALSE)</f>
        <v>0</v>
      </c>
      <c r="K19" s="40">
        <f>'Budget FCFA'!K19/VLOOKUP(K$2,$BO$127:$BP$138,2,FALSE)</f>
        <v>0</v>
      </c>
      <c r="L19" s="116">
        <f>'Budget FCFA'!L19/VLOOKUP(L$2,$BO$127:$BP$138,2,FALSE)</f>
        <v>0</v>
      </c>
      <c r="M19" s="39">
        <f>'Budget FCFA'!M19/VLOOKUP(M$2,$BO$127:$BP$138,2,FALSE)</f>
        <v>0</v>
      </c>
      <c r="N19" s="40">
        <f>'Budget FCFA'!N19/VLOOKUP(N$2,$BO$127:$BP$138,2,FALSE)</f>
        <v>0</v>
      </c>
      <c r="O19" s="40">
        <f>'Budget FCFA'!O19/VLOOKUP(O$2,$BO$127:$BP$138,2,FALSE)</f>
        <v>0</v>
      </c>
      <c r="P19" s="40">
        <f>'Budget FCFA'!P19/VLOOKUP(P$2,$BO$127:$BP$138,2,FALSE)</f>
        <v>0</v>
      </c>
      <c r="Q19" s="116">
        <f>'Budget FCFA'!Q19/VLOOKUP(Q$2,$BO$127:$BP$138,2,FALSE)</f>
        <v>0</v>
      </c>
      <c r="R19" s="39">
        <f>'Budget FCFA'!R19/VLOOKUP(R$2,$BO$127:$BP$138,2,FALSE)</f>
        <v>97.5</v>
      </c>
      <c r="S19" s="40">
        <f>'Budget FCFA'!S19/VLOOKUP(S$2,$BO$127:$BP$138,2,FALSE)</f>
        <v>0</v>
      </c>
      <c r="T19" s="40">
        <f>'Budget FCFA'!T19/VLOOKUP(T$2,$BO$127:$BP$138,2,FALSE)</f>
        <v>0</v>
      </c>
      <c r="U19" s="40">
        <f>'Budget FCFA'!U19/VLOOKUP(U$2,$BO$127:$BP$138,2,FALSE)</f>
        <v>0</v>
      </c>
      <c r="V19" s="116">
        <f>'Budget FCFA'!V19/VLOOKUP(V$2,$BO$127:$BP$138,2,FALSE)</f>
        <v>0</v>
      </c>
      <c r="W19" s="39">
        <f>'Budget FCFA'!W19/VLOOKUP(W$2,$BO$127:$BP$138,2,FALSE)</f>
        <v>0</v>
      </c>
      <c r="X19" s="40">
        <f>'Budget FCFA'!X19/VLOOKUP(X$2,$BO$127:$BP$138,2,FALSE)</f>
        <v>0</v>
      </c>
      <c r="Y19" s="40">
        <f>'Budget FCFA'!Y19/VLOOKUP(Y$2,$BO$127:$BP$138,2,FALSE)</f>
        <v>0</v>
      </c>
      <c r="Z19" s="40">
        <f>'Budget FCFA'!Z19/VLOOKUP(Z$2,$BO$127:$BP$138,2,FALSE)</f>
        <v>0</v>
      </c>
      <c r="AA19" s="116">
        <f>'Budget FCFA'!AA19/VLOOKUP(AA$2,$BO$127:$BP$138,2,FALSE)</f>
        <v>0</v>
      </c>
      <c r="AB19" s="39">
        <f>'Budget FCFA'!AB19/VLOOKUP(AB$2,$BO$127:$BP$138,2,FALSE)</f>
        <v>0</v>
      </c>
      <c r="AC19" s="40">
        <f>'Budget FCFA'!AC19/VLOOKUP(AC$2,$BO$127:$BP$138,2,FALSE)</f>
        <v>0</v>
      </c>
      <c r="AD19" s="40">
        <f>'Budget FCFA'!AD19/VLOOKUP(AD$2,$BO$127:$BP$138,2,FALSE)</f>
        <v>0</v>
      </c>
      <c r="AE19" s="40">
        <f>'Budget FCFA'!AE19/VLOOKUP(AE$2,$BO$127:$BP$138,2,FALSE)</f>
        <v>0</v>
      </c>
      <c r="AF19" s="116">
        <f>'Budget FCFA'!AF19/VLOOKUP(AF$2,$BO$127:$BP$138,2,FALSE)</f>
        <v>0</v>
      </c>
      <c r="AG19" s="39">
        <f>'Budget FCFA'!AG19/VLOOKUP(AG$2,$BO$127:$BP$138,2,FALSE)</f>
        <v>0</v>
      </c>
      <c r="AH19" s="40">
        <f>'Budget FCFA'!AH19/VLOOKUP(AH$2,$BO$127:$BP$138,2,FALSE)</f>
        <v>0</v>
      </c>
      <c r="AI19" s="40">
        <f>'Budget FCFA'!AI19/VLOOKUP(AI$2,$BO$127:$BP$138,2,FALSE)</f>
        <v>0</v>
      </c>
      <c r="AJ19" s="40">
        <f>'Budget FCFA'!AJ19/VLOOKUP(AJ$2,$BO$127:$BP$138,2,FALSE)</f>
        <v>0</v>
      </c>
      <c r="AK19" s="116">
        <f>'Budget FCFA'!AK19/VLOOKUP(AK$2,$BO$127:$BP$138,2,FALSE)</f>
        <v>0</v>
      </c>
      <c r="AL19" s="39">
        <f>'Budget FCFA'!AL19/VLOOKUP(AL$2,$BO$127:$BP$138,2,FALSE)</f>
        <v>0</v>
      </c>
      <c r="AM19" s="40">
        <f>'Budget FCFA'!AM19/VLOOKUP(AM$2,$BO$127:$BP$138,2,FALSE)</f>
        <v>0</v>
      </c>
      <c r="AN19" s="40">
        <f>'Budget FCFA'!AN19/VLOOKUP(AN$2,$BO$127:$BP$138,2,FALSE)</f>
        <v>0</v>
      </c>
      <c r="AO19" s="40">
        <f>'Budget FCFA'!AO19/VLOOKUP(AO$2,$BO$127:$BP$138,2,FALSE)</f>
        <v>0</v>
      </c>
      <c r="AP19" s="116">
        <f>'Budget FCFA'!AP19/VLOOKUP(AP$2,$BO$127:$BP$138,2,FALSE)</f>
        <v>0</v>
      </c>
      <c r="AQ19" s="39" t="e">
        <f>'Budget FCFA'!#REF!/VLOOKUP(AQ$2,$BO$127:$BP$138,2,FALSE)</f>
        <v>#REF!</v>
      </c>
      <c r="AR19" s="40" t="e">
        <f>'Budget FCFA'!#REF!/VLOOKUP(AR$2,$BO$127:$BP$138,2,FALSE)</f>
        <v>#REF!</v>
      </c>
      <c r="AS19" s="40" t="e">
        <f>'Budget FCFA'!#REF!/VLOOKUP(AS$2,$BO$127:$BP$138,2,FALSE)</f>
        <v>#REF!</v>
      </c>
      <c r="AT19" s="40" t="e">
        <f>'Budget FCFA'!#REF!/VLOOKUP(AT$2,$BO$127:$BP$138,2,FALSE)</f>
        <v>#REF!</v>
      </c>
      <c r="AU19" s="116" t="e">
        <f>'Budget FCFA'!#REF!/VLOOKUP(AU$2,$BO$127:$BP$138,2,FALSE)</f>
        <v>#REF!</v>
      </c>
      <c r="AV19" s="39" t="e">
        <f>'Budget FCFA'!#REF!/VLOOKUP(AV$2,$BO$127:$BP$138,2,FALSE)</f>
        <v>#REF!</v>
      </c>
      <c r="AW19" s="40" t="e">
        <f>'Budget FCFA'!#REF!/VLOOKUP(AW$2,$BO$127:$BP$138,2,FALSE)</f>
        <v>#REF!</v>
      </c>
      <c r="AX19" s="40" t="e">
        <f>'Budget FCFA'!#REF!/VLOOKUP(AX$2,$BO$127:$BP$138,2,FALSE)</f>
        <v>#REF!</v>
      </c>
      <c r="AY19" s="40" t="e">
        <f>'Budget FCFA'!#REF!/VLOOKUP(AY$2,$BO$127:$BP$138,2,FALSE)</f>
        <v>#REF!</v>
      </c>
      <c r="AZ19" s="116" t="e">
        <f>'Budget FCFA'!#REF!/VLOOKUP(AZ$2,$BO$127:$BP$138,2,FALSE)</f>
        <v>#REF!</v>
      </c>
      <c r="BA19" s="39" t="e">
        <f>'Budget FCFA'!#REF!/VLOOKUP(BA$2,$BO$127:$BP$138,2,FALSE)</f>
        <v>#REF!</v>
      </c>
      <c r="BB19" s="40" t="e">
        <f>'Budget FCFA'!#REF!/VLOOKUP(BB$2,$BO$127:$BP$138,2,FALSE)</f>
        <v>#REF!</v>
      </c>
      <c r="BC19" s="40" t="e">
        <f>'Budget FCFA'!#REF!/VLOOKUP(BC$2,$BO$127:$BP$138,2,FALSE)</f>
        <v>#REF!</v>
      </c>
      <c r="BD19" s="40" t="e">
        <f>'Budget FCFA'!#REF!/VLOOKUP(BD$2,$BO$127:$BP$138,2,FALSE)</f>
        <v>#REF!</v>
      </c>
      <c r="BE19" s="144" t="e">
        <f>'Budget FCFA'!#REF!/VLOOKUP(BE$2,$BO$127:$BP$138,2,FALSE)</f>
        <v>#REF!</v>
      </c>
      <c r="BF19" s="39" t="e">
        <f>'Budget FCFA'!#REF!/VLOOKUP(BF$2,$BO$127:$BP$138,2,FALSE)</f>
        <v>#REF!</v>
      </c>
      <c r="BG19" s="40" t="e">
        <f>'Budget FCFA'!#REF!/VLOOKUP(BG$2,$BO$127:$BP$138,2,FALSE)</f>
        <v>#REF!</v>
      </c>
      <c r="BH19" s="40" t="e">
        <f>'Budget FCFA'!#REF!/VLOOKUP(BH$2,$BO$127:$BP$138,2,FALSE)</f>
        <v>#REF!</v>
      </c>
      <c r="BI19" s="159" t="e">
        <f>'Budget FCFA'!#REF!/VLOOKUP(BI$2,$BO$127:$BP$138,2,FALSE)</f>
        <v>#REF!</v>
      </c>
      <c r="BJ19" s="116" t="e">
        <f>'Budget FCFA'!#REF!/VLOOKUP(BJ$2,$BO$127:$BP$138,2,FALSE)</f>
        <v>#REF!</v>
      </c>
      <c r="BK19" s="110" t="e">
        <f t="shared" si="0"/>
        <v>#REF!</v>
      </c>
      <c r="BL19" s="213" t="e">
        <f>BK19-'Budget FCFA'!#REF!</f>
        <v>#REF!</v>
      </c>
      <c r="BN19" s="2"/>
      <c r="BO19" s="2"/>
    </row>
    <row r="20" spans="1:122">
      <c r="A20" s="61" t="s">
        <v>1</v>
      </c>
      <c r="B20" s="62" t="s">
        <v>96</v>
      </c>
      <c r="C20" s="109" t="s">
        <v>46</v>
      </c>
      <c r="D20" s="39">
        <f>'Budget FCFA'!D20/VLOOKUP(D$2,$BO$127:$BP$138,2,FALSE)</f>
        <v>0</v>
      </c>
      <c r="E20" s="40">
        <f>'Budget FCFA'!E20/VLOOKUP(E$2,$BO$127:$BP$138,2,FALSE)</f>
        <v>0</v>
      </c>
      <c r="F20" s="40">
        <f>'Budget FCFA'!F20/VLOOKUP(F$2,$BO$127:$BP$138,2,FALSE)</f>
        <v>0</v>
      </c>
      <c r="G20" s="40">
        <f>'Budget FCFA'!G20/VLOOKUP(G$2,$BO$127:$BP$138,2,FALSE)</f>
        <v>0</v>
      </c>
      <c r="H20" s="41">
        <f>'Budget FCFA'!H20/VLOOKUP(H$2,$BO$127:$BP$138,2,FALSE)</f>
        <v>0</v>
      </c>
      <c r="I20" s="39">
        <f>'Budget FCFA'!I20/VLOOKUP(I$2,$BO$127:$BP$138,2,FALSE)</f>
        <v>0</v>
      </c>
      <c r="J20" s="40">
        <f>'Budget FCFA'!J20/VLOOKUP(J$2,$BO$127:$BP$138,2,FALSE)</f>
        <v>0</v>
      </c>
      <c r="K20" s="40">
        <f>'Budget FCFA'!K20/VLOOKUP(K$2,$BO$127:$BP$138,2,FALSE)</f>
        <v>0</v>
      </c>
      <c r="L20" s="41">
        <f>'Budget FCFA'!L20/VLOOKUP(L$2,$BO$127:$BP$138,2,FALSE)</f>
        <v>0</v>
      </c>
      <c r="M20" s="39">
        <f>'Budget FCFA'!M20/VLOOKUP(M$2,$BO$127:$BP$138,2,FALSE)</f>
        <v>0</v>
      </c>
      <c r="N20" s="40">
        <f>'Budget FCFA'!N20/VLOOKUP(N$2,$BO$127:$BP$138,2,FALSE)</f>
        <v>0</v>
      </c>
      <c r="O20" s="40">
        <f>'Budget FCFA'!O20/VLOOKUP(O$2,$BO$127:$BP$138,2,FALSE)</f>
        <v>0</v>
      </c>
      <c r="P20" s="40">
        <f>'Budget FCFA'!P20/VLOOKUP(P$2,$BO$127:$BP$138,2,FALSE)</f>
        <v>0</v>
      </c>
      <c r="Q20" s="41">
        <f>'Budget FCFA'!Q20/VLOOKUP(Q$2,$BO$127:$BP$138,2,FALSE)</f>
        <v>0</v>
      </c>
      <c r="R20" s="39">
        <f>'Budget FCFA'!R20/VLOOKUP(R$2,$BO$127:$BP$138,2,FALSE)</f>
        <v>138.06</v>
      </c>
      <c r="S20" s="40">
        <f>'Budget FCFA'!S20/VLOOKUP(S$2,$BO$127:$BP$138,2,FALSE)</f>
        <v>0</v>
      </c>
      <c r="T20" s="40">
        <f>'Budget FCFA'!T20/VLOOKUP(T$2,$BO$127:$BP$138,2,FALSE)</f>
        <v>0</v>
      </c>
      <c r="U20" s="40">
        <f>'Budget FCFA'!U20/VLOOKUP(U$2,$BO$127:$BP$138,2,FALSE)</f>
        <v>0</v>
      </c>
      <c r="V20" s="41">
        <f>'Budget FCFA'!V20/VLOOKUP(V$2,$BO$127:$BP$138,2,FALSE)</f>
        <v>0</v>
      </c>
      <c r="W20" s="39">
        <f>'Budget FCFA'!W20/VLOOKUP(W$2,$BO$127:$BP$138,2,FALSE)</f>
        <v>0</v>
      </c>
      <c r="X20" s="40">
        <f>'Budget FCFA'!X20/VLOOKUP(X$2,$BO$127:$BP$138,2,FALSE)</f>
        <v>0</v>
      </c>
      <c r="Y20" s="40">
        <f>'Budget FCFA'!Y20/VLOOKUP(Y$2,$BO$127:$BP$138,2,FALSE)</f>
        <v>0</v>
      </c>
      <c r="Z20" s="40">
        <f>'Budget FCFA'!Z20/VLOOKUP(Z$2,$BO$127:$BP$138,2,FALSE)</f>
        <v>0</v>
      </c>
      <c r="AA20" s="41">
        <f>'Budget FCFA'!AA20/VLOOKUP(AA$2,$BO$127:$BP$138,2,FALSE)</f>
        <v>0</v>
      </c>
      <c r="AB20" s="39">
        <f>'Budget FCFA'!AB20/VLOOKUP(AB$2,$BO$127:$BP$138,2,FALSE)</f>
        <v>0</v>
      </c>
      <c r="AC20" s="40">
        <f>'Budget FCFA'!AC20/VLOOKUP(AC$2,$BO$127:$BP$138,2,FALSE)</f>
        <v>0</v>
      </c>
      <c r="AD20" s="40">
        <f>'Budget FCFA'!AD20/VLOOKUP(AD$2,$BO$127:$BP$138,2,FALSE)</f>
        <v>0</v>
      </c>
      <c r="AE20" s="40">
        <f>'Budget FCFA'!AE20/VLOOKUP(AE$2,$BO$127:$BP$138,2,FALSE)</f>
        <v>0</v>
      </c>
      <c r="AF20" s="41">
        <f>'Budget FCFA'!AF20/VLOOKUP(AF$2,$BO$127:$BP$138,2,FALSE)</f>
        <v>0</v>
      </c>
      <c r="AG20" s="40">
        <f>'Budget FCFA'!AG20/VLOOKUP(AG$2,$BO$127:$BP$138,2,FALSE)</f>
        <v>0</v>
      </c>
      <c r="AH20" s="40">
        <f>'Budget FCFA'!AH20/VLOOKUP(AH$2,$BO$127:$BP$138,2,FALSE)</f>
        <v>0</v>
      </c>
      <c r="AI20" s="40">
        <f>'Budget FCFA'!AI20/VLOOKUP(AI$2,$BO$127:$BP$138,2,FALSE)</f>
        <v>0</v>
      </c>
      <c r="AJ20" s="40">
        <f>'Budget FCFA'!AJ20/VLOOKUP(AJ$2,$BO$127:$BP$138,2,FALSE)</f>
        <v>0</v>
      </c>
      <c r="AK20" s="41">
        <f>'Budget FCFA'!AK20/VLOOKUP(AK$2,$BO$127:$BP$138,2,FALSE)</f>
        <v>0</v>
      </c>
      <c r="AL20" s="39">
        <f>'Budget FCFA'!AL20/VLOOKUP(AL$2,$BO$127:$BP$138,2,FALSE)</f>
        <v>0</v>
      </c>
      <c r="AM20" s="40">
        <f>'Budget FCFA'!AM20/VLOOKUP(AM$2,$BO$127:$BP$138,2,FALSE)</f>
        <v>0</v>
      </c>
      <c r="AN20" s="40">
        <f>'Budget FCFA'!AN20/VLOOKUP(AN$2,$BO$127:$BP$138,2,FALSE)</f>
        <v>0</v>
      </c>
      <c r="AO20" s="40">
        <f>'Budget FCFA'!AO20/VLOOKUP(AO$2,$BO$127:$BP$138,2,FALSE)</f>
        <v>0</v>
      </c>
      <c r="AP20" s="41">
        <f>'Budget FCFA'!AP20/VLOOKUP(AP$2,$BO$127:$BP$138,2,FALSE)</f>
        <v>0</v>
      </c>
      <c r="AQ20" s="39" t="e">
        <f>'Budget FCFA'!#REF!/VLOOKUP(AQ$2,$BO$127:$BP$138,2,FALSE)</f>
        <v>#REF!</v>
      </c>
      <c r="AR20" s="40" t="e">
        <f>'Budget FCFA'!#REF!/VLOOKUP(AR$2,$BO$127:$BP$138,2,FALSE)</f>
        <v>#REF!</v>
      </c>
      <c r="AS20" s="40" t="e">
        <f>'Budget FCFA'!#REF!/VLOOKUP(AS$2,$BO$127:$BP$138,2,FALSE)</f>
        <v>#REF!</v>
      </c>
      <c r="AT20" s="40" t="e">
        <f>'Budget FCFA'!#REF!/VLOOKUP(AT$2,$BO$127:$BP$138,2,FALSE)</f>
        <v>#REF!</v>
      </c>
      <c r="AU20" s="41" t="e">
        <f>'Budget FCFA'!#REF!/VLOOKUP(AU$2,$BO$127:$BP$138,2,FALSE)</f>
        <v>#REF!</v>
      </c>
      <c r="AV20" s="39" t="e">
        <f>'Budget FCFA'!#REF!/VLOOKUP(AV$2,$BO$127:$BP$138,2,FALSE)</f>
        <v>#REF!</v>
      </c>
      <c r="AW20" s="40" t="e">
        <f>'Budget FCFA'!#REF!/VLOOKUP(AW$2,$BO$127:$BP$138,2,FALSE)</f>
        <v>#REF!</v>
      </c>
      <c r="AX20" s="40" t="e">
        <f>'Budget FCFA'!#REF!/VLOOKUP(AX$2,$BO$127:$BP$138,2,FALSE)</f>
        <v>#REF!</v>
      </c>
      <c r="AY20" s="40" t="e">
        <f>'Budget FCFA'!#REF!/VLOOKUP(AY$2,$BO$127:$BP$138,2,FALSE)</f>
        <v>#REF!</v>
      </c>
      <c r="AZ20" s="41" t="e">
        <f>'Budget FCFA'!#REF!/VLOOKUP(AZ$2,$BO$127:$BP$138,2,FALSE)</f>
        <v>#REF!</v>
      </c>
      <c r="BA20" s="39" t="e">
        <f>'Budget FCFA'!#REF!/VLOOKUP(BA$2,$BO$127:$BP$138,2,FALSE)</f>
        <v>#REF!</v>
      </c>
      <c r="BB20" s="40" t="e">
        <f>'Budget FCFA'!#REF!/VLOOKUP(BB$2,$BO$127:$BP$138,2,FALSE)</f>
        <v>#REF!</v>
      </c>
      <c r="BC20" s="40" t="e">
        <f>'Budget FCFA'!#REF!/VLOOKUP(BC$2,$BO$127:$BP$138,2,FALSE)</f>
        <v>#REF!</v>
      </c>
      <c r="BD20" s="40" t="e">
        <f>'Budget FCFA'!#REF!/VLOOKUP(BD$2,$BO$127:$BP$138,2,FALSE)</f>
        <v>#REF!</v>
      </c>
      <c r="BE20" s="41" t="e">
        <f>'Budget FCFA'!#REF!/VLOOKUP(BE$2,$BO$127:$BP$138,2,FALSE)</f>
        <v>#REF!</v>
      </c>
      <c r="BF20" s="39" t="e">
        <f>'Budget FCFA'!#REF!/VLOOKUP(BF$2,$BO$127:$BP$138,2,FALSE)</f>
        <v>#REF!</v>
      </c>
      <c r="BG20" s="40" t="e">
        <f>'Budget FCFA'!#REF!/VLOOKUP(BG$2,$BO$127:$BP$138,2,FALSE)</f>
        <v>#REF!</v>
      </c>
      <c r="BH20" s="40" t="e">
        <f>'Budget FCFA'!#REF!/VLOOKUP(BH$2,$BO$127:$BP$138,2,FALSE)</f>
        <v>#REF!</v>
      </c>
      <c r="BI20" s="159" t="e">
        <f>'Budget FCFA'!#REF!/VLOOKUP(BI$2,$BO$127:$BP$138,2,FALSE)</f>
        <v>#REF!</v>
      </c>
      <c r="BJ20" s="149" t="e">
        <f>'Budget FCFA'!#REF!/VLOOKUP(BJ$2,$BO$127:$BP$138,2,FALSE)</f>
        <v>#REF!</v>
      </c>
      <c r="BK20" s="110" t="e">
        <f t="shared" si="0"/>
        <v>#REF!</v>
      </c>
      <c r="BL20" s="213" t="e">
        <f>BK20-'Budget FCFA'!#REF!</f>
        <v>#REF!</v>
      </c>
      <c r="BN20" s="2"/>
      <c r="BO20" s="2"/>
    </row>
    <row r="21" spans="1:122" s="5" customFormat="1">
      <c r="A21" s="61" t="s">
        <v>1</v>
      </c>
      <c r="B21" s="62" t="s">
        <v>30</v>
      </c>
      <c r="C21" s="109" t="s">
        <v>46</v>
      </c>
      <c r="D21" s="39">
        <f>'Budget FCFA'!D21/VLOOKUP(D$2,$BO$127:$BP$138,2,FALSE)</f>
        <v>0</v>
      </c>
      <c r="E21" s="40">
        <f>'Budget FCFA'!E21/VLOOKUP(E$2,$BO$127:$BP$138,2,FALSE)</f>
        <v>0</v>
      </c>
      <c r="F21" s="40">
        <f>'Budget FCFA'!F21/VLOOKUP(F$2,$BO$127:$BP$138,2,FALSE)</f>
        <v>0</v>
      </c>
      <c r="G21" s="40">
        <f>'Budget FCFA'!G21/VLOOKUP(G$2,$BO$127:$BP$138,2,FALSE)</f>
        <v>0</v>
      </c>
      <c r="H21" s="41">
        <f>'Budget FCFA'!H21/VLOOKUP(H$2,$BO$127:$BP$138,2,FALSE)</f>
        <v>0</v>
      </c>
      <c r="I21" s="39">
        <f>'Budget FCFA'!I21/VLOOKUP(I$2,$BO$127:$BP$138,2,FALSE)</f>
        <v>0</v>
      </c>
      <c r="J21" s="40">
        <f>'Budget FCFA'!J21/VLOOKUP(J$2,$BO$127:$BP$138,2,FALSE)</f>
        <v>0</v>
      </c>
      <c r="K21" s="40">
        <f>'Budget FCFA'!K21/VLOOKUP(K$2,$BO$127:$BP$138,2,FALSE)</f>
        <v>0</v>
      </c>
      <c r="L21" s="41">
        <f>'Budget FCFA'!L21/VLOOKUP(L$2,$BO$127:$BP$138,2,FALSE)</f>
        <v>0</v>
      </c>
      <c r="M21" s="39">
        <f>'Budget FCFA'!M21/VLOOKUP(M$2,$BO$127:$BP$138,2,FALSE)</f>
        <v>0</v>
      </c>
      <c r="N21" s="40">
        <f>'Budget FCFA'!N21/VLOOKUP(N$2,$BO$127:$BP$138,2,FALSE)</f>
        <v>0</v>
      </c>
      <c r="O21" s="40">
        <f>'Budget FCFA'!O21/VLOOKUP(O$2,$BO$127:$BP$138,2,FALSE)</f>
        <v>0</v>
      </c>
      <c r="P21" s="40">
        <f>'Budget FCFA'!P21/VLOOKUP(P$2,$BO$127:$BP$138,2,FALSE)</f>
        <v>0</v>
      </c>
      <c r="Q21" s="41">
        <f>'Budget FCFA'!Q21/VLOOKUP(Q$2,$BO$127:$BP$138,2,FALSE)</f>
        <v>0</v>
      </c>
      <c r="R21" s="39">
        <f>'Budget FCFA'!R21/VLOOKUP(R$2,$BO$127:$BP$138,2,FALSE)</f>
        <v>97.5</v>
      </c>
      <c r="S21" s="40">
        <f>'Budget FCFA'!S21/VLOOKUP(S$2,$BO$127:$BP$138,2,FALSE)</f>
        <v>0</v>
      </c>
      <c r="T21" s="40">
        <f>'Budget FCFA'!T21/VLOOKUP(T$2,$BO$127:$BP$138,2,FALSE)</f>
        <v>0</v>
      </c>
      <c r="U21" s="40">
        <f>'Budget FCFA'!U21/VLOOKUP(U$2,$BO$127:$BP$138,2,FALSE)</f>
        <v>0</v>
      </c>
      <c r="V21" s="41">
        <f>'Budget FCFA'!V21/VLOOKUP(V$2,$BO$127:$BP$138,2,FALSE)</f>
        <v>0</v>
      </c>
      <c r="W21" s="39">
        <f>'Budget FCFA'!W21/VLOOKUP(W$2,$BO$127:$BP$138,2,FALSE)</f>
        <v>0</v>
      </c>
      <c r="X21" s="40">
        <f>'Budget FCFA'!X21/VLOOKUP(X$2,$BO$127:$BP$138,2,FALSE)</f>
        <v>0</v>
      </c>
      <c r="Y21" s="40">
        <f>'Budget FCFA'!Y21/VLOOKUP(Y$2,$BO$127:$BP$138,2,FALSE)</f>
        <v>0</v>
      </c>
      <c r="Z21" s="40">
        <f>'Budget FCFA'!Z21/VLOOKUP(Z$2,$BO$127:$BP$138,2,FALSE)</f>
        <v>0</v>
      </c>
      <c r="AA21" s="41">
        <f>'Budget FCFA'!AA21/VLOOKUP(AA$2,$BO$127:$BP$138,2,FALSE)</f>
        <v>0</v>
      </c>
      <c r="AB21" s="39">
        <f>'Budget FCFA'!AB21/VLOOKUP(AB$2,$BO$127:$BP$138,2,FALSE)</f>
        <v>0</v>
      </c>
      <c r="AC21" s="40">
        <f>'Budget FCFA'!AC21/VLOOKUP(AC$2,$BO$127:$BP$138,2,FALSE)</f>
        <v>0</v>
      </c>
      <c r="AD21" s="40">
        <f>'Budget FCFA'!AD21/VLOOKUP(AD$2,$BO$127:$BP$138,2,FALSE)</f>
        <v>0</v>
      </c>
      <c r="AE21" s="40">
        <f>'Budget FCFA'!AE21/VLOOKUP(AE$2,$BO$127:$BP$138,2,FALSE)</f>
        <v>0</v>
      </c>
      <c r="AF21" s="41">
        <f>'Budget FCFA'!AF21/VLOOKUP(AF$2,$BO$127:$BP$138,2,FALSE)</f>
        <v>0</v>
      </c>
      <c r="AG21" s="40">
        <f>'Budget FCFA'!AG21/VLOOKUP(AG$2,$BO$127:$BP$138,2,FALSE)</f>
        <v>0</v>
      </c>
      <c r="AH21" s="40">
        <f>'Budget FCFA'!AH21/VLOOKUP(AH$2,$BO$127:$BP$138,2,FALSE)</f>
        <v>0</v>
      </c>
      <c r="AI21" s="40">
        <f>'Budget FCFA'!AI21/VLOOKUP(AI$2,$BO$127:$BP$138,2,FALSE)</f>
        <v>0</v>
      </c>
      <c r="AJ21" s="40">
        <f>'Budget FCFA'!AJ21/VLOOKUP(AJ$2,$BO$127:$BP$138,2,FALSE)</f>
        <v>0</v>
      </c>
      <c r="AK21" s="41">
        <f>'Budget FCFA'!AK21/VLOOKUP(AK$2,$BO$127:$BP$138,2,FALSE)</f>
        <v>0</v>
      </c>
      <c r="AL21" s="39">
        <f>'Budget FCFA'!AL21/VLOOKUP(AL$2,$BO$127:$BP$138,2,FALSE)</f>
        <v>0</v>
      </c>
      <c r="AM21" s="40">
        <f>'Budget FCFA'!AM21/VLOOKUP(AM$2,$BO$127:$BP$138,2,FALSE)</f>
        <v>0</v>
      </c>
      <c r="AN21" s="40">
        <f>'Budget FCFA'!AN21/VLOOKUP(AN$2,$BO$127:$BP$138,2,FALSE)</f>
        <v>0</v>
      </c>
      <c r="AO21" s="40">
        <f>'Budget FCFA'!AO21/VLOOKUP(AO$2,$BO$127:$BP$138,2,FALSE)</f>
        <v>0</v>
      </c>
      <c r="AP21" s="41">
        <f>'Budget FCFA'!AP21/VLOOKUP(AP$2,$BO$127:$BP$138,2,FALSE)</f>
        <v>0</v>
      </c>
      <c r="AQ21" s="39" t="e">
        <f>'Budget FCFA'!#REF!/VLOOKUP(AQ$2,$BO$127:$BP$138,2,FALSE)</f>
        <v>#REF!</v>
      </c>
      <c r="AR21" s="40" t="e">
        <f>'Budget FCFA'!#REF!/VLOOKUP(AR$2,$BO$127:$BP$138,2,FALSE)</f>
        <v>#REF!</v>
      </c>
      <c r="AS21" s="40" t="e">
        <f>'Budget FCFA'!#REF!/VLOOKUP(AS$2,$BO$127:$BP$138,2,FALSE)</f>
        <v>#REF!</v>
      </c>
      <c r="AT21" s="40" t="e">
        <f>'Budget FCFA'!#REF!/VLOOKUP(AT$2,$BO$127:$BP$138,2,FALSE)</f>
        <v>#REF!</v>
      </c>
      <c r="AU21" s="41" t="e">
        <f>'Budget FCFA'!#REF!/VLOOKUP(AU$2,$BO$127:$BP$138,2,FALSE)</f>
        <v>#REF!</v>
      </c>
      <c r="AV21" s="39" t="e">
        <f>'Budget FCFA'!#REF!/VLOOKUP(AV$2,$BO$127:$BP$138,2,FALSE)</f>
        <v>#REF!</v>
      </c>
      <c r="AW21" s="40" t="e">
        <f>'Budget FCFA'!#REF!/VLOOKUP(AW$2,$BO$127:$BP$138,2,FALSE)</f>
        <v>#REF!</v>
      </c>
      <c r="AX21" s="40" t="e">
        <f>'Budget FCFA'!#REF!/VLOOKUP(AX$2,$BO$127:$BP$138,2,FALSE)</f>
        <v>#REF!</v>
      </c>
      <c r="AY21" s="40" t="e">
        <f>'Budget FCFA'!#REF!/VLOOKUP(AY$2,$BO$127:$BP$138,2,FALSE)</f>
        <v>#REF!</v>
      </c>
      <c r="AZ21" s="41" t="e">
        <f>'Budget FCFA'!#REF!/VLOOKUP(AZ$2,$BO$127:$BP$138,2,FALSE)</f>
        <v>#REF!</v>
      </c>
      <c r="BA21" s="39" t="e">
        <f>'Budget FCFA'!#REF!/VLOOKUP(BA$2,$BO$127:$BP$138,2,FALSE)</f>
        <v>#REF!</v>
      </c>
      <c r="BB21" s="40" t="e">
        <f>'Budget FCFA'!#REF!/VLOOKUP(BB$2,$BO$127:$BP$138,2,FALSE)</f>
        <v>#REF!</v>
      </c>
      <c r="BC21" s="40" t="e">
        <f>'Budget FCFA'!#REF!/VLOOKUP(BC$2,$BO$127:$BP$138,2,FALSE)</f>
        <v>#REF!</v>
      </c>
      <c r="BD21" s="40" t="e">
        <f>'Budget FCFA'!#REF!/VLOOKUP(BD$2,$BO$127:$BP$138,2,FALSE)</f>
        <v>#REF!</v>
      </c>
      <c r="BE21" s="41" t="e">
        <f>'Budget FCFA'!#REF!/VLOOKUP(BE$2,$BO$127:$BP$138,2,FALSE)</f>
        <v>#REF!</v>
      </c>
      <c r="BF21" s="39" t="e">
        <f>'Budget FCFA'!#REF!/VLOOKUP(BF$2,$BO$127:$BP$138,2,FALSE)</f>
        <v>#REF!</v>
      </c>
      <c r="BG21" s="40" t="e">
        <f>'Budget FCFA'!#REF!/VLOOKUP(BG$2,$BO$127:$BP$138,2,FALSE)</f>
        <v>#REF!</v>
      </c>
      <c r="BH21" s="40" t="e">
        <f>'Budget FCFA'!#REF!/VLOOKUP(BH$2,$BO$127:$BP$138,2,FALSE)</f>
        <v>#REF!</v>
      </c>
      <c r="BI21" s="159" t="e">
        <f>'Budget FCFA'!#REF!/VLOOKUP(BI$2,$BO$127:$BP$138,2,FALSE)</f>
        <v>#REF!</v>
      </c>
      <c r="BJ21" s="149" t="e">
        <f>'Budget FCFA'!#REF!/VLOOKUP(BJ$2,$BO$127:$BP$138,2,FALSE)</f>
        <v>#REF!</v>
      </c>
      <c r="BK21" s="110" t="e">
        <f t="shared" si="0"/>
        <v>#REF!</v>
      </c>
      <c r="BL21" s="213" t="e">
        <f>BK21-'Budget FCFA'!#REF!</f>
        <v>#REF!</v>
      </c>
      <c r="BM21"/>
    </row>
    <row r="22" spans="1:122" s="5" customFormat="1" ht="15.6">
      <c r="A22" s="61" t="s">
        <v>1</v>
      </c>
      <c r="B22" s="64" t="s">
        <v>27</v>
      </c>
      <c r="C22" s="107" t="s">
        <v>87</v>
      </c>
      <c r="D22" s="65">
        <f>'Budget FCFA'!D22/VLOOKUP(D$2,$BO$127:$BP$138,2,FALSE)</f>
        <v>0</v>
      </c>
      <c r="E22" s="66">
        <f>'Budget FCFA'!E22/VLOOKUP(E$2,$BO$127:$BP$138,2,FALSE)</f>
        <v>0</v>
      </c>
      <c r="F22" s="66">
        <f>'Budget FCFA'!F22/VLOOKUP(F$2,$BO$127:$BP$138,2,FALSE)</f>
        <v>0</v>
      </c>
      <c r="G22" s="66">
        <f>'Budget FCFA'!G22/VLOOKUP(G$2,$BO$127:$BP$138,2,FALSE)</f>
        <v>0</v>
      </c>
      <c r="H22" s="67">
        <f>'Budget FCFA'!H22/VLOOKUP(H$2,$BO$127:$BP$138,2,FALSE)</f>
        <v>0</v>
      </c>
      <c r="I22" s="65">
        <f>'Budget FCFA'!I22/VLOOKUP(I$2,$BO$127:$BP$138,2,FALSE)</f>
        <v>0</v>
      </c>
      <c r="J22" s="66">
        <f>'Budget FCFA'!J22/VLOOKUP(J$2,$BO$127:$BP$138,2,FALSE)</f>
        <v>0</v>
      </c>
      <c r="K22" s="66">
        <f>'Budget FCFA'!K22/VLOOKUP(K$2,$BO$127:$BP$138,2,FALSE)</f>
        <v>0</v>
      </c>
      <c r="L22" s="67">
        <f>'Budget FCFA'!L22/VLOOKUP(L$2,$BO$127:$BP$138,2,FALSE)</f>
        <v>0</v>
      </c>
      <c r="M22" s="65">
        <f>'Budget FCFA'!M22/VLOOKUP(M$2,$BO$127:$BP$138,2,FALSE)</f>
        <v>0</v>
      </c>
      <c r="N22" s="94">
        <f>'Budget FCFA'!N22/VLOOKUP(N$2,$BO$127:$BP$138,2,FALSE)</f>
        <v>0</v>
      </c>
      <c r="O22" s="66">
        <f>'Budget FCFA'!O22/VLOOKUP(O$2,$BO$127:$BP$138,2,FALSE)</f>
        <v>0</v>
      </c>
      <c r="P22" s="66">
        <f>'Budget FCFA'!P22/VLOOKUP(P$2,$BO$127:$BP$138,2,FALSE)</f>
        <v>0</v>
      </c>
      <c r="Q22" s="67">
        <f>'Budget FCFA'!Q22/VLOOKUP(Q$2,$BO$127:$BP$138,2,FALSE)</f>
        <v>0</v>
      </c>
      <c r="R22" s="65">
        <f>'Budget FCFA'!R22/VLOOKUP(R$2,$BO$127:$BP$138,2,FALSE)</f>
        <v>780</v>
      </c>
      <c r="S22" s="66">
        <f>'Budget FCFA'!S22/VLOOKUP(S$2,$BO$127:$BP$138,2,FALSE)</f>
        <v>0</v>
      </c>
      <c r="T22" s="66">
        <f>'Budget FCFA'!T22/VLOOKUP(T$2,$BO$127:$BP$138,2,FALSE)</f>
        <v>0</v>
      </c>
      <c r="U22" s="66">
        <f>'Budget FCFA'!U22/VLOOKUP(U$2,$BO$127:$BP$138,2,FALSE)</f>
        <v>0</v>
      </c>
      <c r="V22" s="67">
        <f>'Budget FCFA'!V22/VLOOKUP(V$2,$BO$127:$BP$138,2,FALSE)</f>
        <v>0</v>
      </c>
      <c r="W22" s="65">
        <f>'Budget FCFA'!W22/VLOOKUP(W$2,$BO$127:$BP$138,2,FALSE)</f>
        <v>0</v>
      </c>
      <c r="X22" s="66">
        <f>'Budget FCFA'!X22/VLOOKUP(X$2,$BO$127:$BP$138,2,FALSE)</f>
        <v>0</v>
      </c>
      <c r="Y22" s="66">
        <f>'Budget FCFA'!Y22/VLOOKUP(Y$2,$BO$127:$BP$138,2,FALSE)</f>
        <v>0</v>
      </c>
      <c r="Z22" s="66">
        <f>'Budget FCFA'!Z22/VLOOKUP(Z$2,$BO$127:$BP$138,2,FALSE)</f>
        <v>0</v>
      </c>
      <c r="AA22" s="67">
        <f>'Budget FCFA'!AA22/VLOOKUP(AA$2,$BO$127:$BP$138,2,FALSE)</f>
        <v>0</v>
      </c>
      <c r="AB22" s="65">
        <f>'Budget FCFA'!AB22/VLOOKUP(AB$2,$BO$127:$BP$138,2,FALSE)</f>
        <v>0</v>
      </c>
      <c r="AC22" s="66">
        <f>'Budget FCFA'!AC22/VLOOKUP(AC$2,$BO$127:$BP$138,2,FALSE)</f>
        <v>0</v>
      </c>
      <c r="AD22" s="66">
        <f>'Budget FCFA'!AD22/VLOOKUP(AD$2,$BO$127:$BP$138,2,FALSE)</f>
        <v>0</v>
      </c>
      <c r="AE22" s="66">
        <f>'Budget FCFA'!AE22/VLOOKUP(AE$2,$BO$127:$BP$138,2,FALSE)</f>
        <v>0</v>
      </c>
      <c r="AF22" s="67">
        <f>'Budget FCFA'!AF22/VLOOKUP(AF$2,$BO$127:$BP$138,2,FALSE)</f>
        <v>0</v>
      </c>
      <c r="AG22" s="65">
        <f>'Budget FCFA'!AG22/VLOOKUP(AG$2,$BO$127:$BP$138,2,FALSE)</f>
        <v>0</v>
      </c>
      <c r="AH22" s="66">
        <f>'Budget FCFA'!AH22/VLOOKUP(AH$2,$BO$127:$BP$138,2,FALSE)</f>
        <v>0</v>
      </c>
      <c r="AI22" s="66">
        <f>'Budget FCFA'!AI22/VLOOKUP(AI$2,$BO$127:$BP$138,2,FALSE)</f>
        <v>0</v>
      </c>
      <c r="AJ22" s="66">
        <f>'Budget FCFA'!AJ22/VLOOKUP(AJ$2,$BO$127:$BP$138,2,FALSE)</f>
        <v>0</v>
      </c>
      <c r="AK22" s="67">
        <f>'Budget FCFA'!AK22/VLOOKUP(AK$2,$BO$127:$BP$138,2,FALSE)</f>
        <v>0</v>
      </c>
      <c r="AL22" s="65">
        <f>'Budget FCFA'!AL22/VLOOKUP(AL$2,$BO$127:$BP$138,2,FALSE)</f>
        <v>0</v>
      </c>
      <c r="AM22" s="66">
        <f>'Budget FCFA'!AM22/VLOOKUP(AM$2,$BO$127:$BP$138,2,FALSE)</f>
        <v>0</v>
      </c>
      <c r="AN22" s="66">
        <f>'Budget FCFA'!AN22/VLOOKUP(AN$2,$BO$127:$BP$138,2,FALSE)</f>
        <v>0</v>
      </c>
      <c r="AO22" s="66">
        <f>'Budget FCFA'!AO22/VLOOKUP(AO$2,$BO$127:$BP$138,2,FALSE)</f>
        <v>0</v>
      </c>
      <c r="AP22" s="67">
        <f>'Budget FCFA'!AP22/VLOOKUP(AP$2,$BO$127:$BP$138,2,FALSE)</f>
        <v>0</v>
      </c>
      <c r="AQ22" s="65" t="e">
        <f>'Budget FCFA'!#REF!/VLOOKUP(AQ$2,$BO$127:$BP$138,2,FALSE)</f>
        <v>#REF!</v>
      </c>
      <c r="AR22" s="66" t="e">
        <f>'Budget FCFA'!#REF!/VLOOKUP(AR$2,$BO$127:$BP$138,2,FALSE)</f>
        <v>#REF!</v>
      </c>
      <c r="AS22" s="66" t="e">
        <f>'Budget FCFA'!#REF!/VLOOKUP(AS$2,$BO$127:$BP$138,2,FALSE)</f>
        <v>#REF!</v>
      </c>
      <c r="AT22" s="66" t="e">
        <f>'Budget FCFA'!#REF!/VLOOKUP(AT$2,$BO$127:$BP$138,2,FALSE)</f>
        <v>#REF!</v>
      </c>
      <c r="AU22" s="67" t="e">
        <f>'Budget FCFA'!#REF!/VLOOKUP(AU$2,$BO$127:$BP$138,2,FALSE)</f>
        <v>#REF!</v>
      </c>
      <c r="AV22" s="65" t="e">
        <f>'Budget FCFA'!#REF!/VLOOKUP(AV$2,$BO$127:$BP$138,2,FALSE)</f>
        <v>#REF!</v>
      </c>
      <c r="AW22" s="66" t="e">
        <f>'Budget FCFA'!#REF!/VLOOKUP(AW$2,$BO$127:$BP$138,2,FALSE)</f>
        <v>#REF!</v>
      </c>
      <c r="AX22" s="66" t="e">
        <f>'Budget FCFA'!#REF!/VLOOKUP(AX$2,$BO$127:$BP$138,2,FALSE)</f>
        <v>#REF!</v>
      </c>
      <c r="AY22" s="66" t="e">
        <f>'Budget FCFA'!#REF!/VLOOKUP(AY$2,$BO$127:$BP$138,2,FALSE)</f>
        <v>#REF!</v>
      </c>
      <c r="AZ22" s="67" t="e">
        <f>'Budget FCFA'!#REF!/VLOOKUP(AZ$2,$BO$127:$BP$138,2,FALSE)</f>
        <v>#REF!</v>
      </c>
      <c r="BA22" s="65" t="e">
        <f>'Budget FCFA'!#REF!/VLOOKUP(BA$2,$BO$127:$BP$138,2,FALSE)</f>
        <v>#REF!</v>
      </c>
      <c r="BB22" s="66" t="e">
        <f>'Budget FCFA'!#REF!/VLOOKUP(BB$2,$BO$127:$BP$138,2,FALSE)</f>
        <v>#REF!</v>
      </c>
      <c r="BC22" s="66" t="e">
        <f>'Budget FCFA'!#REF!/VLOOKUP(BC$2,$BO$127:$BP$138,2,FALSE)</f>
        <v>#REF!</v>
      </c>
      <c r="BD22" s="66" t="e">
        <f>'Budget FCFA'!#REF!/VLOOKUP(BD$2,$BO$127:$BP$138,2,FALSE)</f>
        <v>#REF!</v>
      </c>
      <c r="BE22" s="146" t="e">
        <f>'Budget FCFA'!#REF!/VLOOKUP(BE$2,$BO$127:$BP$138,2,FALSE)</f>
        <v>#REF!</v>
      </c>
      <c r="BF22" s="65" t="e">
        <f>'Budget FCFA'!#REF!/VLOOKUP(BF$2,$BO$127:$BP$138,2,FALSE)</f>
        <v>#REF!</v>
      </c>
      <c r="BG22" s="66" t="e">
        <f>'Budget FCFA'!#REF!/VLOOKUP(BG$2,$BO$127:$BP$138,2,FALSE)</f>
        <v>#REF!</v>
      </c>
      <c r="BH22" s="66" t="e">
        <f>'Budget FCFA'!#REF!/VLOOKUP(BH$2,$BO$127:$BP$138,2,FALSE)</f>
        <v>#REF!</v>
      </c>
      <c r="BI22" s="67" t="e">
        <f>'Budget FCFA'!#REF!/VLOOKUP(BI$2,$BO$127:$BP$138,2,FALSE)</f>
        <v>#REF!</v>
      </c>
      <c r="BJ22" s="151" t="e">
        <f>'Budget FCFA'!#REF!/VLOOKUP(BJ$2,$BO$127:$BP$138,2,FALSE)</f>
        <v>#REF!</v>
      </c>
      <c r="BK22" s="107" t="e">
        <f t="shared" si="0"/>
        <v>#REF!</v>
      </c>
      <c r="BL22" s="213" t="e">
        <f>BK22-'Budget FCFA'!#REF!</f>
        <v>#REF!</v>
      </c>
      <c r="BM22"/>
    </row>
    <row r="23" spans="1:122" s="5" customFormat="1">
      <c r="A23" s="61" t="s">
        <v>1</v>
      </c>
      <c r="B23" s="62" t="s">
        <v>28</v>
      </c>
      <c r="C23" s="109" t="s">
        <v>45</v>
      </c>
      <c r="D23" s="39">
        <f>'Budget FCFA'!D23/VLOOKUP(D$2,$BO$127:$BP$138,2,FALSE)</f>
        <v>0</v>
      </c>
      <c r="E23" s="40">
        <f>'Budget FCFA'!E23/VLOOKUP(E$2,$BO$127:$BP$138,2,FALSE)</f>
        <v>0</v>
      </c>
      <c r="F23" s="40">
        <f>'Budget FCFA'!F23/VLOOKUP(F$2,$BO$127:$BP$138,2,FALSE)</f>
        <v>0</v>
      </c>
      <c r="G23" s="40">
        <f>'Budget FCFA'!G23/VLOOKUP(G$2,$BO$127:$BP$138,2,FALSE)</f>
        <v>0</v>
      </c>
      <c r="H23" s="129">
        <f>'Budget FCFA'!H23/VLOOKUP(H$2,$BO$127:$BP$138,2,FALSE)</f>
        <v>0</v>
      </c>
      <c r="I23" s="39">
        <f>'Budget FCFA'!I23/VLOOKUP(I$2,$BO$127:$BP$138,2,FALSE)</f>
        <v>0</v>
      </c>
      <c r="J23" s="40">
        <f>'Budget FCFA'!J23/VLOOKUP(J$2,$BO$127:$BP$138,2,FALSE)</f>
        <v>0</v>
      </c>
      <c r="K23" s="40">
        <f>'Budget FCFA'!K23/VLOOKUP(K$2,$BO$127:$BP$138,2,FALSE)</f>
        <v>0</v>
      </c>
      <c r="L23" s="129">
        <f>'Budget FCFA'!L23/VLOOKUP(L$2,$BO$127:$BP$138,2,FALSE)</f>
        <v>0</v>
      </c>
      <c r="M23" s="39">
        <f>'Budget FCFA'!M23/VLOOKUP(M$2,$BO$127:$BP$138,2,FALSE)</f>
        <v>0</v>
      </c>
      <c r="N23" s="40">
        <f>'Budget FCFA'!N23/VLOOKUP(N$2,$BO$127:$BP$138,2,FALSE)</f>
        <v>0</v>
      </c>
      <c r="O23" s="40">
        <f>'Budget FCFA'!O23/VLOOKUP(O$2,$BO$127:$BP$138,2,FALSE)</f>
        <v>0</v>
      </c>
      <c r="P23" s="40">
        <f>'Budget FCFA'!P23/VLOOKUP(P$2,$BO$127:$BP$138,2,FALSE)</f>
        <v>0</v>
      </c>
      <c r="Q23" s="129">
        <f>'Budget FCFA'!Q23/VLOOKUP(Q$2,$BO$127:$BP$138,2,FALSE)</f>
        <v>0</v>
      </c>
      <c r="R23" s="39">
        <f>'Budget FCFA'!R23/VLOOKUP(R$2,$BO$127:$BP$138,2,FALSE)</f>
        <v>0</v>
      </c>
      <c r="S23" s="129">
        <f>'Budget FCFA'!S23/VLOOKUP(S$2,$BO$127:$BP$138,2,FALSE)</f>
        <v>0</v>
      </c>
      <c r="T23" s="40">
        <f>'Budget FCFA'!T23/VLOOKUP(T$2,$BO$127:$BP$138,2,FALSE)</f>
        <v>0</v>
      </c>
      <c r="U23" s="40">
        <f>'Budget FCFA'!U23/VLOOKUP(U$2,$BO$127:$BP$138,2,FALSE)</f>
        <v>0</v>
      </c>
      <c r="V23" s="116">
        <f>'Budget FCFA'!V23/VLOOKUP(V$2,$BO$127:$BP$138,2,FALSE)</f>
        <v>0</v>
      </c>
      <c r="W23" s="39">
        <f>'Budget FCFA'!W23/VLOOKUP(W$2,$BO$127:$BP$138,2,FALSE)</f>
        <v>0</v>
      </c>
      <c r="X23" s="40">
        <f>'Budget FCFA'!X23/VLOOKUP(X$2,$BO$127:$BP$138,2,FALSE)</f>
        <v>0</v>
      </c>
      <c r="Y23" s="129">
        <f>'Budget FCFA'!Y23/VLOOKUP(Y$2,$BO$127:$BP$138,2,FALSE)</f>
        <v>0</v>
      </c>
      <c r="Z23" s="40">
        <f>'Budget FCFA'!Z23/VLOOKUP(Z$2,$BO$127:$BP$138,2,FALSE)</f>
        <v>0</v>
      </c>
      <c r="AA23" s="116">
        <f>'Budget FCFA'!AA23/VLOOKUP(AA$2,$BO$127:$BP$138,2,FALSE)</f>
        <v>0</v>
      </c>
      <c r="AB23" s="39">
        <f>'Budget FCFA'!AB23/VLOOKUP(AB$2,$BO$127:$BP$138,2,FALSE)</f>
        <v>0</v>
      </c>
      <c r="AC23" s="40">
        <f>'Budget FCFA'!AC23/VLOOKUP(AC$2,$BO$127:$BP$138,2,FALSE)</f>
        <v>0</v>
      </c>
      <c r="AD23" s="40">
        <f>'Budget FCFA'!AD23/VLOOKUP(AD$2,$BO$127:$BP$138,2,FALSE)</f>
        <v>0</v>
      </c>
      <c r="AE23" s="40">
        <f>'Budget FCFA'!AE23/VLOOKUP(AE$2,$BO$127:$BP$138,2,FALSE)</f>
        <v>0</v>
      </c>
      <c r="AF23" s="116">
        <f>'Budget FCFA'!AF23/VLOOKUP(AF$2,$BO$127:$BP$138,2,FALSE)</f>
        <v>0</v>
      </c>
      <c r="AG23" s="39">
        <f>'Budget FCFA'!AG23/VLOOKUP(AG$2,$BO$127:$BP$138,2,FALSE)</f>
        <v>0</v>
      </c>
      <c r="AH23" s="40">
        <f>'Budget FCFA'!AH23/VLOOKUP(AH$2,$BO$127:$BP$138,2,FALSE)</f>
        <v>0</v>
      </c>
      <c r="AI23" s="129">
        <f>'Budget FCFA'!AI23/VLOOKUP(AI$2,$BO$127:$BP$138,2,FALSE)</f>
        <v>0</v>
      </c>
      <c r="AJ23" s="40">
        <f>'Budget FCFA'!AJ23/VLOOKUP(AJ$2,$BO$127:$BP$138,2,FALSE)</f>
        <v>0</v>
      </c>
      <c r="AK23" s="116">
        <f>'Budget FCFA'!AK23/VLOOKUP(AK$2,$BO$127:$BP$138,2,FALSE)</f>
        <v>0</v>
      </c>
      <c r="AL23" s="39">
        <f>'Budget FCFA'!AL23/VLOOKUP(AL$2,$BO$127:$BP$138,2,FALSE)</f>
        <v>0</v>
      </c>
      <c r="AM23" s="40">
        <f>'Budget FCFA'!AM23/VLOOKUP(AM$2,$BO$127:$BP$138,2,FALSE)</f>
        <v>0</v>
      </c>
      <c r="AN23" s="129">
        <f>'Budget FCFA'!AN23/VLOOKUP(AN$2,$BO$127:$BP$138,2,FALSE)</f>
        <v>0</v>
      </c>
      <c r="AO23" s="40">
        <f>'Budget FCFA'!AO23/VLOOKUP(AO$2,$BO$127:$BP$138,2,FALSE)</f>
        <v>0</v>
      </c>
      <c r="AP23" s="116">
        <f>'Budget FCFA'!AP23/VLOOKUP(AP$2,$BO$127:$BP$138,2,FALSE)</f>
        <v>0</v>
      </c>
      <c r="AQ23" s="39" t="e">
        <f>'Budget FCFA'!#REF!/VLOOKUP(AQ$2,$BO$127:$BP$138,2,FALSE)</f>
        <v>#REF!</v>
      </c>
      <c r="AR23" s="40" t="e">
        <f>'Budget FCFA'!#REF!/VLOOKUP(AR$2,$BO$127:$BP$138,2,FALSE)</f>
        <v>#REF!</v>
      </c>
      <c r="AS23" s="40" t="e">
        <f>'Budget FCFA'!#REF!/VLOOKUP(AS$2,$BO$127:$BP$138,2,FALSE)</f>
        <v>#REF!</v>
      </c>
      <c r="AT23" s="40" t="e">
        <f>'Budget FCFA'!#REF!/VLOOKUP(AT$2,$BO$127:$BP$138,2,FALSE)</f>
        <v>#REF!</v>
      </c>
      <c r="AU23" s="116" t="e">
        <f>'Budget FCFA'!#REF!/VLOOKUP(AU$2,$BO$127:$BP$138,2,FALSE)</f>
        <v>#REF!</v>
      </c>
      <c r="AV23" s="39" t="e">
        <f>'Budget FCFA'!#REF!/VLOOKUP(AV$2,$BO$127:$BP$138,2,FALSE)</f>
        <v>#REF!</v>
      </c>
      <c r="AW23" s="40" t="e">
        <f>'Budget FCFA'!#REF!/VLOOKUP(AW$2,$BO$127:$BP$138,2,FALSE)</f>
        <v>#REF!</v>
      </c>
      <c r="AX23" s="129" t="e">
        <f>'Budget FCFA'!#REF!/VLOOKUP(AX$2,$BO$127:$BP$138,2,FALSE)</f>
        <v>#REF!</v>
      </c>
      <c r="AY23" s="40" t="e">
        <f>'Budget FCFA'!#REF!/VLOOKUP(AY$2,$BO$127:$BP$138,2,FALSE)</f>
        <v>#REF!</v>
      </c>
      <c r="AZ23" s="116" t="e">
        <f>'Budget FCFA'!#REF!/VLOOKUP(AZ$2,$BO$127:$BP$138,2,FALSE)</f>
        <v>#REF!</v>
      </c>
      <c r="BA23" s="39" t="e">
        <f>'Budget FCFA'!#REF!/VLOOKUP(BA$2,$BO$127:$BP$138,2,FALSE)</f>
        <v>#REF!</v>
      </c>
      <c r="BB23" s="40" t="e">
        <f>'Budget FCFA'!#REF!/VLOOKUP(BB$2,$BO$127:$BP$138,2,FALSE)</f>
        <v>#REF!</v>
      </c>
      <c r="BC23" s="40" t="e">
        <f>'Budget FCFA'!#REF!/VLOOKUP(BC$2,$BO$127:$BP$138,2,FALSE)</f>
        <v>#REF!</v>
      </c>
      <c r="BD23" s="129" t="e">
        <f>'Budget FCFA'!#REF!/VLOOKUP(BD$2,$BO$127:$BP$138,2,FALSE)</f>
        <v>#REF!</v>
      </c>
      <c r="BE23" s="144" t="e">
        <f>'Budget FCFA'!#REF!/VLOOKUP(BE$2,$BO$127:$BP$138,2,FALSE)</f>
        <v>#REF!</v>
      </c>
      <c r="BF23" s="39" t="e">
        <f>'Budget FCFA'!#REF!/VLOOKUP(BF$2,$BO$127:$BP$138,2,FALSE)</f>
        <v>#REF!</v>
      </c>
      <c r="BG23" s="40" t="e">
        <f>'Budget FCFA'!#REF!/VLOOKUP(BG$2,$BO$127:$BP$138,2,FALSE)</f>
        <v>#REF!</v>
      </c>
      <c r="BH23" s="40" t="e">
        <f>'Budget FCFA'!#REF!/VLOOKUP(BH$2,$BO$127:$BP$138,2,FALSE)</f>
        <v>#REF!</v>
      </c>
      <c r="BI23" s="157" t="e">
        <f>'Budget FCFA'!#REF!/VLOOKUP(BI$2,$BO$127:$BP$138,2,FALSE)</f>
        <v>#REF!</v>
      </c>
      <c r="BJ23" s="116" t="e">
        <f>'Budget FCFA'!#REF!/VLOOKUP(BJ$2,$BO$127:$BP$138,2,FALSE)</f>
        <v>#REF!</v>
      </c>
      <c r="BK23" s="110" t="e">
        <f t="shared" si="0"/>
        <v>#REF!</v>
      </c>
      <c r="BL23" s="213" t="e">
        <f>BK23-'Budget FCFA'!#REF!</f>
        <v>#REF!</v>
      </c>
      <c r="BM23"/>
    </row>
    <row r="24" spans="1:122" s="5" customFormat="1">
      <c r="A24" s="61" t="s">
        <v>1</v>
      </c>
      <c r="B24" s="62" t="s">
        <v>67</v>
      </c>
      <c r="C24" s="109" t="s">
        <v>45</v>
      </c>
      <c r="D24" s="39">
        <f>'Budget FCFA'!D24/VLOOKUP(D$2,$BO$127:$BP$138,2,FALSE)</f>
        <v>0</v>
      </c>
      <c r="E24" s="40">
        <f>'Budget FCFA'!E24/VLOOKUP(E$2,$BO$127:$BP$138,2,FALSE)</f>
        <v>0</v>
      </c>
      <c r="F24" s="40">
        <f>'Budget FCFA'!F24/VLOOKUP(F$2,$BO$127:$BP$138,2,FALSE)</f>
        <v>0</v>
      </c>
      <c r="G24" s="40">
        <f>'Budget FCFA'!G24/VLOOKUP(G$2,$BO$127:$BP$138,2,FALSE)</f>
        <v>0</v>
      </c>
      <c r="H24" s="129">
        <f>'Budget FCFA'!H24/VLOOKUP(H$2,$BO$127:$BP$138,2,FALSE)</f>
        <v>0</v>
      </c>
      <c r="I24" s="39">
        <f>'Budget FCFA'!I24/VLOOKUP(I$2,$BO$127:$BP$138,2,FALSE)</f>
        <v>0</v>
      </c>
      <c r="J24" s="40">
        <f>'Budget FCFA'!J24/VLOOKUP(J$2,$BO$127:$BP$138,2,FALSE)</f>
        <v>0</v>
      </c>
      <c r="K24" s="40">
        <f>'Budget FCFA'!K24/VLOOKUP(K$2,$BO$127:$BP$138,2,FALSE)</f>
        <v>0</v>
      </c>
      <c r="L24" s="129">
        <f>'Budget FCFA'!L24/VLOOKUP(L$2,$BO$127:$BP$138,2,FALSE)</f>
        <v>0</v>
      </c>
      <c r="M24" s="39">
        <f>'Budget FCFA'!M24/VLOOKUP(M$2,$BO$127:$BP$138,2,FALSE)</f>
        <v>0</v>
      </c>
      <c r="N24" s="40">
        <f>'Budget FCFA'!N24/VLOOKUP(N$2,$BO$127:$BP$138,2,FALSE)</f>
        <v>0</v>
      </c>
      <c r="O24" s="40">
        <f>'Budget FCFA'!O24/VLOOKUP(O$2,$BO$127:$BP$138,2,FALSE)</f>
        <v>0</v>
      </c>
      <c r="P24" s="40">
        <f>'Budget FCFA'!P24/VLOOKUP(P$2,$BO$127:$BP$138,2,FALSE)</f>
        <v>0</v>
      </c>
      <c r="Q24" s="129">
        <f>'Budget FCFA'!Q24/VLOOKUP(Q$2,$BO$127:$BP$138,2,FALSE)</f>
        <v>0</v>
      </c>
      <c r="R24" s="39">
        <f>'Budget FCFA'!R24/VLOOKUP(R$2,$BO$127:$BP$138,2,FALSE)</f>
        <v>0</v>
      </c>
      <c r="S24" s="129">
        <f>'Budget FCFA'!S24/VLOOKUP(S$2,$BO$127:$BP$138,2,FALSE)</f>
        <v>0</v>
      </c>
      <c r="T24" s="40">
        <f>'Budget FCFA'!T24/VLOOKUP(T$2,$BO$127:$BP$138,2,FALSE)</f>
        <v>0</v>
      </c>
      <c r="U24" s="40">
        <f>'Budget FCFA'!U24/VLOOKUP(U$2,$BO$127:$BP$138,2,FALSE)</f>
        <v>0</v>
      </c>
      <c r="V24" s="116">
        <f>'Budget FCFA'!V24/VLOOKUP(V$2,$BO$127:$BP$138,2,FALSE)</f>
        <v>0</v>
      </c>
      <c r="W24" s="39">
        <f>'Budget FCFA'!W24/VLOOKUP(W$2,$BO$127:$BP$138,2,FALSE)</f>
        <v>0</v>
      </c>
      <c r="X24" s="40">
        <f>'Budget FCFA'!X24/VLOOKUP(X$2,$BO$127:$BP$138,2,FALSE)</f>
        <v>0</v>
      </c>
      <c r="Y24" s="129">
        <f>'Budget FCFA'!Y24/VLOOKUP(Y$2,$BO$127:$BP$138,2,FALSE)</f>
        <v>0</v>
      </c>
      <c r="Z24" s="40">
        <f>'Budget FCFA'!Z24/VLOOKUP(Z$2,$BO$127:$BP$138,2,FALSE)</f>
        <v>0</v>
      </c>
      <c r="AA24" s="116">
        <f>'Budget FCFA'!AA24/VLOOKUP(AA$2,$BO$127:$BP$138,2,FALSE)</f>
        <v>0</v>
      </c>
      <c r="AB24" s="39">
        <f>'Budget FCFA'!AB24/VLOOKUP(AB$2,$BO$127:$BP$138,2,FALSE)</f>
        <v>0</v>
      </c>
      <c r="AC24" s="40">
        <f>'Budget FCFA'!AC24/VLOOKUP(AC$2,$BO$127:$BP$138,2,FALSE)</f>
        <v>0</v>
      </c>
      <c r="AD24" s="40">
        <f>'Budget FCFA'!AD24/VLOOKUP(AD$2,$BO$127:$BP$138,2,FALSE)</f>
        <v>0</v>
      </c>
      <c r="AE24" s="40">
        <f>'Budget FCFA'!AE24/VLOOKUP(AE$2,$BO$127:$BP$138,2,FALSE)</f>
        <v>0</v>
      </c>
      <c r="AF24" s="116">
        <f>'Budget FCFA'!AF24/VLOOKUP(AF$2,$BO$127:$BP$138,2,FALSE)</f>
        <v>0</v>
      </c>
      <c r="AG24" s="39">
        <f>'Budget FCFA'!AG24/VLOOKUP(AG$2,$BO$127:$BP$138,2,FALSE)</f>
        <v>0</v>
      </c>
      <c r="AH24" s="40">
        <f>'Budget FCFA'!AH24/VLOOKUP(AH$2,$BO$127:$BP$138,2,FALSE)</f>
        <v>0</v>
      </c>
      <c r="AI24" s="129">
        <f>'Budget FCFA'!AI24/VLOOKUP(AI$2,$BO$127:$BP$138,2,FALSE)</f>
        <v>0</v>
      </c>
      <c r="AJ24" s="40">
        <f>'Budget FCFA'!AJ24/VLOOKUP(AJ$2,$BO$127:$BP$138,2,FALSE)</f>
        <v>0</v>
      </c>
      <c r="AK24" s="116">
        <f>'Budget FCFA'!AK24/VLOOKUP(AK$2,$BO$127:$BP$138,2,FALSE)</f>
        <v>0</v>
      </c>
      <c r="AL24" s="39">
        <f>'Budget FCFA'!AL24/VLOOKUP(AL$2,$BO$127:$BP$138,2,FALSE)</f>
        <v>0</v>
      </c>
      <c r="AM24" s="40">
        <f>'Budget FCFA'!AM24/VLOOKUP(AM$2,$BO$127:$BP$138,2,FALSE)</f>
        <v>0</v>
      </c>
      <c r="AN24" s="129">
        <f>'Budget FCFA'!AN24/VLOOKUP(AN$2,$BO$127:$BP$138,2,FALSE)</f>
        <v>0</v>
      </c>
      <c r="AO24" s="40">
        <f>'Budget FCFA'!AO24/VLOOKUP(AO$2,$BO$127:$BP$138,2,FALSE)</f>
        <v>0</v>
      </c>
      <c r="AP24" s="116">
        <f>'Budget FCFA'!AP24/VLOOKUP(AP$2,$BO$127:$BP$138,2,FALSE)</f>
        <v>0</v>
      </c>
      <c r="AQ24" s="39" t="e">
        <f>'Budget FCFA'!#REF!/VLOOKUP(AQ$2,$BO$127:$BP$138,2,FALSE)</f>
        <v>#REF!</v>
      </c>
      <c r="AR24" s="40" t="e">
        <f>'Budget FCFA'!#REF!/VLOOKUP(AR$2,$BO$127:$BP$138,2,FALSE)</f>
        <v>#REF!</v>
      </c>
      <c r="AS24" s="40" t="e">
        <f>'Budget FCFA'!#REF!/VLOOKUP(AS$2,$BO$127:$BP$138,2,FALSE)</f>
        <v>#REF!</v>
      </c>
      <c r="AT24" s="40" t="e">
        <f>'Budget FCFA'!#REF!/VLOOKUP(AT$2,$BO$127:$BP$138,2,FALSE)</f>
        <v>#REF!</v>
      </c>
      <c r="AU24" s="116" t="e">
        <f>'Budget FCFA'!#REF!/VLOOKUP(AU$2,$BO$127:$BP$138,2,FALSE)</f>
        <v>#REF!</v>
      </c>
      <c r="AV24" s="39" t="e">
        <f>'Budget FCFA'!#REF!/VLOOKUP(AV$2,$BO$127:$BP$138,2,FALSE)</f>
        <v>#REF!</v>
      </c>
      <c r="AW24" s="40" t="e">
        <f>'Budget FCFA'!#REF!/VLOOKUP(AW$2,$BO$127:$BP$138,2,FALSE)</f>
        <v>#REF!</v>
      </c>
      <c r="AX24" s="129" t="e">
        <f>'Budget FCFA'!#REF!/VLOOKUP(AX$2,$BO$127:$BP$138,2,FALSE)</f>
        <v>#REF!</v>
      </c>
      <c r="AY24" s="40" t="e">
        <f>'Budget FCFA'!#REF!/VLOOKUP(AY$2,$BO$127:$BP$138,2,FALSE)</f>
        <v>#REF!</v>
      </c>
      <c r="AZ24" s="116" t="e">
        <f>'Budget FCFA'!#REF!/VLOOKUP(AZ$2,$BO$127:$BP$138,2,FALSE)</f>
        <v>#REF!</v>
      </c>
      <c r="BA24" s="39" t="e">
        <f>'Budget FCFA'!#REF!/VLOOKUP(BA$2,$BO$127:$BP$138,2,FALSE)</f>
        <v>#REF!</v>
      </c>
      <c r="BB24" s="40" t="e">
        <f>'Budget FCFA'!#REF!/VLOOKUP(BB$2,$BO$127:$BP$138,2,FALSE)</f>
        <v>#REF!</v>
      </c>
      <c r="BC24" s="40" t="e">
        <f>'Budget FCFA'!#REF!/VLOOKUP(BC$2,$BO$127:$BP$138,2,FALSE)</f>
        <v>#REF!</v>
      </c>
      <c r="BD24" s="129" t="e">
        <f>'Budget FCFA'!#REF!/VLOOKUP(BD$2,$BO$127:$BP$138,2,FALSE)</f>
        <v>#REF!</v>
      </c>
      <c r="BE24" s="144" t="e">
        <f>'Budget FCFA'!#REF!/VLOOKUP(BE$2,$BO$127:$BP$138,2,FALSE)</f>
        <v>#REF!</v>
      </c>
      <c r="BF24" s="39" t="e">
        <f>'Budget FCFA'!#REF!/VLOOKUP(BF$2,$BO$127:$BP$138,2,FALSE)</f>
        <v>#REF!</v>
      </c>
      <c r="BG24" s="40" t="e">
        <f>'Budget FCFA'!#REF!/VLOOKUP(BG$2,$BO$127:$BP$138,2,FALSE)</f>
        <v>#REF!</v>
      </c>
      <c r="BH24" s="40" t="e">
        <f>'Budget FCFA'!#REF!/VLOOKUP(BH$2,$BO$127:$BP$138,2,FALSE)</f>
        <v>#REF!</v>
      </c>
      <c r="BI24" s="157" t="e">
        <f>'Budget FCFA'!#REF!/VLOOKUP(BI$2,$BO$127:$BP$138,2,FALSE)</f>
        <v>#REF!</v>
      </c>
      <c r="BJ24" s="116" t="e">
        <f>'Budget FCFA'!#REF!/VLOOKUP(BJ$2,$BO$127:$BP$138,2,FALSE)</f>
        <v>#REF!</v>
      </c>
      <c r="BK24" s="110" t="e">
        <f t="shared" si="0"/>
        <v>#REF!</v>
      </c>
      <c r="BL24" s="213" t="e">
        <f>BK24-'Budget FCFA'!#REF!</f>
        <v>#REF!</v>
      </c>
      <c r="BM24"/>
    </row>
    <row r="25" spans="1:122" s="5" customFormat="1">
      <c r="A25" s="61" t="s">
        <v>1</v>
      </c>
      <c r="B25" s="62" t="s">
        <v>29</v>
      </c>
      <c r="C25" s="109" t="s">
        <v>45</v>
      </c>
      <c r="D25" s="39">
        <f>'Budget FCFA'!D25/VLOOKUP(D$2,$BO$127:$BP$138,2,FALSE)</f>
        <v>0</v>
      </c>
      <c r="E25" s="40">
        <f>'Budget FCFA'!E25/VLOOKUP(E$2,$BO$127:$BP$138,2,FALSE)</f>
        <v>0</v>
      </c>
      <c r="F25" s="40">
        <f>'Budget FCFA'!F25/VLOOKUP(F$2,$BO$127:$BP$138,2,FALSE)</f>
        <v>0</v>
      </c>
      <c r="G25" s="40">
        <f>'Budget FCFA'!G25/VLOOKUP(G$2,$BO$127:$BP$138,2,FALSE)</f>
        <v>0</v>
      </c>
      <c r="H25" s="129">
        <f>'Budget FCFA'!H25/VLOOKUP(H$2,$BO$127:$BP$138,2,FALSE)</f>
        <v>0</v>
      </c>
      <c r="I25" s="39">
        <f>'Budget FCFA'!I25/VLOOKUP(I$2,$BO$127:$BP$138,2,FALSE)</f>
        <v>0</v>
      </c>
      <c r="J25" s="40">
        <f>'Budget FCFA'!J25/VLOOKUP(J$2,$BO$127:$BP$138,2,FALSE)</f>
        <v>0</v>
      </c>
      <c r="K25" s="40">
        <f>'Budget FCFA'!K25/VLOOKUP(K$2,$BO$127:$BP$138,2,FALSE)</f>
        <v>0</v>
      </c>
      <c r="L25" s="129">
        <f>'Budget FCFA'!L25/VLOOKUP(L$2,$BO$127:$BP$138,2,FALSE)</f>
        <v>0</v>
      </c>
      <c r="M25" s="39">
        <f>'Budget FCFA'!M25/VLOOKUP(M$2,$BO$127:$BP$138,2,FALSE)</f>
        <v>0</v>
      </c>
      <c r="N25" s="40">
        <f>'Budget FCFA'!N25/VLOOKUP(N$2,$BO$127:$BP$138,2,FALSE)</f>
        <v>0</v>
      </c>
      <c r="O25" s="40">
        <f>'Budget FCFA'!O25/VLOOKUP(O$2,$BO$127:$BP$138,2,FALSE)</f>
        <v>0</v>
      </c>
      <c r="P25" s="40">
        <f>'Budget FCFA'!P25/VLOOKUP(P$2,$BO$127:$BP$138,2,FALSE)</f>
        <v>0</v>
      </c>
      <c r="Q25" s="129">
        <f>'Budget FCFA'!Q25/VLOOKUP(Q$2,$BO$127:$BP$138,2,FALSE)</f>
        <v>0</v>
      </c>
      <c r="R25" s="39">
        <f>'Budget FCFA'!R25/VLOOKUP(R$2,$BO$127:$BP$138,2,FALSE)</f>
        <v>0</v>
      </c>
      <c r="S25" s="129">
        <f>'Budget FCFA'!S25/VLOOKUP(S$2,$BO$127:$BP$138,2,FALSE)</f>
        <v>0</v>
      </c>
      <c r="T25" s="40">
        <f>'Budget FCFA'!T25/VLOOKUP(T$2,$BO$127:$BP$138,2,FALSE)</f>
        <v>0</v>
      </c>
      <c r="U25" s="40">
        <f>'Budget FCFA'!U25/VLOOKUP(U$2,$BO$127:$BP$138,2,FALSE)</f>
        <v>0</v>
      </c>
      <c r="V25" s="116">
        <f>'Budget FCFA'!V25/VLOOKUP(V$2,$BO$127:$BP$138,2,FALSE)</f>
        <v>0</v>
      </c>
      <c r="W25" s="39">
        <f>'Budget FCFA'!W25/VLOOKUP(W$2,$BO$127:$BP$138,2,FALSE)</f>
        <v>0</v>
      </c>
      <c r="X25" s="40">
        <f>'Budget FCFA'!X25/VLOOKUP(X$2,$BO$127:$BP$138,2,FALSE)</f>
        <v>0</v>
      </c>
      <c r="Y25" s="129">
        <f>'Budget FCFA'!Y25/VLOOKUP(Y$2,$BO$127:$BP$138,2,FALSE)</f>
        <v>0</v>
      </c>
      <c r="Z25" s="40">
        <f>'Budget FCFA'!Z25/VLOOKUP(Z$2,$BO$127:$BP$138,2,FALSE)</f>
        <v>0</v>
      </c>
      <c r="AA25" s="116">
        <f>'Budget FCFA'!AA25/VLOOKUP(AA$2,$BO$127:$BP$138,2,FALSE)</f>
        <v>0</v>
      </c>
      <c r="AB25" s="39">
        <f>'Budget FCFA'!AB25/VLOOKUP(AB$2,$BO$127:$BP$138,2,FALSE)</f>
        <v>0</v>
      </c>
      <c r="AC25" s="40">
        <f>'Budget FCFA'!AC25/VLOOKUP(AC$2,$BO$127:$BP$138,2,FALSE)</f>
        <v>0</v>
      </c>
      <c r="AD25" s="40">
        <f>'Budget FCFA'!AD25/VLOOKUP(AD$2,$BO$127:$BP$138,2,FALSE)</f>
        <v>0</v>
      </c>
      <c r="AE25" s="40">
        <f>'Budget FCFA'!AE25/VLOOKUP(AE$2,$BO$127:$BP$138,2,FALSE)</f>
        <v>0</v>
      </c>
      <c r="AF25" s="116">
        <f>'Budget FCFA'!AF25/VLOOKUP(AF$2,$BO$127:$BP$138,2,FALSE)</f>
        <v>0</v>
      </c>
      <c r="AG25" s="39">
        <f>'Budget FCFA'!AG25/VLOOKUP(AG$2,$BO$127:$BP$138,2,FALSE)</f>
        <v>0</v>
      </c>
      <c r="AH25" s="40">
        <f>'Budget FCFA'!AH25/VLOOKUP(AH$2,$BO$127:$BP$138,2,FALSE)</f>
        <v>0</v>
      </c>
      <c r="AI25" s="129">
        <f>'Budget FCFA'!AI25/VLOOKUP(AI$2,$BO$127:$BP$138,2,FALSE)</f>
        <v>0</v>
      </c>
      <c r="AJ25" s="40">
        <f>'Budget FCFA'!AJ25/VLOOKUP(AJ$2,$BO$127:$BP$138,2,FALSE)</f>
        <v>0</v>
      </c>
      <c r="AK25" s="116">
        <f>'Budget FCFA'!AK25/VLOOKUP(AK$2,$BO$127:$BP$138,2,FALSE)</f>
        <v>0</v>
      </c>
      <c r="AL25" s="39">
        <f>'Budget FCFA'!AL25/VLOOKUP(AL$2,$BO$127:$BP$138,2,FALSE)</f>
        <v>0</v>
      </c>
      <c r="AM25" s="40">
        <f>'Budget FCFA'!AM25/VLOOKUP(AM$2,$BO$127:$BP$138,2,FALSE)</f>
        <v>0</v>
      </c>
      <c r="AN25" s="129">
        <f>'Budget FCFA'!AN25/VLOOKUP(AN$2,$BO$127:$BP$138,2,FALSE)</f>
        <v>0</v>
      </c>
      <c r="AO25" s="40">
        <f>'Budget FCFA'!AO25/VLOOKUP(AO$2,$BO$127:$BP$138,2,FALSE)</f>
        <v>0</v>
      </c>
      <c r="AP25" s="116">
        <f>'Budget FCFA'!AP25/VLOOKUP(AP$2,$BO$127:$BP$138,2,FALSE)</f>
        <v>0</v>
      </c>
      <c r="AQ25" s="39" t="e">
        <f>'Budget FCFA'!#REF!/VLOOKUP(AQ$2,$BO$127:$BP$138,2,FALSE)</f>
        <v>#REF!</v>
      </c>
      <c r="AR25" s="40" t="e">
        <f>'Budget FCFA'!#REF!/VLOOKUP(AR$2,$BO$127:$BP$138,2,FALSE)</f>
        <v>#REF!</v>
      </c>
      <c r="AS25" s="40" t="e">
        <f>'Budget FCFA'!#REF!/VLOOKUP(AS$2,$BO$127:$BP$138,2,FALSE)</f>
        <v>#REF!</v>
      </c>
      <c r="AT25" s="40" t="e">
        <f>'Budget FCFA'!#REF!/VLOOKUP(AT$2,$BO$127:$BP$138,2,FALSE)</f>
        <v>#REF!</v>
      </c>
      <c r="AU25" s="116" t="e">
        <f>'Budget FCFA'!#REF!/VLOOKUP(AU$2,$BO$127:$BP$138,2,FALSE)</f>
        <v>#REF!</v>
      </c>
      <c r="AV25" s="39" t="e">
        <f>'Budget FCFA'!#REF!/VLOOKUP(AV$2,$BO$127:$BP$138,2,FALSE)</f>
        <v>#REF!</v>
      </c>
      <c r="AW25" s="40" t="e">
        <f>'Budget FCFA'!#REF!/VLOOKUP(AW$2,$BO$127:$BP$138,2,FALSE)</f>
        <v>#REF!</v>
      </c>
      <c r="AX25" s="129" t="e">
        <f>'Budget FCFA'!#REF!/VLOOKUP(AX$2,$BO$127:$BP$138,2,FALSE)</f>
        <v>#REF!</v>
      </c>
      <c r="AY25" s="40" t="e">
        <f>'Budget FCFA'!#REF!/VLOOKUP(AY$2,$BO$127:$BP$138,2,FALSE)</f>
        <v>#REF!</v>
      </c>
      <c r="AZ25" s="116" t="e">
        <f>'Budget FCFA'!#REF!/VLOOKUP(AZ$2,$BO$127:$BP$138,2,FALSE)</f>
        <v>#REF!</v>
      </c>
      <c r="BA25" s="39" t="e">
        <f>'Budget FCFA'!#REF!/VLOOKUP(BA$2,$BO$127:$BP$138,2,FALSE)</f>
        <v>#REF!</v>
      </c>
      <c r="BB25" s="40" t="e">
        <f>'Budget FCFA'!#REF!/VLOOKUP(BB$2,$BO$127:$BP$138,2,FALSE)</f>
        <v>#REF!</v>
      </c>
      <c r="BC25" s="40" t="e">
        <f>'Budget FCFA'!#REF!/VLOOKUP(BC$2,$BO$127:$BP$138,2,FALSE)</f>
        <v>#REF!</v>
      </c>
      <c r="BD25" s="129" t="e">
        <f>'Budget FCFA'!#REF!/VLOOKUP(BD$2,$BO$127:$BP$138,2,FALSE)</f>
        <v>#REF!</v>
      </c>
      <c r="BE25" s="144" t="e">
        <f>'Budget FCFA'!#REF!/VLOOKUP(BE$2,$BO$127:$BP$138,2,FALSE)</f>
        <v>#REF!</v>
      </c>
      <c r="BF25" s="39" t="e">
        <f>'Budget FCFA'!#REF!/VLOOKUP(BF$2,$BO$127:$BP$138,2,FALSE)</f>
        <v>#REF!</v>
      </c>
      <c r="BG25" s="40" t="e">
        <f>'Budget FCFA'!#REF!/VLOOKUP(BG$2,$BO$127:$BP$138,2,FALSE)</f>
        <v>#REF!</v>
      </c>
      <c r="BH25" s="40" t="e">
        <f>'Budget FCFA'!#REF!/VLOOKUP(BH$2,$BO$127:$BP$138,2,FALSE)</f>
        <v>#REF!</v>
      </c>
      <c r="BI25" s="157" t="e">
        <f>'Budget FCFA'!#REF!/VLOOKUP(BI$2,$BO$127:$BP$138,2,FALSE)</f>
        <v>#REF!</v>
      </c>
      <c r="BJ25" s="116" t="e">
        <f>'Budget FCFA'!#REF!/VLOOKUP(BJ$2,$BO$127:$BP$138,2,FALSE)</f>
        <v>#REF!</v>
      </c>
      <c r="BK25" s="110" t="e">
        <f t="shared" si="0"/>
        <v>#REF!</v>
      </c>
      <c r="BL25" s="213" t="e">
        <f>BK25-'Budget FCFA'!#REF!</f>
        <v>#REF!</v>
      </c>
      <c r="BM25"/>
    </row>
    <row r="26" spans="1:122" s="5" customFormat="1">
      <c r="A26" s="61" t="s">
        <v>1</v>
      </c>
      <c r="B26" s="62" t="s">
        <v>96</v>
      </c>
      <c r="C26" s="109" t="s">
        <v>45</v>
      </c>
      <c r="D26" s="39">
        <f>'Budget FCFA'!D26/VLOOKUP(D$2,$BO$127:$BP$138,2,FALSE)</f>
        <v>0</v>
      </c>
      <c r="E26" s="40">
        <f>'Budget FCFA'!E26/VLOOKUP(E$2,$BO$127:$BP$138,2,FALSE)</f>
        <v>0</v>
      </c>
      <c r="F26" s="40">
        <f>'Budget FCFA'!F26/VLOOKUP(F$2,$BO$127:$BP$138,2,FALSE)</f>
        <v>0</v>
      </c>
      <c r="G26" s="40">
        <f>'Budget FCFA'!G26/VLOOKUP(G$2,$BO$127:$BP$138,2,FALSE)</f>
        <v>0</v>
      </c>
      <c r="H26" s="136">
        <f>'Budget FCFA'!H26/VLOOKUP(H$2,$BO$127:$BP$138,2,FALSE)</f>
        <v>0</v>
      </c>
      <c r="I26" s="39">
        <f>'Budget FCFA'!I26/VLOOKUP(I$2,$BO$127:$BP$138,2,FALSE)</f>
        <v>0</v>
      </c>
      <c r="J26" s="40">
        <f>'Budget FCFA'!J26/VLOOKUP(J$2,$BO$127:$BP$138,2,FALSE)</f>
        <v>0</v>
      </c>
      <c r="K26" s="40">
        <f>'Budget FCFA'!K26/VLOOKUP(K$2,$BO$127:$BP$138,2,FALSE)</f>
        <v>0</v>
      </c>
      <c r="L26" s="136">
        <f>'Budget FCFA'!L26/VLOOKUP(L$2,$BO$127:$BP$138,2,FALSE)</f>
        <v>0</v>
      </c>
      <c r="M26" s="39">
        <f>'Budget FCFA'!M26/VLOOKUP(M$2,$BO$127:$BP$138,2,FALSE)</f>
        <v>0</v>
      </c>
      <c r="N26" s="40">
        <f>'Budget FCFA'!N26/VLOOKUP(N$2,$BO$127:$BP$138,2,FALSE)</f>
        <v>0</v>
      </c>
      <c r="O26" s="40">
        <f>'Budget FCFA'!O26/VLOOKUP(O$2,$BO$127:$BP$138,2,FALSE)</f>
        <v>0</v>
      </c>
      <c r="P26" s="40">
        <f>'Budget FCFA'!P26/VLOOKUP(P$2,$BO$127:$BP$138,2,FALSE)</f>
        <v>0</v>
      </c>
      <c r="Q26" s="136">
        <f>'Budget FCFA'!Q26/VLOOKUP(Q$2,$BO$127:$BP$138,2,FALSE)</f>
        <v>0</v>
      </c>
      <c r="R26" s="39">
        <f>'Budget FCFA'!R26/VLOOKUP(R$2,$BO$127:$BP$138,2,FALSE)</f>
        <v>0</v>
      </c>
      <c r="S26" s="136">
        <f>'Budget FCFA'!S26/VLOOKUP(S$2,$BO$127:$BP$138,2,FALSE)</f>
        <v>0</v>
      </c>
      <c r="T26" s="40">
        <f>'Budget FCFA'!T26/VLOOKUP(T$2,$BO$127:$BP$138,2,FALSE)</f>
        <v>0</v>
      </c>
      <c r="U26" s="40">
        <f>'Budget FCFA'!U26/VLOOKUP(U$2,$BO$127:$BP$138,2,FALSE)</f>
        <v>0</v>
      </c>
      <c r="V26" s="41">
        <f>'Budget FCFA'!V26/VLOOKUP(V$2,$BO$127:$BP$138,2,FALSE)</f>
        <v>0</v>
      </c>
      <c r="W26" s="39">
        <f>'Budget FCFA'!W26/VLOOKUP(W$2,$BO$127:$BP$138,2,FALSE)</f>
        <v>0</v>
      </c>
      <c r="X26" s="40">
        <f>'Budget FCFA'!X26/VLOOKUP(X$2,$BO$127:$BP$138,2,FALSE)</f>
        <v>0</v>
      </c>
      <c r="Y26" s="136">
        <f>'Budget FCFA'!Y26/VLOOKUP(Y$2,$BO$127:$BP$138,2,FALSE)</f>
        <v>0</v>
      </c>
      <c r="Z26" s="40">
        <f>'Budget FCFA'!Z26/VLOOKUP(Z$2,$BO$127:$BP$138,2,FALSE)</f>
        <v>0</v>
      </c>
      <c r="AA26" s="41">
        <f>'Budget FCFA'!AA26/VLOOKUP(AA$2,$BO$127:$BP$138,2,FALSE)</f>
        <v>0</v>
      </c>
      <c r="AB26" s="39">
        <f>'Budget FCFA'!AB26/VLOOKUP(AB$2,$BO$127:$BP$138,2,FALSE)</f>
        <v>0</v>
      </c>
      <c r="AC26" s="40">
        <f>'Budget FCFA'!AC26/VLOOKUP(AC$2,$BO$127:$BP$138,2,FALSE)</f>
        <v>0</v>
      </c>
      <c r="AD26" s="40">
        <f>'Budget FCFA'!AD26/VLOOKUP(AD$2,$BO$127:$BP$138,2,FALSE)</f>
        <v>0</v>
      </c>
      <c r="AE26" s="40">
        <f>'Budget FCFA'!AE26/VLOOKUP(AE$2,$BO$127:$BP$138,2,FALSE)</f>
        <v>0</v>
      </c>
      <c r="AF26" s="41">
        <f>'Budget FCFA'!AF26/VLOOKUP(AF$2,$BO$127:$BP$138,2,FALSE)</f>
        <v>0</v>
      </c>
      <c r="AG26" s="39">
        <f>'Budget FCFA'!AG26/VLOOKUP(AG$2,$BO$127:$BP$138,2,FALSE)</f>
        <v>0</v>
      </c>
      <c r="AH26" s="40">
        <f>'Budget FCFA'!AH26/VLOOKUP(AH$2,$BO$127:$BP$138,2,FALSE)</f>
        <v>0</v>
      </c>
      <c r="AI26" s="136">
        <f>'Budget FCFA'!AI26/VLOOKUP(AI$2,$BO$127:$BP$138,2,FALSE)</f>
        <v>0</v>
      </c>
      <c r="AJ26" s="40">
        <f>'Budget FCFA'!AJ26/VLOOKUP(AJ$2,$BO$127:$BP$138,2,FALSE)</f>
        <v>0</v>
      </c>
      <c r="AK26" s="41">
        <f>'Budget FCFA'!AK26/VLOOKUP(AK$2,$BO$127:$BP$138,2,FALSE)</f>
        <v>0</v>
      </c>
      <c r="AL26" s="39">
        <f>'Budget FCFA'!AL26/VLOOKUP(AL$2,$BO$127:$BP$138,2,FALSE)</f>
        <v>0</v>
      </c>
      <c r="AM26" s="40">
        <f>'Budget FCFA'!AM26/VLOOKUP(AM$2,$BO$127:$BP$138,2,FALSE)</f>
        <v>0</v>
      </c>
      <c r="AN26" s="136">
        <f>'Budget FCFA'!AN26/VLOOKUP(AN$2,$BO$127:$BP$138,2,FALSE)</f>
        <v>0</v>
      </c>
      <c r="AO26" s="40">
        <f>'Budget FCFA'!AO26/VLOOKUP(AO$2,$BO$127:$BP$138,2,FALSE)</f>
        <v>0</v>
      </c>
      <c r="AP26" s="41">
        <f>'Budget FCFA'!AP26/VLOOKUP(AP$2,$BO$127:$BP$138,2,FALSE)</f>
        <v>0</v>
      </c>
      <c r="AQ26" s="39" t="e">
        <f>'Budget FCFA'!#REF!/VLOOKUP(AQ$2,$BO$127:$BP$138,2,FALSE)</f>
        <v>#REF!</v>
      </c>
      <c r="AR26" s="40" t="e">
        <f>'Budget FCFA'!#REF!/VLOOKUP(AR$2,$BO$127:$BP$138,2,FALSE)</f>
        <v>#REF!</v>
      </c>
      <c r="AS26" s="40" t="e">
        <f>'Budget FCFA'!#REF!/VLOOKUP(AS$2,$BO$127:$BP$138,2,FALSE)</f>
        <v>#REF!</v>
      </c>
      <c r="AT26" s="40" t="e">
        <f>'Budget FCFA'!#REF!/VLOOKUP(AT$2,$BO$127:$BP$138,2,FALSE)</f>
        <v>#REF!</v>
      </c>
      <c r="AU26" s="41" t="e">
        <f>'Budget FCFA'!#REF!/VLOOKUP(AU$2,$BO$127:$BP$138,2,FALSE)</f>
        <v>#REF!</v>
      </c>
      <c r="AV26" s="39" t="e">
        <f>'Budget FCFA'!#REF!/VLOOKUP(AV$2,$BO$127:$BP$138,2,FALSE)</f>
        <v>#REF!</v>
      </c>
      <c r="AW26" s="40" t="e">
        <f>'Budget FCFA'!#REF!/VLOOKUP(AW$2,$BO$127:$BP$138,2,FALSE)</f>
        <v>#REF!</v>
      </c>
      <c r="AX26" s="136" t="e">
        <f>'Budget FCFA'!#REF!/VLOOKUP(AX$2,$BO$127:$BP$138,2,FALSE)</f>
        <v>#REF!</v>
      </c>
      <c r="AY26" s="40" t="e">
        <f>'Budget FCFA'!#REF!/VLOOKUP(AY$2,$BO$127:$BP$138,2,FALSE)</f>
        <v>#REF!</v>
      </c>
      <c r="AZ26" s="41" t="e">
        <f>'Budget FCFA'!#REF!/VLOOKUP(AZ$2,$BO$127:$BP$138,2,FALSE)</f>
        <v>#REF!</v>
      </c>
      <c r="BA26" s="39" t="e">
        <f>'Budget FCFA'!#REF!/VLOOKUP(BA$2,$BO$127:$BP$138,2,FALSE)</f>
        <v>#REF!</v>
      </c>
      <c r="BB26" s="40" t="e">
        <f>'Budget FCFA'!#REF!/VLOOKUP(BB$2,$BO$127:$BP$138,2,FALSE)</f>
        <v>#REF!</v>
      </c>
      <c r="BC26" s="40" t="e">
        <f>'Budget FCFA'!#REF!/VLOOKUP(BC$2,$BO$127:$BP$138,2,FALSE)</f>
        <v>#REF!</v>
      </c>
      <c r="BD26" s="136" t="e">
        <f>'Budget FCFA'!#REF!/VLOOKUP(BD$2,$BO$127:$BP$138,2,FALSE)</f>
        <v>#REF!</v>
      </c>
      <c r="BE26" s="41" t="e">
        <f>'Budget FCFA'!#REF!/VLOOKUP(BE$2,$BO$127:$BP$138,2,FALSE)</f>
        <v>#REF!</v>
      </c>
      <c r="BF26" s="39" t="e">
        <f>'Budget FCFA'!#REF!/VLOOKUP(BF$2,$BO$127:$BP$138,2,FALSE)</f>
        <v>#REF!</v>
      </c>
      <c r="BG26" s="40" t="e">
        <f>'Budget FCFA'!#REF!/VLOOKUP(BG$2,$BO$127:$BP$138,2,FALSE)</f>
        <v>#REF!</v>
      </c>
      <c r="BH26" s="40" t="e">
        <f>'Budget FCFA'!#REF!/VLOOKUP(BH$2,$BO$127:$BP$138,2,FALSE)</f>
        <v>#REF!</v>
      </c>
      <c r="BI26" s="160" t="e">
        <f>'Budget FCFA'!#REF!/VLOOKUP(BI$2,$BO$127:$BP$138,2,FALSE)</f>
        <v>#REF!</v>
      </c>
      <c r="BJ26" s="149" t="e">
        <f>'Budget FCFA'!#REF!/VLOOKUP(BJ$2,$BO$127:$BP$138,2,FALSE)</f>
        <v>#REF!</v>
      </c>
      <c r="BK26" s="110" t="e">
        <f t="shared" si="0"/>
        <v>#REF!</v>
      </c>
      <c r="BL26" s="213" t="e">
        <f>BK26-'Budget FCFA'!#REF!</f>
        <v>#REF!</v>
      </c>
      <c r="BM26"/>
    </row>
    <row r="27" spans="1:122" s="5" customFormat="1">
      <c r="A27" s="61" t="s">
        <v>1</v>
      </c>
      <c r="B27" s="62" t="s">
        <v>30</v>
      </c>
      <c r="C27" s="109" t="s">
        <v>45</v>
      </c>
      <c r="D27" s="39">
        <f>'Budget FCFA'!D27/VLOOKUP(D$2,$BO$127:$BP$138,2,FALSE)</f>
        <v>0</v>
      </c>
      <c r="E27" s="40">
        <f>'Budget FCFA'!E27/VLOOKUP(E$2,$BO$127:$BP$138,2,FALSE)</f>
        <v>0</v>
      </c>
      <c r="F27" s="40">
        <f>'Budget FCFA'!F27/VLOOKUP(F$2,$BO$127:$BP$138,2,FALSE)</f>
        <v>0</v>
      </c>
      <c r="G27" s="40">
        <f>'Budget FCFA'!G27/VLOOKUP(G$2,$BO$127:$BP$138,2,FALSE)</f>
        <v>0</v>
      </c>
      <c r="H27" s="136">
        <f>'Budget FCFA'!H27/VLOOKUP(H$2,$BO$127:$BP$138,2,FALSE)</f>
        <v>0</v>
      </c>
      <c r="I27" s="39">
        <f>'Budget FCFA'!I27/VLOOKUP(I$2,$BO$127:$BP$138,2,FALSE)</f>
        <v>0</v>
      </c>
      <c r="J27" s="40">
        <f>'Budget FCFA'!J27/VLOOKUP(J$2,$BO$127:$BP$138,2,FALSE)</f>
        <v>0</v>
      </c>
      <c r="K27" s="40">
        <f>'Budget FCFA'!K27/VLOOKUP(K$2,$BO$127:$BP$138,2,FALSE)</f>
        <v>0</v>
      </c>
      <c r="L27" s="136">
        <f>'Budget FCFA'!L27/VLOOKUP(L$2,$BO$127:$BP$138,2,FALSE)</f>
        <v>0</v>
      </c>
      <c r="M27" s="39">
        <f>'Budget FCFA'!M27/VLOOKUP(M$2,$BO$127:$BP$138,2,FALSE)</f>
        <v>0</v>
      </c>
      <c r="N27" s="40">
        <f>'Budget FCFA'!N27/VLOOKUP(N$2,$BO$127:$BP$138,2,FALSE)</f>
        <v>0</v>
      </c>
      <c r="O27" s="40">
        <f>'Budget FCFA'!O27/VLOOKUP(O$2,$BO$127:$BP$138,2,FALSE)</f>
        <v>0</v>
      </c>
      <c r="P27" s="40">
        <f>'Budget FCFA'!P27/VLOOKUP(P$2,$BO$127:$BP$138,2,FALSE)</f>
        <v>0</v>
      </c>
      <c r="Q27" s="136">
        <f>'Budget FCFA'!Q27/VLOOKUP(Q$2,$BO$127:$BP$138,2,FALSE)</f>
        <v>0</v>
      </c>
      <c r="R27" s="39">
        <f>'Budget FCFA'!R27/VLOOKUP(R$2,$BO$127:$BP$138,2,FALSE)</f>
        <v>0</v>
      </c>
      <c r="S27" s="136">
        <f>'Budget FCFA'!S27/VLOOKUP(S$2,$BO$127:$BP$138,2,FALSE)</f>
        <v>0</v>
      </c>
      <c r="T27" s="40">
        <f>'Budget FCFA'!T27/VLOOKUP(T$2,$BO$127:$BP$138,2,FALSE)</f>
        <v>0</v>
      </c>
      <c r="U27" s="40">
        <f>'Budget FCFA'!U27/VLOOKUP(U$2,$BO$127:$BP$138,2,FALSE)</f>
        <v>0</v>
      </c>
      <c r="V27" s="41">
        <f>'Budget FCFA'!V27/VLOOKUP(V$2,$BO$127:$BP$138,2,FALSE)</f>
        <v>0</v>
      </c>
      <c r="W27" s="39">
        <f>'Budget FCFA'!W27/VLOOKUP(W$2,$BO$127:$BP$138,2,FALSE)</f>
        <v>0</v>
      </c>
      <c r="X27" s="40">
        <f>'Budget FCFA'!X27/VLOOKUP(X$2,$BO$127:$BP$138,2,FALSE)</f>
        <v>0</v>
      </c>
      <c r="Y27" s="136">
        <f>'Budget FCFA'!Y27/VLOOKUP(Y$2,$BO$127:$BP$138,2,FALSE)</f>
        <v>0</v>
      </c>
      <c r="Z27" s="40">
        <f>'Budget FCFA'!Z27/VLOOKUP(Z$2,$BO$127:$BP$138,2,FALSE)</f>
        <v>0</v>
      </c>
      <c r="AA27" s="41">
        <f>'Budget FCFA'!AA27/VLOOKUP(AA$2,$BO$127:$BP$138,2,FALSE)</f>
        <v>0</v>
      </c>
      <c r="AB27" s="39">
        <f>'Budget FCFA'!AB27/VLOOKUP(AB$2,$BO$127:$BP$138,2,FALSE)</f>
        <v>0</v>
      </c>
      <c r="AC27" s="40">
        <f>'Budget FCFA'!AC27/VLOOKUP(AC$2,$BO$127:$BP$138,2,FALSE)</f>
        <v>0</v>
      </c>
      <c r="AD27" s="40">
        <f>'Budget FCFA'!AD27/VLOOKUP(AD$2,$BO$127:$BP$138,2,FALSE)</f>
        <v>0</v>
      </c>
      <c r="AE27" s="40">
        <f>'Budget FCFA'!AE27/VLOOKUP(AE$2,$BO$127:$BP$138,2,FALSE)</f>
        <v>0</v>
      </c>
      <c r="AF27" s="41">
        <f>'Budget FCFA'!AF27/VLOOKUP(AF$2,$BO$127:$BP$138,2,FALSE)</f>
        <v>0</v>
      </c>
      <c r="AG27" s="39">
        <f>'Budget FCFA'!AG27/VLOOKUP(AG$2,$BO$127:$BP$138,2,FALSE)</f>
        <v>0</v>
      </c>
      <c r="AH27" s="40">
        <f>'Budget FCFA'!AH27/VLOOKUP(AH$2,$BO$127:$BP$138,2,FALSE)</f>
        <v>0</v>
      </c>
      <c r="AI27" s="136">
        <f>'Budget FCFA'!AI27/VLOOKUP(AI$2,$BO$127:$BP$138,2,FALSE)</f>
        <v>0</v>
      </c>
      <c r="AJ27" s="40">
        <f>'Budget FCFA'!AJ27/VLOOKUP(AJ$2,$BO$127:$BP$138,2,FALSE)</f>
        <v>0</v>
      </c>
      <c r="AK27" s="41">
        <f>'Budget FCFA'!AK27/VLOOKUP(AK$2,$BO$127:$BP$138,2,FALSE)</f>
        <v>0</v>
      </c>
      <c r="AL27" s="39">
        <f>'Budget FCFA'!AL27/VLOOKUP(AL$2,$BO$127:$BP$138,2,FALSE)</f>
        <v>0</v>
      </c>
      <c r="AM27" s="40">
        <f>'Budget FCFA'!AM27/VLOOKUP(AM$2,$BO$127:$BP$138,2,FALSE)</f>
        <v>0</v>
      </c>
      <c r="AN27" s="136">
        <f>'Budget FCFA'!AN27/VLOOKUP(AN$2,$BO$127:$BP$138,2,FALSE)</f>
        <v>0</v>
      </c>
      <c r="AO27" s="40">
        <f>'Budget FCFA'!AO27/VLOOKUP(AO$2,$BO$127:$BP$138,2,FALSE)</f>
        <v>0</v>
      </c>
      <c r="AP27" s="41">
        <f>'Budget FCFA'!AP27/VLOOKUP(AP$2,$BO$127:$BP$138,2,FALSE)</f>
        <v>0</v>
      </c>
      <c r="AQ27" s="39" t="e">
        <f>'Budget FCFA'!#REF!/VLOOKUP(AQ$2,$BO$127:$BP$138,2,FALSE)</f>
        <v>#REF!</v>
      </c>
      <c r="AR27" s="40" t="e">
        <f>'Budget FCFA'!#REF!/VLOOKUP(AR$2,$BO$127:$BP$138,2,FALSE)</f>
        <v>#REF!</v>
      </c>
      <c r="AS27" s="40" t="e">
        <f>'Budget FCFA'!#REF!/VLOOKUP(AS$2,$BO$127:$BP$138,2,FALSE)</f>
        <v>#REF!</v>
      </c>
      <c r="AT27" s="40" t="e">
        <f>'Budget FCFA'!#REF!/VLOOKUP(AT$2,$BO$127:$BP$138,2,FALSE)</f>
        <v>#REF!</v>
      </c>
      <c r="AU27" s="41" t="e">
        <f>'Budget FCFA'!#REF!/VLOOKUP(AU$2,$BO$127:$BP$138,2,FALSE)</f>
        <v>#REF!</v>
      </c>
      <c r="AV27" s="39" t="e">
        <f>'Budget FCFA'!#REF!/VLOOKUP(AV$2,$BO$127:$BP$138,2,FALSE)</f>
        <v>#REF!</v>
      </c>
      <c r="AW27" s="40" t="e">
        <f>'Budget FCFA'!#REF!/VLOOKUP(AW$2,$BO$127:$BP$138,2,FALSE)</f>
        <v>#REF!</v>
      </c>
      <c r="AX27" s="136" t="e">
        <f>'Budget FCFA'!#REF!/VLOOKUP(AX$2,$BO$127:$BP$138,2,FALSE)</f>
        <v>#REF!</v>
      </c>
      <c r="AY27" s="40" t="e">
        <f>'Budget FCFA'!#REF!/VLOOKUP(AY$2,$BO$127:$BP$138,2,FALSE)</f>
        <v>#REF!</v>
      </c>
      <c r="AZ27" s="41" t="e">
        <f>'Budget FCFA'!#REF!/VLOOKUP(AZ$2,$BO$127:$BP$138,2,FALSE)</f>
        <v>#REF!</v>
      </c>
      <c r="BA27" s="39" t="e">
        <f>'Budget FCFA'!#REF!/VLOOKUP(BA$2,$BO$127:$BP$138,2,FALSE)</f>
        <v>#REF!</v>
      </c>
      <c r="BB27" s="40" t="e">
        <f>'Budget FCFA'!#REF!/VLOOKUP(BB$2,$BO$127:$BP$138,2,FALSE)</f>
        <v>#REF!</v>
      </c>
      <c r="BC27" s="40" t="e">
        <f>'Budget FCFA'!#REF!/VLOOKUP(BC$2,$BO$127:$BP$138,2,FALSE)</f>
        <v>#REF!</v>
      </c>
      <c r="BD27" s="136" t="e">
        <f>'Budget FCFA'!#REF!/VLOOKUP(BD$2,$BO$127:$BP$138,2,FALSE)</f>
        <v>#REF!</v>
      </c>
      <c r="BE27" s="41" t="e">
        <f>'Budget FCFA'!#REF!/VLOOKUP(BE$2,$BO$127:$BP$138,2,FALSE)</f>
        <v>#REF!</v>
      </c>
      <c r="BF27" s="39" t="e">
        <f>'Budget FCFA'!#REF!/VLOOKUP(BF$2,$BO$127:$BP$138,2,FALSE)</f>
        <v>#REF!</v>
      </c>
      <c r="BG27" s="40" t="e">
        <f>'Budget FCFA'!#REF!/VLOOKUP(BG$2,$BO$127:$BP$138,2,FALSE)</f>
        <v>#REF!</v>
      </c>
      <c r="BH27" s="40" t="e">
        <f>'Budget FCFA'!#REF!/VLOOKUP(BH$2,$BO$127:$BP$138,2,FALSE)</f>
        <v>#REF!</v>
      </c>
      <c r="BI27" s="160" t="e">
        <f>'Budget FCFA'!#REF!/VLOOKUP(BI$2,$BO$127:$BP$138,2,FALSE)</f>
        <v>#REF!</v>
      </c>
      <c r="BJ27" s="149" t="e">
        <f>'Budget FCFA'!#REF!/VLOOKUP(BJ$2,$BO$127:$BP$138,2,FALSE)</f>
        <v>#REF!</v>
      </c>
      <c r="BK27" s="110" t="e">
        <f t="shared" si="0"/>
        <v>#REF!</v>
      </c>
      <c r="BL27" s="213" t="e">
        <f>BK27-'Budget FCFA'!#REF!</f>
        <v>#REF!</v>
      </c>
      <c r="BM27"/>
    </row>
    <row r="28" spans="1:122" s="5" customFormat="1" ht="15.6">
      <c r="A28" s="61" t="s">
        <v>1</v>
      </c>
      <c r="B28" s="64" t="s">
        <v>27</v>
      </c>
      <c r="C28" s="107" t="s">
        <v>86</v>
      </c>
      <c r="D28" s="65">
        <f>'Budget FCFA'!D28/VLOOKUP(D$2,$BO$127:$BP$138,2,FALSE)</f>
        <v>0</v>
      </c>
      <c r="E28" s="66">
        <f>'Budget FCFA'!E28/VLOOKUP(E$2,$BO$127:$BP$138,2,FALSE)</f>
        <v>0</v>
      </c>
      <c r="F28" s="66">
        <f>'Budget FCFA'!F28/VLOOKUP(F$2,$BO$127:$BP$138,2,FALSE)</f>
        <v>0</v>
      </c>
      <c r="G28" s="66">
        <f>'Budget FCFA'!G28/VLOOKUP(G$2,$BO$127:$BP$138,2,FALSE)</f>
        <v>0</v>
      </c>
      <c r="H28" s="67">
        <f>'Budget FCFA'!H28/VLOOKUP(H$2,$BO$127:$BP$138,2,FALSE)</f>
        <v>0</v>
      </c>
      <c r="I28" s="65">
        <f>'Budget FCFA'!I28/VLOOKUP(I$2,$BO$127:$BP$138,2,FALSE)</f>
        <v>0</v>
      </c>
      <c r="J28" s="66">
        <f>'Budget FCFA'!J28/VLOOKUP(J$2,$BO$127:$BP$138,2,FALSE)</f>
        <v>0</v>
      </c>
      <c r="K28" s="66">
        <f>'Budget FCFA'!K28/VLOOKUP(K$2,$BO$127:$BP$138,2,FALSE)</f>
        <v>0</v>
      </c>
      <c r="L28" s="67">
        <f>'Budget FCFA'!L28/VLOOKUP(L$2,$BO$127:$BP$138,2,FALSE)</f>
        <v>0</v>
      </c>
      <c r="M28" s="65">
        <f>'Budget FCFA'!M28/VLOOKUP(M$2,$BO$127:$BP$138,2,FALSE)</f>
        <v>0</v>
      </c>
      <c r="N28" s="94">
        <f>'Budget FCFA'!N28/VLOOKUP(N$2,$BO$127:$BP$138,2,FALSE)</f>
        <v>0</v>
      </c>
      <c r="O28" s="66">
        <f>'Budget FCFA'!O28/VLOOKUP(O$2,$BO$127:$BP$138,2,FALSE)</f>
        <v>0</v>
      </c>
      <c r="P28" s="66">
        <f>'Budget FCFA'!P28/VLOOKUP(P$2,$BO$127:$BP$138,2,FALSE)</f>
        <v>0</v>
      </c>
      <c r="Q28" s="67">
        <f>'Budget FCFA'!Q28/VLOOKUP(Q$2,$BO$127:$BP$138,2,FALSE)</f>
        <v>0</v>
      </c>
      <c r="R28" s="65">
        <f>'Budget FCFA'!R28/VLOOKUP(R$2,$BO$127:$BP$138,2,FALSE)</f>
        <v>0</v>
      </c>
      <c r="S28" s="67">
        <f>'Budget FCFA'!S28/VLOOKUP(S$2,$BO$127:$BP$138,2,FALSE)</f>
        <v>0</v>
      </c>
      <c r="T28" s="66">
        <f>'Budget FCFA'!T28/VLOOKUP(T$2,$BO$127:$BP$138,2,FALSE)</f>
        <v>0</v>
      </c>
      <c r="U28" s="66">
        <f>'Budget FCFA'!U28/VLOOKUP(U$2,$BO$127:$BP$138,2,FALSE)</f>
        <v>0</v>
      </c>
      <c r="V28" s="67">
        <f>'Budget FCFA'!V28/VLOOKUP(V$2,$BO$127:$BP$138,2,FALSE)</f>
        <v>0</v>
      </c>
      <c r="W28" s="65">
        <f>'Budget FCFA'!W28/VLOOKUP(W$2,$BO$127:$BP$138,2,FALSE)</f>
        <v>0</v>
      </c>
      <c r="X28" s="66">
        <f>'Budget FCFA'!X28/VLOOKUP(X$2,$BO$127:$BP$138,2,FALSE)</f>
        <v>0</v>
      </c>
      <c r="Y28" s="66">
        <f>'Budget FCFA'!Y28/VLOOKUP(Y$2,$BO$127:$BP$138,2,FALSE)</f>
        <v>0</v>
      </c>
      <c r="Z28" s="66">
        <f>'Budget FCFA'!Z28/VLOOKUP(Z$2,$BO$127:$BP$138,2,FALSE)</f>
        <v>0</v>
      </c>
      <c r="AA28" s="67">
        <f>'Budget FCFA'!AA28/VLOOKUP(AA$2,$BO$127:$BP$138,2,FALSE)</f>
        <v>0</v>
      </c>
      <c r="AB28" s="65">
        <f>'Budget FCFA'!AB28/VLOOKUP(AB$2,$BO$127:$BP$138,2,FALSE)</f>
        <v>0</v>
      </c>
      <c r="AC28" s="66">
        <f>'Budget FCFA'!AC28/VLOOKUP(AC$2,$BO$127:$BP$138,2,FALSE)</f>
        <v>0</v>
      </c>
      <c r="AD28" s="66">
        <f>'Budget FCFA'!AD28/VLOOKUP(AD$2,$BO$127:$BP$138,2,FALSE)</f>
        <v>0</v>
      </c>
      <c r="AE28" s="66">
        <f>'Budget FCFA'!AE28/VLOOKUP(AE$2,$BO$127:$BP$138,2,FALSE)</f>
        <v>0</v>
      </c>
      <c r="AF28" s="67">
        <f>'Budget FCFA'!AF28/VLOOKUP(AF$2,$BO$127:$BP$138,2,FALSE)</f>
        <v>0</v>
      </c>
      <c r="AG28" s="65">
        <f>'Budget FCFA'!AG28/VLOOKUP(AG$2,$BO$127:$BP$138,2,FALSE)</f>
        <v>0</v>
      </c>
      <c r="AH28" s="66">
        <f>'Budget FCFA'!AH28/VLOOKUP(AH$2,$BO$127:$BP$138,2,FALSE)</f>
        <v>0</v>
      </c>
      <c r="AI28" s="66">
        <f>'Budget FCFA'!AI28/VLOOKUP(AI$2,$BO$127:$BP$138,2,FALSE)</f>
        <v>0</v>
      </c>
      <c r="AJ28" s="66">
        <f>'Budget FCFA'!AJ28/VLOOKUP(AJ$2,$BO$127:$BP$138,2,FALSE)</f>
        <v>0</v>
      </c>
      <c r="AK28" s="67">
        <f>'Budget FCFA'!AK28/VLOOKUP(AK$2,$BO$127:$BP$138,2,FALSE)</f>
        <v>0</v>
      </c>
      <c r="AL28" s="65">
        <f>'Budget FCFA'!AL28/VLOOKUP(AL$2,$BO$127:$BP$138,2,FALSE)</f>
        <v>0</v>
      </c>
      <c r="AM28" s="66">
        <f>'Budget FCFA'!AM28/VLOOKUP(AM$2,$BO$127:$BP$138,2,FALSE)</f>
        <v>0</v>
      </c>
      <c r="AN28" s="66">
        <f>'Budget FCFA'!AN28/VLOOKUP(AN$2,$BO$127:$BP$138,2,FALSE)</f>
        <v>0</v>
      </c>
      <c r="AO28" s="66">
        <f>'Budget FCFA'!AO28/VLOOKUP(AO$2,$BO$127:$BP$138,2,FALSE)</f>
        <v>0</v>
      </c>
      <c r="AP28" s="67">
        <f>'Budget FCFA'!AP28/VLOOKUP(AP$2,$BO$127:$BP$138,2,FALSE)</f>
        <v>0</v>
      </c>
      <c r="AQ28" s="39" t="e">
        <f>'Budget FCFA'!#REF!/VLOOKUP(AQ$2,$BO$127:$BP$138,2,FALSE)</f>
        <v>#REF!</v>
      </c>
      <c r="AR28" s="66" t="e">
        <f>'Budget FCFA'!#REF!/VLOOKUP(AR$2,$BO$127:$BP$138,2,FALSE)</f>
        <v>#REF!</v>
      </c>
      <c r="AS28" s="66" t="e">
        <f>'Budget FCFA'!#REF!/VLOOKUP(AS$2,$BO$127:$BP$138,2,FALSE)</f>
        <v>#REF!</v>
      </c>
      <c r="AT28" s="66" t="e">
        <f>'Budget FCFA'!#REF!/VLOOKUP(AT$2,$BO$127:$BP$138,2,FALSE)</f>
        <v>#REF!</v>
      </c>
      <c r="AU28" s="67" t="e">
        <f>'Budget FCFA'!#REF!/VLOOKUP(AU$2,$BO$127:$BP$138,2,FALSE)</f>
        <v>#REF!</v>
      </c>
      <c r="AV28" s="65" t="e">
        <f>'Budget FCFA'!#REF!/VLOOKUP(AV$2,$BO$127:$BP$138,2,FALSE)</f>
        <v>#REF!</v>
      </c>
      <c r="AW28" s="66" t="e">
        <f>'Budget FCFA'!#REF!/VLOOKUP(AW$2,$BO$127:$BP$138,2,FALSE)</f>
        <v>#REF!</v>
      </c>
      <c r="AX28" s="66" t="e">
        <f>'Budget FCFA'!#REF!/VLOOKUP(AX$2,$BO$127:$BP$138,2,FALSE)</f>
        <v>#REF!</v>
      </c>
      <c r="AY28" s="66" t="e">
        <f>'Budget FCFA'!#REF!/VLOOKUP(AY$2,$BO$127:$BP$138,2,FALSE)</f>
        <v>#REF!</v>
      </c>
      <c r="AZ28" s="67" t="e">
        <f>'Budget FCFA'!#REF!/VLOOKUP(AZ$2,$BO$127:$BP$138,2,FALSE)</f>
        <v>#REF!</v>
      </c>
      <c r="BA28" s="65" t="e">
        <f>'Budget FCFA'!#REF!/VLOOKUP(BA$2,$BO$127:$BP$138,2,FALSE)</f>
        <v>#REF!</v>
      </c>
      <c r="BB28" s="66" t="e">
        <f>'Budget FCFA'!#REF!/VLOOKUP(BB$2,$BO$127:$BP$138,2,FALSE)</f>
        <v>#REF!</v>
      </c>
      <c r="BC28" s="66" t="e">
        <f>'Budget FCFA'!#REF!/VLOOKUP(BC$2,$BO$127:$BP$138,2,FALSE)</f>
        <v>#REF!</v>
      </c>
      <c r="BD28" s="66" t="e">
        <f>'Budget FCFA'!#REF!/VLOOKUP(BD$2,$BO$127:$BP$138,2,FALSE)</f>
        <v>#REF!</v>
      </c>
      <c r="BE28" s="146" t="e">
        <f>'Budget FCFA'!#REF!/VLOOKUP(BE$2,$BO$127:$BP$138,2,FALSE)</f>
        <v>#REF!</v>
      </c>
      <c r="BF28" s="65" t="e">
        <f>'Budget FCFA'!#REF!/VLOOKUP(BF$2,$BO$127:$BP$138,2,FALSE)</f>
        <v>#REF!</v>
      </c>
      <c r="BG28" s="66" t="e">
        <f>'Budget FCFA'!#REF!/VLOOKUP(BG$2,$BO$127:$BP$138,2,FALSE)</f>
        <v>#REF!</v>
      </c>
      <c r="BH28" s="66" t="e">
        <f>'Budget FCFA'!#REF!/VLOOKUP(BH$2,$BO$127:$BP$138,2,FALSE)</f>
        <v>#REF!</v>
      </c>
      <c r="BI28" s="67" t="e">
        <f>'Budget FCFA'!#REF!/VLOOKUP(BI$2,$BO$127:$BP$138,2,FALSE)</f>
        <v>#REF!</v>
      </c>
      <c r="BJ28" s="151" t="e">
        <f>'Budget FCFA'!#REF!/VLOOKUP(BJ$2,$BO$127:$BP$138,2,FALSE)</f>
        <v>#REF!</v>
      </c>
      <c r="BK28" s="107" t="e">
        <f t="shared" si="0"/>
        <v>#REF!</v>
      </c>
      <c r="BL28" s="213" t="e">
        <f>BK28-'Budget FCFA'!#REF!</f>
        <v>#REF!</v>
      </c>
      <c r="BM28"/>
    </row>
    <row r="29" spans="1:122" s="5" customFormat="1">
      <c r="A29" s="61" t="s">
        <v>1</v>
      </c>
      <c r="B29" s="62" t="s">
        <v>28</v>
      </c>
      <c r="C29" s="106" t="s">
        <v>83</v>
      </c>
      <c r="D29" s="39">
        <f>'Budget FCFA'!D29/VLOOKUP(D$2,$BO$127:$BP$138,2,FALSE)</f>
        <v>0</v>
      </c>
      <c r="E29" s="40">
        <f>'Budget FCFA'!E29/VLOOKUP(E$2,$BO$127:$BP$138,2,FALSE)</f>
        <v>114.33676292805778</v>
      </c>
      <c r="F29" s="40">
        <f>'Budget FCFA'!F29/VLOOKUP(F$2,$BO$127:$BP$138,2,FALSE)</f>
        <v>0</v>
      </c>
      <c r="G29" s="132">
        <f>'Budget FCFA'!G29/VLOOKUP(G$2,$BO$127:$BP$138,2,FALSE)</f>
        <v>0</v>
      </c>
      <c r="H29" s="116">
        <f>'Budget FCFA'!H29/VLOOKUP(H$2,$BO$127:$BP$138,2,FALSE)</f>
        <v>0</v>
      </c>
      <c r="I29" s="132">
        <f>'Budget FCFA'!I29/VLOOKUP(I$2,$BO$127:$BP$138,2,FALSE)</f>
        <v>3430.1028878417337</v>
      </c>
      <c r="J29" s="40">
        <f>'Budget FCFA'!J29/VLOOKUP(J$2,$BO$127:$BP$138,2,FALSE)</f>
        <v>0</v>
      </c>
      <c r="K29" s="40">
        <f>'Budget FCFA'!K29/VLOOKUP(K$2,$BO$127:$BP$138,2,FALSE)</f>
        <v>0</v>
      </c>
      <c r="L29" s="116">
        <f>'Budget FCFA'!L29/VLOOKUP(L$2,$BO$127:$BP$138,2,FALSE)</f>
        <v>0</v>
      </c>
      <c r="M29" s="132">
        <f>'Budget FCFA'!M29/VLOOKUP(M$2,$BO$127:$BP$138,2,FALSE)</f>
        <v>0</v>
      </c>
      <c r="N29" s="132">
        <f>'Budget FCFA'!N29/VLOOKUP(N$2,$BO$127:$BP$138,2,FALSE)</f>
        <v>0</v>
      </c>
      <c r="O29" s="40">
        <f>'Budget FCFA'!O29/VLOOKUP(O$2,$BO$127:$BP$138,2,FALSE)</f>
        <v>114.33676292805778</v>
      </c>
      <c r="P29" s="40">
        <f>'Budget FCFA'!P29/VLOOKUP(P$2,$BO$127:$BP$138,2,FALSE)</f>
        <v>1600.714680992809</v>
      </c>
      <c r="Q29" s="116">
        <f>'Budget FCFA'!Q29/VLOOKUP(Q$2,$BO$127:$BP$138,2,FALSE)</f>
        <v>0</v>
      </c>
      <c r="R29" s="132">
        <f>'Budget FCFA'!R29/VLOOKUP(R$2,$BO$127:$BP$138,2,FALSE)</f>
        <v>0</v>
      </c>
      <c r="S29" s="40">
        <f>'Budget FCFA'!S29/VLOOKUP(S$2,$BO$127:$BP$138,2,FALSE)</f>
        <v>0</v>
      </c>
      <c r="T29" s="40">
        <f>'Budget FCFA'!T29/VLOOKUP(T$2,$BO$127:$BP$138,2,FALSE)</f>
        <v>4459.1337541942539</v>
      </c>
      <c r="U29" s="40">
        <f>'Budget FCFA'!U29/VLOOKUP(U$2,$BO$127:$BP$138,2,FALSE)</f>
        <v>0</v>
      </c>
      <c r="V29" s="116">
        <f>'Budget FCFA'!V29/VLOOKUP(V$2,$BO$127:$BP$138,2,FALSE)</f>
        <v>0</v>
      </c>
      <c r="W29" s="132">
        <f>'Budget FCFA'!W29/VLOOKUP(W$2,$BO$127:$BP$138,2,FALSE)</f>
        <v>0</v>
      </c>
      <c r="X29" s="132">
        <f>'Budget FCFA'!X29/VLOOKUP(X$2,$BO$127:$BP$138,2,FALSE)</f>
        <v>114.33676292805778</v>
      </c>
      <c r="Y29" s="40">
        <f>'Budget FCFA'!Y29/VLOOKUP(Y$2,$BO$127:$BP$138,2,FALSE)</f>
        <v>0</v>
      </c>
      <c r="Z29" s="40">
        <f>'Budget FCFA'!Z29/VLOOKUP(Z$2,$BO$127:$BP$138,2,FALSE)</f>
        <v>0</v>
      </c>
      <c r="AA29" s="116">
        <f>'Budget FCFA'!AA29/VLOOKUP(AA$2,$BO$127:$BP$138,2,FALSE)</f>
        <v>0</v>
      </c>
      <c r="AB29" s="39">
        <f>'Budget FCFA'!AB29/VLOOKUP(AB$2,$BO$127:$BP$138,2,FALSE)</f>
        <v>1864.6578086541433</v>
      </c>
      <c r="AC29" s="40">
        <f>'Budget FCFA'!AC29/VLOOKUP(AC$2,$BO$127:$BP$138,2,FALSE)</f>
        <v>0</v>
      </c>
      <c r="AD29" s="132">
        <f>'Budget FCFA'!AD29/VLOOKUP(AD$2,$BO$127:$BP$138,2,FALSE)</f>
        <v>0</v>
      </c>
      <c r="AE29" s="40">
        <f>'Budget FCFA'!AE29/VLOOKUP(AE$2,$BO$127:$BP$138,2,FALSE)</f>
        <v>0</v>
      </c>
      <c r="AF29" s="116">
        <f>'Budget FCFA'!AF29/VLOOKUP(AF$2,$BO$127:$BP$138,2,FALSE)</f>
        <v>0</v>
      </c>
      <c r="AG29" s="39">
        <f>'Budget FCFA'!AG29/VLOOKUP(AG$2,$BO$127:$BP$138,2,FALSE)</f>
        <v>114.33676292805778</v>
      </c>
      <c r="AH29" s="132">
        <f>'Budget FCFA'!AH29/VLOOKUP(AH$2,$BO$127:$BP$138,2,FALSE)</f>
        <v>0</v>
      </c>
      <c r="AI29" s="40">
        <f>'Budget FCFA'!AI29/VLOOKUP(AI$2,$BO$127:$BP$138,2,FALSE)</f>
        <v>0</v>
      </c>
      <c r="AJ29" s="40">
        <f>'Budget FCFA'!AJ29/VLOOKUP(AJ$2,$BO$127:$BP$138,2,FALSE)</f>
        <v>0</v>
      </c>
      <c r="AK29" s="116">
        <f>'Budget FCFA'!AK29/VLOOKUP(AK$2,$BO$127:$BP$138,2,FALSE)</f>
        <v>0</v>
      </c>
      <c r="AL29" s="132">
        <f>'Budget FCFA'!AL29/VLOOKUP(AL$2,$BO$127:$BP$138,2,FALSE)</f>
        <v>6753.4914636172798</v>
      </c>
      <c r="AM29" s="132">
        <f>'Budget FCFA'!AM29/VLOOKUP(AM$2,$BO$127:$BP$138,2,FALSE)</f>
        <v>114.33676292805778</v>
      </c>
      <c r="AN29" s="40">
        <f>'Budget FCFA'!AN29/VLOOKUP(AN$2,$BO$127:$BP$138,2,FALSE)</f>
        <v>0</v>
      </c>
      <c r="AO29" s="40">
        <f>'Budget FCFA'!AO29/VLOOKUP(AO$2,$BO$127:$BP$138,2,FALSE)</f>
        <v>0</v>
      </c>
      <c r="AP29" s="116">
        <f>'Budget FCFA'!AP29/VLOOKUP(AP$2,$BO$127:$BP$138,2,FALSE)</f>
        <v>0</v>
      </c>
      <c r="AQ29" s="143" t="e">
        <f>'Budget FCFA'!#REF!/VLOOKUP(AQ$2,$BO$127:$BP$138,2,FALSE)</f>
        <v>#REF!</v>
      </c>
      <c r="AR29" s="132" t="e">
        <f>'Budget FCFA'!#REF!/VLOOKUP(AR$2,$BO$127:$BP$138,2,FALSE)</f>
        <v>#REF!</v>
      </c>
      <c r="AS29" s="132" t="e">
        <f>'Budget FCFA'!#REF!/VLOOKUP(AS$2,$BO$127:$BP$138,2,FALSE)</f>
        <v>#REF!</v>
      </c>
      <c r="AT29" s="40" t="e">
        <f>'Budget FCFA'!#REF!/VLOOKUP(AT$2,$BO$127:$BP$138,2,FALSE)</f>
        <v>#REF!</v>
      </c>
      <c r="AU29" s="116" t="e">
        <f>'Budget FCFA'!#REF!/VLOOKUP(AU$2,$BO$127:$BP$138,2,FALSE)</f>
        <v>#REF!</v>
      </c>
      <c r="AV29" s="132" t="e">
        <f>'Budget FCFA'!#REF!/VLOOKUP(AV$2,$BO$127:$BP$138,2,FALSE)</f>
        <v>#REF!</v>
      </c>
      <c r="AW29" s="40" t="e">
        <f>'Budget FCFA'!#REF!/VLOOKUP(AW$2,$BO$127:$BP$138,2,FALSE)</f>
        <v>#REF!</v>
      </c>
      <c r="AX29" s="40" t="e">
        <f>'Budget FCFA'!#REF!/VLOOKUP(AX$2,$BO$127:$BP$138,2,FALSE)</f>
        <v>#REF!</v>
      </c>
      <c r="AY29" s="40" t="e">
        <f>'Budget FCFA'!#REF!/VLOOKUP(AY$2,$BO$127:$BP$138,2,FALSE)</f>
        <v>#REF!</v>
      </c>
      <c r="AZ29" s="116" t="e">
        <f>'Budget FCFA'!#REF!/VLOOKUP(AZ$2,$BO$127:$BP$138,2,FALSE)</f>
        <v>#REF!</v>
      </c>
      <c r="BA29" s="39" t="e">
        <f>'Budget FCFA'!#REF!/VLOOKUP(BA$2,$BO$127:$BP$138,2,FALSE)</f>
        <v>#REF!</v>
      </c>
      <c r="BB29" s="132" t="e">
        <f>'Budget FCFA'!#REF!/VLOOKUP(BB$2,$BO$127:$BP$138,2,FALSE)</f>
        <v>#REF!</v>
      </c>
      <c r="BC29" s="132" t="e">
        <f>'Budget FCFA'!#REF!/VLOOKUP(BC$2,$BO$127:$BP$138,2,FALSE)</f>
        <v>#REF!</v>
      </c>
      <c r="BD29" s="40" t="e">
        <f>'Budget FCFA'!#REF!/VLOOKUP(BD$2,$BO$127:$BP$138,2,FALSE)</f>
        <v>#REF!</v>
      </c>
      <c r="BE29" s="144" t="e">
        <f>'Budget FCFA'!#REF!/VLOOKUP(BE$2,$BO$127:$BP$138,2,FALSE)</f>
        <v>#REF!</v>
      </c>
      <c r="BF29" s="131" t="e">
        <f>'Budget FCFA'!#REF!/VLOOKUP(BF$2,$BO$127:$BP$138,2,FALSE)</f>
        <v>#REF!</v>
      </c>
      <c r="BG29" s="40" t="e">
        <f>'Budget FCFA'!#REF!/VLOOKUP(BG$2,$BO$127:$BP$138,2,FALSE)</f>
        <v>#REF!</v>
      </c>
      <c r="BH29" s="40" t="e">
        <f>'Budget FCFA'!#REF!/VLOOKUP(BH$2,$BO$127:$BP$138,2,FALSE)</f>
        <v>#REF!</v>
      </c>
      <c r="BI29" s="159" t="e">
        <f>'Budget FCFA'!#REF!/VLOOKUP(BI$2,$BO$127:$BP$138,2,FALSE)</f>
        <v>#REF!</v>
      </c>
      <c r="BJ29" s="116" t="e">
        <f>'Budget FCFA'!#REF!/VLOOKUP(BJ$2,$BO$127:$BP$138,2,FALSE)</f>
        <v>#REF!</v>
      </c>
      <c r="BK29" s="110" t="e">
        <f t="shared" si="0"/>
        <v>#REF!</v>
      </c>
      <c r="BL29" s="213" t="e">
        <f>BK29-'Budget FCFA'!#REF!</f>
        <v>#REF!</v>
      </c>
      <c r="BM29"/>
    </row>
    <row r="30" spans="1:122" s="5" customFormat="1">
      <c r="A30" s="61" t="s">
        <v>1</v>
      </c>
      <c r="B30" s="62" t="s">
        <v>67</v>
      </c>
      <c r="C30" s="106" t="s">
        <v>83</v>
      </c>
      <c r="D30" s="39">
        <f>'Budget FCFA'!D30/VLOOKUP(D$2,$BO$127:$BP$138,2,FALSE)</f>
        <v>0</v>
      </c>
      <c r="E30" s="40">
        <f>'Budget FCFA'!E30/VLOOKUP(E$2,$BO$127:$BP$138,2,FALSE)</f>
        <v>0</v>
      </c>
      <c r="F30" s="40">
        <f>'Budget FCFA'!F30/VLOOKUP(F$2,$BO$127:$BP$138,2,FALSE)</f>
        <v>0</v>
      </c>
      <c r="G30" s="40">
        <f>'Budget FCFA'!G30/VLOOKUP(G$2,$BO$127:$BP$138,2,FALSE)</f>
        <v>0</v>
      </c>
      <c r="H30" s="116">
        <f>'Budget FCFA'!H30/VLOOKUP(H$2,$BO$127:$BP$138,2,FALSE)</f>
        <v>0</v>
      </c>
      <c r="I30" s="131">
        <f>'Budget FCFA'!I30/VLOOKUP(I$2,$BO$127:$BP$138,2,FALSE)</f>
        <v>0</v>
      </c>
      <c r="J30" s="40">
        <f>'Budget FCFA'!J30/VLOOKUP(J$2,$BO$127:$BP$138,2,FALSE)</f>
        <v>0</v>
      </c>
      <c r="K30" s="40">
        <f>'Budget FCFA'!K30/VLOOKUP(K$2,$BO$127:$BP$138,2,FALSE)</f>
        <v>0</v>
      </c>
      <c r="L30" s="116">
        <f>'Budget FCFA'!L30/VLOOKUP(L$2,$BO$127:$BP$138,2,FALSE)</f>
        <v>0</v>
      </c>
      <c r="M30" s="39">
        <f>'Budget FCFA'!M30/VLOOKUP(M$2,$BO$127:$BP$138,2,FALSE)</f>
        <v>0</v>
      </c>
      <c r="N30" s="40">
        <f>'Budget FCFA'!N30/VLOOKUP(N$2,$BO$127:$BP$138,2,FALSE)</f>
        <v>0</v>
      </c>
      <c r="O30" s="40">
        <f>'Budget FCFA'!O30/VLOOKUP(O$2,$BO$127:$BP$138,2,FALSE)</f>
        <v>0</v>
      </c>
      <c r="P30" s="40">
        <f>'Budget FCFA'!P30/VLOOKUP(P$2,$BO$127:$BP$138,2,FALSE)</f>
        <v>0</v>
      </c>
      <c r="Q30" s="116">
        <f>'Budget FCFA'!Q30/VLOOKUP(Q$2,$BO$127:$BP$138,2,FALSE)</f>
        <v>0</v>
      </c>
      <c r="R30" s="131">
        <f>'Budget FCFA'!R30/VLOOKUP(R$2,$BO$127:$BP$138,2,FALSE)</f>
        <v>0</v>
      </c>
      <c r="S30" s="40">
        <f>'Budget FCFA'!S30/VLOOKUP(S$2,$BO$127:$BP$138,2,FALSE)</f>
        <v>0</v>
      </c>
      <c r="T30" s="40">
        <f>'Budget FCFA'!T30/VLOOKUP(T$2,$BO$127:$BP$138,2,FALSE)</f>
        <v>0</v>
      </c>
      <c r="U30" s="40">
        <f>'Budget FCFA'!U30/VLOOKUP(U$2,$BO$127:$BP$138,2,FALSE)</f>
        <v>0</v>
      </c>
      <c r="V30" s="116">
        <f>'Budget FCFA'!V30/VLOOKUP(V$2,$BO$127:$BP$138,2,FALSE)</f>
        <v>0</v>
      </c>
      <c r="W30" s="39">
        <f>'Budget FCFA'!W30/VLOOKUP(W$2,$BO$127:$BP$138,2,FALSE)</f>
        <v>0</v>
      </c>
      <c r="X30" s="40">
        <f>'Budget FCFA'!X30/VLOOKUP(X$2,$BO$127:$BP$138,2,FALSE)</f>
        <v>0</v>
      </c>
      <c r="Y30" s="40">
        <f>'Budget FCFA'!Y30/VLOOKUP(Y$2,$BO$127:$BP$138,2,FALSE)</f>
        <v>0</v>
      </c>
      <c r="Z30" s="40">
        <f>'Budget FCFA'!Z30/VLOOKUP(Z$2,$BO$127:$BP$138,2,FALSE)</f>
        <v>0</v>
      </c>
      <c r="AA30" s="116">
        <f>'Budget FCFA'!AA30/VLOOKUP(AA$2,$BO$127:$BP$138,2,FALSE)</f>
        <v>2385.8271197654726</v>
      </c>
      <c r="AB30" s="39">
        <f>'Budget FCFA'!AB30/VLOOKUP(AB$2,$BO$127:$BP$138,2,FALSE)</f>
        <v>0</v>
      </c>
      <c r="AC30" s="40">
        <f>'Budget FCFA'!AC30/VLOOKUP(AC$2,$BO$127:$BP$138,2,FALSE)</f>
        <v>0</v>
      </c>
      <c r="AD30" s="40">
        <f>'Budget FCFA'!AD30/VLOOKUP(AD$2,$BO$127:$BP$138,2,FALSE)</f>
        <v>0</v>
      </c>
      <c r="AE30" s="40">
        <f>'Budget FCFA'!AE30/VLOOKUP(AE$2,$BO$127:$BP$138,2,FALSE)</f>
        <v>0</v>
      </c>
      <c r="AF30" s="116">
        <f>'Budget FCFA'!AF30/VLOOKUP(AF$2,$BO$127:$BP$138,2,FALSE)</f>
        <v>0</v>
      </c>
      <c r="AG30" s="39">
        <f>'Budget FCFA'!AG30/VLOOKUP(AG$2,$BO$127:$BP$138,2,FALSE)</f>
        <v>0</v>
      </c>
      <c r="AH30" s="40">
        <f>'Budget FCFA'!AH30/VLOOKUP(AH$2,$BO$127:$BP$138,2,FALSE)</f>
        <v>0</v>
      </c>
      <c r="AI30" s="40">
        <f>'Budget FCFA'!AI30/VLOOKUP(AI$2,$BO$127:$BP$138,2,FALSE)</f>
        <v>0</v>
      </c>
      <c r="AJ30" s="40">
        <f>'Budget FCFA'!AJ30/VLOOKUP(AJ$2,$BO$127:$BP$138,2,FALSE)</f>
        <v>0</v>
      </c>
      <c r="AK30" s="116">
        <f>'Budget FCFA'!AK30/VLOOKUP(AK$2,$BO$127:$BP$138,2,FALSE)</f>
        <v>0</v>
      </c>
      <c r="AL30" s="39">
        <f>'Budget FCFA'!AL30/VLOOKUP(AL$2,$BO$127:$BP$138,2,FALSE)</f>
        <v>1631.204484440291</v>
      </c>
      <c r="AM30" s="131">
        <f>'Budget FCFA'!AM30/VLOOKUP(AM$2,$BO$127:$BP$138,2,FALSE)</f>
        <v>0</v>
      </c>
      <c r="AN30" s="40">
        <f>'Budget FCFA'!AN30/VLOOKUP(AN$2,$BO$127:$BP$138,2,FALSE)</f>
        <v>0</v>
      </c>
      <c r="AO30" s="40">
        <f>'Budget FCFA'!AO30/VLOOKUP(AO$2,$BO$127:$BP$138,2,FALSE)</f>
        <v>0</v>
      </c>
      <c r="AP30" s="116">
        <f>'Budget FCFA'!AP30/VLOOKUP(AP$2,$BO$127:$BP$138,2,FALSE)</f>
        <v>0</v>
      </c>
      <c r="AQ30" s="39" t="e">
        <f>'Budget FCFA'!#REF!/VLOOKUP(AQ$2,$BO$127:$BP$138,2,FALSE)</f>
        <v>#REF!</v>
      </c>
      <c r="AR30" s="40" t="e">
        <f>'Budget FCFA'!#REF!/VLOOKUP(AR$2,$BO$127:$BP$138,2,FALSE)</f>
        <v>#REF!</v>
      </c>
      <c r="AS30" s="40" t="e">
        <f>'Budget FCFA'!#REF!/VLOOKUP(AS$2,$BO$127:$BP$138,2,FALSE)</f>
        <v>#REF!</v>
      </c>
      <c r="AT30" s="40" t="e">
        <f>'Budget FCFA'!#REF!/VLOOKUP(AT$2,$BO$127:$BP$138,2,FALSE)</f>
        <v>#REF!</v>
      </c>
      <c r="AU30" s="116" t="e">
        <f>'Budget FCFA'!#REF!/VLOOKUP(AU$2,$BO$127:$BP$138,2,FALSE)</f>
        <v>#REF!</v>
      </c>
      <c r="AV30" s="131" t="e">
        <f>'Budget FCFA'!#REF!/VLOOKUP(AV$2,$BO$127:$BP$138,2,FALSE)</f>
        <v>#REF!</v>
      </c>
      <c r="AW30" s="40" t="e">
        <f>'Budget FCFA'!#REF!/VLOOKUP(AW$2,$BO$127:$BP$138,2,FALSE)</f>
        <v>#REF!</v>
      </c>
      <c r="AX30" s="40" t="e">
        <f>'Budget FCFA'!#REF!/VLOOKUP(AX$2,$BO$127:$BP$138,2,FALSE)</f>
        <v>#REF!</v>
      </c>
      <c r="AY30" s="40" t="e">
        <f>'Budget FCFA'!#REF!/VLOOKUP(AY$2,$BO$127:$BP$138,2,FALSE)</f>
        <v>#REF!</v>
      </c>
      <c r="AZ30" s="116" t="e">
        <f>'Budget FCFA'!#REF!/VLOOKUP(AZ$2,$BO$127:$BP$138,2,FALSE)</f>
        <v>#REF!</v>
      </c>
      <c r="BA30" s="39" t="e">
        <f>'Budget FCFA'!#REF!/VLOOKUP(BA$2,$BO$127:$BP$138,2,FALSE)</f>
        <v>#REF!</v>
      </c>
      <c r="BB30" s="40" t="e">
        <f>'Budget FCFA'!#REF!/VLOOKUP(BB$2,$BO$127:$BP$138,2,FALSE)</f>
        <v>#REF!</v>
      </c>
      <c r="BC30" s="40" t="e">
        <f>'Budget FCFA'!#REF!/VLOOKUP(BC$2,$BO$127:$BP$138,2,FALSE)</f>
        <v>#REF!</v>
      </c>
      <c r="BD30" s="40" t="e">
        <f>'Budget FCFA'!#REF!/VLOOKUP(BD$2,$BO$127:$BP$138,2,FALSE)</f>
        <v>#REF!</v>
      </c>
      <c r="BE30" s="144" t="e">
        <f>'Budget FCFA'!#REF!/VLOOKUP(BE$2,$BO$127:$BP$138,2,FALSE)</f>
        <v>#REF!</v>
      </c>
      <c r="BF30" s="131" t="e">
        <f>'Budget FCFA'!#REF!/VLOOKUP(BF$2,$BO$127:$BP$138,2,FALSE)</f>
        <v>#REF!</v>
      </c>
      <c r="BG30" s="40" t="e">
        <f>'Budget FCFA'!#REF!/VLOOKUP(BG$2,$BO$127:$BP$138,2,FALSE)</f>
        <v>#REF!</v>
      </c>
      <c r="BH30" s="40" t="e">
        <f>'Budget FCFA'!#REF!/VLOOKUP(BH$2,$BO$127:$BP$138,2,FALSE)</f>
        <v>#REF!</v>
      </c>
      <c r="BI30" s="159" t="e">
        <f>'Budget FCFA'!#REF!/VLOOKUP(BI$2,$BO$127:$BP$138,2,FALSE)</f>
        <v>#REF!</v>
      </c>
      <c r="BJ30" s="116" t="e">
        <f>'Budget FCFA'!#REF!/VLOOKUP(BJ$2,$BO$127:$BP$138,2,FALSE)</f>
        <v>#REF!</v>
      </c>
      <c r="BK30" s="110" t="e">
        <f t="shared" si="0"/>
        <v>#REF!</v>
      </c>
      <c r="BL30" s="213" t="e">
        <f>BK30-'Budget FCFA'!#REF!</f>
        <v>#REF!</v>
      </c>
      <c r="BM30"/>
    </row>
    <row r="31" spans="1:122" s="5" customFormat="1">
      <c r="A31" s="61" t="s">
        <v>1</v>
      </c>
      <c r="B31" s="62" t="s">
        <v>29</v>
      </c>
      <c r="C31" s="106" t="s">
        <v>83</v>
      </c>
      <c r="D31" s="39">
        <f>'Budget FCFA'!D31/VLOOKUP(D$2,$BO$127:$BP$138,2,FALSE)</f>
        <v>0</v>
      </c>
      <c r="E31" s="40">
        <f>'Budget FCFA'!E31/VLOOKUP(E$2,$BO$127:$BP$138,2,FALSE)</f>
        <v>0</v>
      </c>
      <c r="F31" s="40">
        <f>'Budget FCFA'!F31/VLOOKUP(F$2,$BO$127:$BP$138,2,FALSE)</f>
        <v>0</v>
      </c>
      <c r="G31" s="40">
        <f>'Budget FCFA'!G31/VLOOKUP(G$2,$BO$127:$BP$138,2,FALSE)</f>
        <v>0</v>
      </c>
      <c r="H31" s="116">
        <f>'Budget FCFA'!H31/VLOOKUP(H$2,$BO$127:$BP$138,2,FALSE)</f>
        <v>0</v>
      </c>
      <c r="I31" s="131">
        <f>'Budget FCFA'!I31/VLOOKUP(I$2,$BO$127:$BP$138,2,FALSE)</f>
        <v>914.69410342446224</v>
      </c>
      <c r="J31" s="40">
        <f>'Budget FCFA'!J31/VLOOKUP(J$2,$BO$127:$BP$138,2,FALSE)</f>
        <v>0</v>
      </c>
      <c r="K31" s="40">
        <f>'Budget FCFA'!K31/VLOOKUP(K$2,$BO$127:$BP$138,2,FALSE)</f>
        <v>0</v>
      </c>
      <c r="L31" s="116">
        <f>'Budget FCFA'!L31/VLOOKUP(L$2,$BO$127:$BP$138,2,FALSE)</f>
        <v>0</v>
      </c>
      <c r="M31" s="39">
        <f>'Budget FCFA'!M31/VLOOKUP(M$2,$BO$127:$BP$138,2,FALSE)</f>
        <v>0</v>
      </c>
      <c r="N31" s="40">
        <f>'Budget FCFA'!N31/VLOOKUP(N$2,$BO$127:$BP$138,2,FALSE)</f>
        <v>0</v>
      </c>
      <c r="O31" s="40">
        <f>'Budget FCFA'!O31/VLOOKUP(O$2,$BO$127:$BP$138,2,FALSE)</f>
        <v>0</v>
      </c>
      <c r="P31" s="40">
        <f>'Budget FCFA'!P31/VLOOKUP(P$2,$BO$127:$BP$138,2,FALSE)</f>
        <v>0</v>
      </c>
      <c r="Q31" s="116">
        <f>'Budget FCFA'!Q31/VLOOKUP(Q$2,$BO$127:$BP$138,2,FALSE)</f>
        <v>0</v>
      </c>
      <c r="R31" s="131">
        <f>'Budget FCFA'!R31/VLOOKUP(R$2,$BO$127:$BP$138,2,FALSE)</f>
        <v>0</v>
      </c>
      <c r="S31" s="40">
        <f>'Budget FCFA'!S31/VLOOKUP(S$2,$BO$127:$BP$138,2,FALSE)</f>
        <v>0</v>
      </c>
      <c r="T31" s="40">
        <f>'Budget FCFA'!T31/VLOOKUP(T$2,$BO$127:$BP$138,2,FALSE)</f>
        <v>0</v>
      </c>
      <c r="U31" s="40">
        <f>'Budget FCFA'!U31/VLOOKUP(U$2,$BO$127:$BP$138,2,FALSE)</f>
        <v>0</v>
      </c>
      <c r="V31" s="116">
        <f>'Budget FCFA'!V31/VLOOKUP(V$2,$BO$127:$BP$138,2,FALSE)</f>
        <v>0</v>
      </c>
      <c r="W31" s="39">
        <f>'Budget FCFA'!W31/VLOOKUP(W$2,$BO$127:$BP$138,2,FALSE)</f>
        <v>0</v>
      </c>
      <c r="X31" s="40">
        <f>'Budget FCFA'!X31/VLOOKUP(X$2,$BO$127:$BP$138,2,FALSE)</f>
        <v>0</v>
      </c>
      <c r="Y31" s="40">
        <f>'Budget FCFA'!Y31/VLOOKUP(Y$2,$BO$127:$BP$138,2,FALSE)</f>
        <v>0</v>
      </c>
      <c r="Z31" s="40">
        <f>'Budget FCFA'!Z31/VLOOKUP(Z$2,$BO$127:$BP$138,2,FALSE)</f>
        <v>0</v>
      </c>
      <c r="AA31" s="116">
        <f>'Budget FCFA'!AA31/VLOOKUP(AA$2,$BO$127:$BP$138,2,FALSE)</f>
        <v>0</v>
      </c>
      <c r="AB31" s="39">
        <f>'Budget FCFA'!AB31/VLOOKUP(AB$2,$BO$127:$BP$138,2,FALSE)</f>
        <v>0</v>
      </c>
      <c r="AC31" s="40">
        <f>'Budget FCFA'!AC31/VLOOKUP(AC$2,$BO$127:$BP$138,2,FALSE)</f>
        <v>0</v>
      </c>
      <c r="AD31" s="40">
        <f>'Budget FCFA'!AD31/VLOOKUP(AD$2,$BO$127:$BP$138,2,FALSE)</f>
        <v>0</v>
      </c>
      <c r="AE31" s="40">
        <f>'Budget FCFA'!AE31/VLOOKUP(AE$2,$BO$127:$BP$138,2,FALSE)</f>
        <v>0</v>
      </c>
      <c r="AF31" s="116">
        <f>'Budget FCFA'!AF31/VLOOKUP(AF$2,$BO$127:$BP$138,2,FALSE)</f>
        <v>0</v>
      </c>
      <c r="AG31" s="39">
        <f>'Budget FCFA'!AG31/VLOOKUP(AG$2,$BO$127:$BP$138,2,FALSE)</f>
        <v>0</v>
      </c>
      <c r="AH31" s="40">
        <f>'Budget FCFA'!AH31/VLOOKUP(AH$2,$BO$127:$BP$138,2,FALSE)</f>
        <v>0</v>
      </c>
      <c r="AI31" s="40">
        <f>'Budget FCFA'!AI31/VLOOKUP(AI$2,$BO$127:$BP$138,2,FALSE)</f>
        <v>0</v>
      </c>
      <c r="AJ31" s="40">
        <f>'Budget FCFA'!AJ31/VLOOKUP(AJ$2,$BO$127:$BP$138,2,FALSE)</f>
        <v>0</v>
      </c>
      <c r="AK31" s="116">
        <f>'Budget FCFA'!AK31/VLOOKUP(AK$2,$BO$127:$BP$138,2,FALSE)</f>
        <v>0</v>
      </c>
      <c r="AL31" s="39">
        <f>'Budget FCFA'!AL31/VLOOKUP(AL$2,$BO$127:$BP$138,2,FALSE)</f>
        <v>1173.8574327280598</v>
      </c>
      <c r="AM31" s="40">
        <f>'Budget FCFA'!AM31/VLOOKUP(AM$2,$BO$127:$BP$138,2,FALSE)</f>
        <v>0</v>
      </c>
      <c r="AN31" s="40">
        <f>'Budget FCFA'!AN31/VLOOKUP(AN$2,$BO$127:$BP$138,2,FALSE)</f>
        <v>0</v>
      </c>
      <c r="AO31" s="40">
        <f>'Budget FCFA'!AO31/VLOOKUP(AO$2,$BO$127:$BP$138,2,FALSE)</f>
        <v>0</v>
      </c>
      <c r="AP31" s="116">
        <f>'Budget FCFA'!AP31/VLOOKUP(AP$2,$BO$127:$BP$138,2,FALSE)</f>
        <v>0</v>
      </c>
      <c r="AQ31" s="39" t="e">
        <f>'Budget FCFA'!#REF!/VLOOKUP(AQ$2,$BO$127:$BP$138,2,FALSE)</f>
        <v>#REF!</v>
      </c>
      <c r="AR31" s="131" t="e">
        <f>'Budget FCFA'!#REF!/VLOOKUP(AR$2,$BO$127:$BP$138,2,FALSE)</f>
        <v>#REF!</v>
      </c>
      <c r="AS31" s="40" t="e">
        <f>'Budget FCFA'!#REF!/VLOOKUP(AS$2,$BO$127:$BP$138,2,FALSE)</f>
        <v>#REF!</v>
      </c>
      <c r="AT31" s="40" t="e">
        <f>'Budget FCFA'!#REF!/VLOOKUP(AT$2,$BO$127:$BP$138,2,FALSE)</f>
        <v>#REF!</v>
      </c>
      <c r="AU31" s="116" t="e">
        <f>'Budget FCFA'!#REF!/VLOOKUP(AU$2,$BO$127:$BP$138,2,FALSE)</f>
        <v>#REF!</v>
      </c>
      <c r="AV31" s="39" t="e">
        <f>'Budget FCFA'!#REF!/VLOOKUP(AV$2,$BO$127:$BP$138,2,FALSE)</f>
        <v>#REF!</v>
      </c>
      <c r="AW31" s="40" t="e">
        <f>'Budget FCFA'!#REF!/VLOOKUP(AW$2,$BO$127:$BP$138,2,FALSE)</f>
        <v>#REF!</v>
      </c>
      <c r="AX31" s="40" t="e">
        <f>'Budget FCFA'!#REF!/VLOOKUP(AX$2,$BO$127:$BP$138,2,FALSE)</f>
        <v>#REF!</v>
      </c>
      <c r="AY31" s="40" t="e">
        <f>'Budget FCFA'!#REF!/VLOOKUP(AY$2,$BO$127:$BP$138,2,FALSE)</f>
        <v>#REF!</v>
      </c>
      <c r="AZ31" s="116" t="e">
        <f>'Budget FCFA'!#REF!/VLOOKUP(AZ$2,$BO$127:$BP$138,2,FALSE)</f>
        <v>#REF!</v>
      </c>
      <c r="BA31" s="39" t="e">
        <f>'Budget FCFA'!#REF!/VLOOKUP(BA$2,$BO$127:$BP$138,2,FALSE)</f>
        <v>#REF!</v>
      </c>
      <c r="BB31" s="40" t="e">
        <f>'Budget FCFA'!#REF!/VLOOKUP(BB$2,$BO$127:$BP$138,2,FALSE)</f>
        <v>#REF!</v>
      </c>
      <c r="BC31" s="40" t="e">
        <f>'Budget FCFA'!#REF!/VLOOKUP(BC$2,$BO$127:$BP$138,2,FALSE)</f>
        <v>#REF!</v>
      </c>
      <c r="BD31" s="40" t="e">
        <f>'Budget FCFA'!#REF!/VLOOKUP(BD$2,$BO$127:$BP$138,2,FALSE)</f>
        <v>#REF!</v>
      </c>
      <c r="BE31" s="144" t="e">
        <f>'Budget FCFA'!#REF!/VLOOKUP(BE$2,$BO$127:$BP$138,2,FALSE)</f>
        <v>#REF!</v>
      </c>
      <c r="BF31" s="131" t="e">
        <f>'Budget FCFA'!#REF!/VLOOKUP(BF$2,$BO$127:$BP$138,2,FALSE)</f>
        <v>#REF!</v>
      </c>
      <c r="BG31" s="40" t="e">
        <f>'Budget FCFA'!#REF!/VLOOKUP(BG$2,$BO$127:$BP$138,2,FALSE)</f>
        <v>#REF!</v>
      </c>
      <c r="BH31" s="40" t="e">
        <f>'Budget FCFA'!#REF!/VLOOKUP(BH$2,$BO$127:$BP$138,2,FALSE)</f>
        <v>#REF!</v>
      </c>
      <c r="BI31" s="159" t="e">
        <f>'Budget FCFA'!#REF!/VLOOKUP(BI$2,$BO$127:$BP$138,2,FALSE)</f>
        <v>#REF!</v>
      </c>
      <c r="BJ31" s="116" t="e">
        <f>'Budget FCFA'!#REF!/VLOOKUP(BJ$2,$BO$127:$BP$138,2,FALSE)</f>
        <v>#REF!</v>
      </c>
      <c r="BK31" s="110" t="e">
        <f t="shared" si="0"/>
        <v>#REF!</v>
      </c>
      <c r="BL31" s="213" t="e">
        <f>BK31-'Budget FCFA'!#REF!</f>
        <v>#REF!</v>
      </c>
      <c r="BM31"/>
    </row>
    <row r="32" spans="1:122" s="5" customFormat="1">
      <c r="A32" s="61" t="s">
        <v>1</v>
      </c>
      <c r="B32" s="62" t="s">
        <v>96</v>
      </c>
      <c r="C32" s="106" t="s">
        <v>83</v>
      </c>
      <c r="D32" s="39">
        <f>'Budget FCFA'!D32/VLOOKUP(D$2,$BO$127:$BP$138,2,FALSE)</f>
        <v>0</v>
      </c>
      <c r="E32" s="40">
        <f>'Budget FCFA'!E32/VLOOKUP(E$2,$BO$127:$BP$138,2,FALSE)</f>
        <v>0</v>
      </c>
      <c r="F32" s="40">
        <f>'Budget FCFA'!F32/VLOOKUP(F$2,$BO$127:$BP$138,2,FALSE)</f>
        <v>0</v>
      </c>
      <c r="G32" s="40">
        <f>'Budget FCFA'!G32/VLOOKUP(G$2,$BO$127:$BP$138,2,FALSE)</f>
        <v>0</v>
      </c>
      <c r="H32" s="41">
        <f>'Budget FCFA'!H32/VLOOKUP(H$2,$BO$127:$BP$138,2,FALSE)</f>
        <v>0</v>
      </c>
      <c r="I32" s="131">
        <f>'Budget FCFA'!I32/VLOOKUP(I$2,$BO$127:$BP$138,2,FALSE)</f>
        <v>1808.0453444356872</v>
      </c>
      <c r="J32" s="40">
        <f>'Budget FCFA'!J32/VLOOKUP(J$2,$BO$127:$BP$138,2,FALSE)</f>
        <v>0</v>
      </c>
      <c r="K32" s="40">
        <f>'Budget FCFA'!K32/VLOOKUP(K$2,$BO$127:$BP$138,2,FALSE)</f>
        <v>0</v>
      </c>
      <c r="L32" s="41">
        <f>'Budget FCFA'!L32/VLOOKUP(L$2,$BO$127:$BP$138,2,FALSE)</f>
        <v>0</v>
      </c>
      <c r="M32" s="39">
        <f>'Budget FCFA'!M32/VLOOKUP(M$2,$BO$127:$BP$138,2,FALSE)</f>
        <v>0</v>
      </c>
      <c r="N32" s="40">
        <f>'Budget FCFA'!N32/VLOOKUP(N$2,$BO$127:$BP$138,2,FALSE)</f>
        <v>0</v>
      </c>
      <c r="O32" s="40">
        <f>'Budget FCFA'!O32/VLOOKUP(O$2,$BO$127:$BP$138,2,FALSE)</f>
        <v>0</v>
      </c>
      <c r="P32" s="40">
        <f>'Budget FCFA'!P32/VLOOKUP(P$2,$BO$127:$BP$138,2,FALSE)</f>
        <v>0</v>
      </c>
      <c r="Q32" s="41">
        <f>'Budget FCFA'!Q32/VLOOKUP(Q$2,$BO$127:$BP$138,2,FALSE)</f>
        <v>0</v>
      </c>
      <c r="R32" s="131">
        <f>'Budget FCFA'!R32/VLOOKUP(R$2,$BO$127:$BP$138,2,FALSE)</f>
        <v>0</v>
      </c>
      <c r="S32" s="40">
        <f>'Budget FCFA'!S32/VLOOKUP(S$2,$BO$127:$BP$138,2,FALSE)</f>
        <v>0</v>
      </c>
      <c r="T32" s="40">
        <f>'Budget FCFA'!T32/VLOOKUP(T$2,$BO$127:$BP$138,2,FALSE)</f>
        <v>0</v>
      </c>
      <c r="U32" s="40">
        <f>'Budget FCFA'!U32/VLOOKUP(U$2,$BO$127:$BP$138,2,FALSE)</f>
        <v>0</v>
      </c>
      <c r="V32" s="41">
        <f>'Budget FCFA'!V32/VLOOKUP(V$2,$BO$127:$BP$138,2,FALSE)</f>
        <v>0</v>
      </c>
      <c r="W32" s="39">
        <f>'Budget FCFA'!W32/VLOOKUP(W$2,$BO$127:$BP$138,2,FALSE)</f>
        <v>0</v>
      </c>
      <c r="X32" s="40">
        <f>'Budget FCFA'!X32/VLOOKUP(X$2,$BO$127:$BP$138,2,FALSE)</f>
        <v>0</v>
      </c>
      <c r="Y32" s="40">
        <f>'Budget FCFA'!Y32/VLOOKUP(Y$2,$BO$127:$BP$138,2,FALSE)</f>
        <v>0</v>
      </c>
      <c r="Z32" s="40">
        <f>'Budget FCFA'!Z32/VLOOKUP(Z$2,$BO$127:$BP$138,2,FALSE)</f>
        <v>0</v>
      </c>
      <c r="AA32" s="41">
        <f>'Budget FCFA'!AA32/VLOOKUP(AA$2,$BO$127:$BP$138,2,FALSE)</f>
        <v>0</v>
      </c>
      <c r="AB32" s="39">
        <f>'Budget FCFA'!AB32/VLOOKUP(AB$2,$BO$127:$BP$138,2,FALSE)</f>
        <v>0</v>
      </c>
      <c r="AC32" s="40">
        <f>'Budget FCFA'!AC32/VLOOKUP(AC$2,$BO$127:$BP$138,2,FALSE)</f>
        <v>0</v>
      </c>
      <c r="AD32" s="40">
        <f>'Budget FCFA'!AD32/VLOOKUP(AD$2,$BO$127:$BP$138,2,FALSE)</f>
        <v>0</v>
      </c>
      <c r="AE32" s="40">
        <f>'Budget FCFA'!AE32/VLOOKUP(AE$2,$BO$127:$BP$138,2,FALSE)</f>
        <v>0</v>
      </c>
      <c r="AF32" s="41">
        <f>'Budget FCFA'!AF32/VLOOKUP(AF$2,$BO$127:$BP$138,2,FALSE)</f>
        <v>0</v>
      </c>
      <c r="AG32" s="39">
        <f>'Budget FCFA'!AG32/VLOOKUP(AG$2,$BO$127:$BP$138,2,FALSE)</f>
        <v>0</v>
      </c>
      <c r="AH32" s="40">
        <f>'Budget FCFA'!AH32/VLOOKUP(AH$2,$BO$127:$BP$138,2,FALSE)</f>
        <v>0</v>
      </c>
      <c r="AI32" s="40">
        <f>'Budget FCFA'!AI32/VLOOKUP(AI$2,$BO$127:$BP$138,2,FALSE)</f>
        <v>0</v>
      </c>
      <c r="AJ32" s="40">
        <f>'Budget FCFA'!AJ32/VLOOKUP(AJ$2,$BO$127:$BP$138,2,FALSE)</f>
        <v>0</v>
      </c>
      <c r="AK32" s="41">
        <f>'Budget FCFA'!AK32/VLOOKUP(AK$2,$BO$127:$BP$138,2,FALSE)</f>
        <v>0</v>
      </c>
      <c r="AL32" s="39">
        <f>'Budget FCFA'!AL32/VLOOKUP(AL$2,$BO$127:$BP$138,2,FALSE)</f>
        <v>3353.8783792230283</v>
      </c>
      <c r="AM32" s="39">
        <f>'Budget FCFA'!AM32/VLOOKUP(AM$2,$BO$127:$BP$138,2,FALSE)</f>
        <v>0</v>
      </c>
      <c r="AN32" s="40">
        <f>'Budget FCFA'!AN32/VLOOKUP(AN$2,$BO$127:$BP$138,2,FALSE)</f>
        <v>0</v>
      </c>
      <c r="AO32" s="40">
        <f>'Budget FCFA'!AO32/VLOOKUP(AO$2,$BO$127:$BP$138,2,FALSE)</f>
        <v>0</v>
      </c>
      <c r="AP32" s="41">
        <f>'Budget FCFA'!AP32/VLOOKUP(AP$2,$BO$127:$BP$138,2,FALSE)</f>
        <v>0</v>
      </c>
      <c r="AQ32" s="39" t="e">
        <f>'Budget FCFA'!#REF!/VLOOKUP(AQ$2,$BO$127:$BP$138,2,FALSE)</f>
        <v>#REF!</v>
      </c>
      <c r="AR32" s="131" t="e">
        <f>'Budget FCFA'!#REF!/VLOOKUP(AR$2,$BO$127:$BP$138,2,FALSE)</f>
        <v>#REF!</v>
      </c>
      <c r="AS32" s="40" t="e">
        <f>'Budget FCFA'!#REF!/VLOOKUP(AS$2,$BO$127:$BP$138,2,FALSE)</f>
        <v>#REF!</v>
      </c>
      <c r="AT32" s="40" t="e">
        <f>'Budget FCFA'!#REF!/VLOOKUP(AT$2,$BO$127:$BP$138,2,FALSE)</f>
        <v>#REF!</v>
      </c>
      <c r="AU32" s="41" t="e">
        <f>'Budget FCFA'!#REF!/VLOOKUP(AU$2,$BO$127:$BP$138,2,FALSE)</f>
        <v>#REF!</v>
      </c>
      <c r="AV32" s="39" t="e">
        <f>'Budget FCFA'!#REF!/VLOOKUP(AV$2,$BO$127:$BP$138,2,FALSE)</f>
        <v>#REF!</v>
      </c>
      <c r="AW32" s="40" t="e">
        <f>'Budget FCFA'!#REF!/VLOOKUP(AW$2,$BO$127:$BP$138,2,FALSE)</f>
        <v>#REF!</v>
      </c>
      <c r="AX32" s="40" t="e">
        <f>'Budget FCFA'!#REF!/VLOOKUP(AX$2,$BO$127:$BP$138,2,FALSE)</f>
        <v>#REF!</v>
      </c>
      <c r="AY32" s="40" t="e">
        <f>'Budget FCFA'!#REF!/VLOOKUP(AY$2,$BO$127:$BP$138,2,FALSE)</f>
        <v>#REF!</v>
      </c>
      <c r="AZ32" s="41" t="e">
        <f>'Budget FCFA'!#REF!/VLOOKUP(AZ$2,$BO$127:$BP$138,2,FALSE)</f>
        <v>#REF!</v>
      </c>
      <c r="BA32" s="39" t="e">
        <f>'Budget FCFA'!#REF!/VLOOKUP(BA$2,$BO$127:$BP$138,2,FALSE)</f>
        <v>#REF!</v>
      </c>
      <c r="BB32" s="40" t="e">
        <f>'Budget FCFA'!#REF!/VLOOKUP(BB$2,$BO$127:$BP$138,2,FALSE)</f>
        <v>#REF!</v>
      </c>
      <c r="BC32" s="40" t="e">
        <f>'Budget FCFA'!#REF!/VLOOKUP(BC$2,$BO$127:$BP$138,2,FALSE)</f>
        <v>#REF!</v>
      </c>
      <c r="BD32" s="40" t="e">
        <f>'Budget FCFA'!#REF!/VLOOKUP(BD$2,$BO$127:$BP$138,2,FALSE)</f>
        <v>#REF!</v>
      </c>
      <c r="BE32" s="41" t="e">
        <f>'Budget FCFA'!#REF!/VLOOKUP(BE$2,$BO$127:$BP$138,2,FALSE)</f>
        <v>#REF!</v>
      </c>
      <c r="BF32" s="131" t="e">
        <f>'Budget FCFA'!#REF!/VLOOKUP(BF$2,$BO$127:$BP$138,2,FALSE)</f>
        <v>#REF!</v>
      </c>
      <c r="BG32" s="40" t="e">
        <f>'Budget FCFA'!#REF!/VLOOKUP(BG$2,$BO$127:$BP$138,2,FALSE)</f>
        <v>#REF!</v>
      </c>
      <c r="BH32" s="40" t="e">
        <f>'Budget FCFA'!#REF!/VLOOKUP(BH$2,$BO$127:$BP$138,2,FALSE)</f>
        <v>#REF!</v>
      </c>
      <c r="BI32" s="159" t="e">
        <f>'Budget FCFA'!#REF!/VLOOKUP(BI$2,$BO$127:$BP$138,2,FALSE)</f>
        <v>#REF!</v>
      </c>
      <c r="BJ32" s="149" t="e">
        <f>'Budget FCFA'!#REF!/VLOOKUP(BJ$2,$BO$127:$BP$138,2,FALSE)</f>
        <v>#REF!</v>
      </c>
      <c r="BK32" s="110" t="e">
        <f t="shared" si="0"/>
        <v>#REF!</v>
      </c>
      <c r="BL32" s="213" t="e">
        <f>BK32-'Budget FCFA'!#REF!</f>
        <v>#REF!</v>
      </c>
      <c r="BM32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</row>
    <row r="33" spans="1:65" s="5" customFormat="1">
      <c r="A33" s="61" t="s">
        <v>1</v>
      </c>
      <c r="B33" s="62" t="s">
        <v>30</v>
      </c>
      <c r="C33" s="106" t="s">
        <v>83</v>
      </c>
      <c r="D33" s="39">
        <f>'Budget FCFA'!D33/VLOOKUP(D$2,$BO$127:$BP$138,2,FALSE)</f>
        <v>0</v>
      </c>
      <c r="E33" s="40">
        <f>'Budget FCFA'!E33/VLOOKUP(E$2,$BO$127:$BP$138,2,FALSE)</f>
        <v>0</v>
      </c>
      <c r="F33" s="40">
        <f>'Budget FCFA'!F33/VLOOKUP(F$2,$BO$127:$BP$138,2,FALSE)</f>
        <v>0</v>
      </c>
      <c r="G33" s="40">
        <f>'Budget FCFA'!G33/VLOOKUP(G$2,$BO$127:$BP$138,2,FALSE)</f>
        <v>0</v>
      </c>
      <c r="H33" s="41">
        <f>'Budget FCFA'!H33/VLOOKUP(H$2,$BO$127:$BP$138,2,FALSE)</f>
        <v>0</v>
      </c>
      <c r="I33" s="131">
        <f>'Budget FCFA'!I33/VLOOKUP(I$2,$BO$127:$BP$138,2,FALSE)</f>
        <v>1402.5309585841756</v>
      </c>
      <c r="J33" s="40">
        <f>'Budget FCFA'!J33/VLOOKUP(J$2,$BO$127:$BP$138,2,FALSE)</f>
        <v>0</v>
      </c>
      <c r="K33" s="40">
        <f>'Budget FCFA'!K33/VLOOKUP(K$2,$BO$127:$BP$138,2,FALSE)</f>
        <v>0</v>
      </c>
      <c r="L33" s="41">
        <f>'Budget FCFA'!L33/VLOOKUP(L$2,$BO$127:$BP$138,2,FALSE)</f>
        <v>0</v>
      </c>
      <c r="M33" s="39">
        <f>'Budget FCFA'!M33/VLOOKUP(M$2,$BO$127:$BP$138,2,FALSE)</f>
        <v>0</v>
      </c>
      <c r="N33" s="40">
        <f>'Budget FCFA'!N33/VLOOKUP(N$2,$BO$127:$BP$138,2,FALSE)</f>
        <v>0</v>
      </c>
      <c r="O33" s="40">
        <f>'Budget FCFA'!O33/VLOOKUP(O$2,$BO$127:$BP$138,2,FALSE)</f>
        <v>0</v>
      </c>
      <c r="P33" s="40">
        <f>'Budget FCFA'!P33/VLOOKUP(P$2,$BO$127:$BP$138,2,FALSE)</f>
        <v>0</v>
      </c>
      <c r="Q33" s="41">
        <f>'Budget FCFA'!Q33/VLOOKUP(Q$2,$BO$127:$BP$138,2,FALSE)</f>
        <v>0</v>
      </c>
      <c r="R33" s="131">
        <f>'Budget FCFA'!R33/VLOOKUP(R$2,$BO$127:$BP$138,2,FALSE)</f>
        <v>0</v>
      </c>
      <c r="S33" s="40">
        <f>'Budget FCFA'!S33/VLOOKUP(S$2,$BO$127:$BP$138,2,FALSE)</f>
        <v>0</v>
      </c>
      <c r="T33" s="40">
        <f>'Budget FCFA'!T33/VLOOKUP(T$2,$BO$127:$BP$138,2,FALSE)</f>
        <v>0</v>
      </c>
      <c r="U33" s="40">
        <f>'Budget FCFA'!U33/VLOOKUP(U$2,$BO$127:$BP$138,2,FALSE)</f>
        <v>0</v>
      </c>
      <c r="V33" s="41">
        <f>'Budget FCFA'!V33/VLOOKUP(V$2,$BO$127:$BP$138,2,FALSE)</f>
        <v>0</v>
      </c>
      <c r="W33" s="39">
        <f>'Budget FCFA'!W33/VLOOKUP(W$2,$BO$127:$BP$138,2,FALSE)</f>
        <v>1512.294250995111</v>
      </c>
      <c r="X33" s="40">
        <f>'Budget FCFA'!X33/VLOOKUP(X$2,$BO$127:$BP$138,2,FALSE)</f>
        <v>0</v>
      </c>
      <c r="Y33" s="40">
        <f>'Budget FCFA'!Y33/VLOOKUP(Y$2,$BO$127:$BP$138,2,FALSE)</f>
        <v>0</v>
      </c>
      <c r="Z33" s="40">
        <f>'Budget FCFA'!Z33/VLOOKUP(Z$2,$BO$127:$BP$138,2,FALSE)</f>
        <v>0</v>
      </c>
      <c r="AA33" s="41">
        <f>'Budget FCFA'!AA33/VLOOKUP(AA$2,$BO$127:$BP$138,2,FALSE)</f>
        <v>0</v>
      </c>
      <c r="AB33" s="39">
        <f>'Budget FCFA'!AB33/VLOOKUP(AB$2,$BO$127:$BP$138,2,FALSE)</f>
        <v>0</v>
      </c>
      <c r="AC33" s="40">
        <f>'Budget FCFA'!AC33/VLOOKUP(AC$2,$BO$127:$BP$138,2,FALSE)</f>
        <v>0</v>
      </c>
      <c r="AD33" s="40">
        <f>'Budget FCFA'!AD33/VLOOKUP(AD$2,$BO$127:$BP$138,2,FALSE)</f>
        <v>0</v>
      </c>
      <c r="AE33" s="40">
        <f>'Budget FCFA'!AE33/VLOOKUP(AE$2,$BO$127:$BP$138,2,FALSE)</f>
        <v>0</v>
      </c>
      <c r="AF33" s="41">
        <f>'Budget FCFA'!AF33/VLOOKUP(AF$2,$BO$127:$BP$138,2,FALSE)</f>
        <v>0</v>
      </c>
      <c r="AG33" s="39">
        <f>'Budget FCFA'!AG33/VLOOKUP(AG$2,$BO$127:$BP$138,2,FALSE)</f>
        <v>0</v>
      </c>
      <c r="AH33" s="40">
        <f>'Budget FCFA'!AH33/VLOOKUP(AH$2,$BO$127:$BP$138,2,FALSE)</f>
        <v>0</v>
      </c>
      <c r="AI33" s="40">
        <f>'Budget FCFA'!AI33/VLOOKUP(AI$2,$BO$127:$BP$138,2,FALSE)</f>
        <v>0</v>
      </c>
      <c r="AJ33" s="40">
        <f>'Budget FCFA'!AJ33/VLOOKUP(AJ$2,$BO$127:$BP$138,2,FALSE)</f>
        <v>0</v>
      </c>
      <c r="AK33" s="41">
        <f>'Budget FCFA'!AK33/VLOOKUP(AK$2,$BO$127:$BP$138,2,FALSE)</f>
        <v>0</v>
      </c>
      <c r="AL33" s="39">
        <f>'Budget FCFA'!AL33/VLOOKUP(AL$2,$BO$127:$BP$138,2,FALSE)</f>
        <v>2336.2811891633141</v>
      </c>
      <c r="AM33" s="39">
        <f>'Budget FCFA'!AM33/VLOOKUP(AM$2,$BO$127:$BP$138,2,FALSE)</f>
        <v>0</v>
      </c>
      <c r="AN33" s="40">
        <f>'Budget FCFA'!AN33/VLOOKUP(AN$2,$BO$127:$BP$138,2,FALSE)</f>
        <v>0</v>
      </c>
      <c r="AO33" s="40">
        <f>'Budget FCFA'!AO33/VLOOKUP(AO$2,$BO$127:$BP$138,2,FALSE)</f>
        <v>0</v>
      </c>
      <c r="AP33" s="41">
        <f>'Budget FCFA'!AP33/VLOOKUP(AP$2,$BO$127:$BP$138,2,FALSE)</f>
        <v>0</v>
      </c>
      <c r="AQ33" s="39" t="e">
        <f>'Budget FCFA'!#REF!/VLOOKUP(AQ$2,$BO$127:$BP$138,2,FALSE)</f>
        <v>#REF!</v>
      </c>
      <c r="AR33" s="131" t="e">
        <f>'Budget FCFA'!#REF!/VLOOKUP(AR$2,$BO$127:$BP$138,2,FALSE)</f>
        <v>#REF!</v>
      </c>
      <c r="AS33" s="40" t="e">
        <f>'Budget FCFA'!#REF!/VLOOKUP(AS$2,$BO$127:$BP$138,2,FALSE)</f>
        <v>#REF!</v>
      </c>
      <c r="AT33" s="40" t="e">
        <f>'Budget FCFA'!#REF!/VLOOKUP(AT$2,$BO$127:$BP$138,2,FALSE)</f>
        <v>#REF!</v>
      </c>
      <c r="AU33" s="41" t="e">
        <f>'Budget FCFA'!#REF!/VLOOKUP(AU$2,$BO$127:$BP$138,2,FALSE)</f>
        <v>#REF!</v>
      </c>
      <c r="AV33" s="39" t="e">
        <f>'Budget FCFA'!#REF!/VLOOKUP(AV$2,$BO$127:$BP$138,2,FALSE)</f>
        <v>#REF!</v>
      </c>
      <c r="AW33" s="40" t="e">
        <f>'Budget FCFA'!#REF!/VLOOKUP(AW$2,$BO$127:$BP$138,2,FALSE)</f>
        <v>#REF!</v>
      </c>
      <c r="AX33" s="40" t="e">
        <f>'Budget FCFA'!#REF!/VLOOKUP(AX$2,$BO$127:$BP$138,2,FALSE)</f>
        <v>#REF!</v>
      </c>
      <c r="AY33" s="40" t="e">
        <f>'Budget FCFA'!#REF!/VLOOKUP(AY$2,$BO$127:$BP$138,2,FALSE)</f>
        <v>#REF!</v>
      </c>
      <c r="AZ33" s="41" t="e">
        <f>'Budget FCFA'!#REF!/VLOOKUP(AZ$2,$BO$127:$BP$138,2,FALSE)</f>
        <v>#REF!</v>
      </c>
      <c r="BA33" s="39" t="e">
        <f>'Budget FCFA'!#REF!/VLOOKUP(BA$2,$BO$127:$BP$138,2,FALSE)</f>
        <v>#REF!</v>
      </c>
      <c r="BB33" s="40" t="e">
        <f>'Budget FCFA'!#REF!/VLOOKUP(BB$2,$BO$127:$BP$138,2,FALSE)</f>
        <v>#REF!</v>
      </c>
      <c r="BC33" s="40" t="e">
        <f>'Budget FCFA'!#REF!/VLOOKUP(BC$2,$BO$127:$BP$138,2,FALSE)</f>
        <v>#REF!</v>
      </c>
      <c r="BD33" s="40" t="e">
        <f>'Budget FCFA'!#REF!/VLOOKUP(BD$2,$BO$127:$BP$138,2,FALSE)</f>
        <v>#REF!</v>
      </c>
      <c r="BE33" s="41" t="e">
        <f>'Budget FCFA'!#REF!/VLOOKUP(BE$2,$BO$127:$BP$138,2,FALSE)</f>
        <v>#REF!</v>
      </c>
      <c r="BF33" s="131" t="e">
        <f>'Budget FCFA'!#REF!/VLOOKUP(BF$2,$BO$127:$BP$138,2,FALSE)</f>
        <v>#REF!</v>
      </c>
      <c r="BG33" s="40" t="e">
        <f>'Budget FCFA'!#REF!/VLOOKUP(BG$2,$BO$127:$BP$138,2,FALSE)</f>
        <v>#REF!</v>
      </c>
      <c r="BH33" s="40" t="e">
        <f>'Budget FCFA'!#REF!/VLOOKUP(BH$2,$BO$127:$BP$138,2,FALSE)</f>
        <v>#REF!</v>
      </c>
      <c r="BI33" s="159" t="e">
        <f>'Budget FCFA'!#REF!/VLOOKUP(BI$2,$BO$127:$BP$138,2,FALSE)</f>
        <v>#REF!</v>
      </c>
      <c r="BJ33" s="149" t="e">
        <f>'Budget FCFA'!#REF!/VLOOKUP(BJ$2,$BO$127:$BP$138,2,FALSE)</f>
        <v>#REF!</v>
      </c>
      <c r="BK33" s="110" t="e">
        <f t="shared" si="0"/>
        <v>#REF!</v>
      </c>
      <c r="BL33" s="213" t="e">
        <f>BK33-'Budget FCFA'!#REF!</f>
        <v>#REF!</v>
      </c>
      <c r="BM33"/>
    </row>
    <row r="34" spans="1:65" s="5" customFormat="1" ht="15.6">
      <c r="A34" s="61" t="s">
        <v>1</v>
      </c>
      <c r="B34" s="64" t="s">
        <v>27</v>
      </c>
      <c r="C34" s="107" t="s">
        <v>84</v>
      </c>
      <c r="D34" s="65">
        <f>'Budget FCFA'!D34/VLOOKUP(D$2,$BO$127:$BP$138,2,FALSE)</f>
        <v>0</v>
      </c>
      <c r="E34" s="66">
        <f>'Budget FCFA'!E34/VLOOKUP(E$2,$BO$127:$BP$138,2,FALSE)</f>
        <v>114.33676292805778</v>
      </c>
      <c r="F34" s="66">
        <f>'Budget FCFA'!F34/VLOOKUP(F$2,$BO$127:$BP$138,2,FALSE)</f>
        <v>0</v>
      </c>
      <c r="G34" s="66">
        <f>'Budget FCFA'!G34/VLOOKUP(G$2,$BO$127:$BP$138,2,FALSE)</f>
        <v>0</v>
      </c>
      <c r="H34" s="67">
        <f>'Budget FCFA'!H34/VLOOKUP(H$2,$BO$127:$BP$138,2,FALSE)</f>
        <v>0</v>
      </c>
      <c r="I34" s="65">
        <f>'Budget FCFA'!I34/VLOOKUP(I$2,$BO$127:$BP$138,2,FALSE)</f>
        <v>7555.3732942860588</v>
      </c>
      <c r="J34" s="66">
        <f>'Budget FCFA'!J34/VLOOKUP(J$2,$BO$127:$BP$138,2,FALSE)</f>
        <v>0</v>
      </c>
      <c r="K34" s="66">
        <f>'Budget FCFA'!K34/VLOOKUP(K$2,$BO$127:$BP$138,2,FALSE)</f>
        <v>0</v>
      </c>
      <c r="L34" s="67">
        <f>'Budget FCFA'!L34/VLOOKUP(L$2,$BO$127:$BP$138,2,FALSE)</f>
        <v>0</v>
      </c>
      <c r="M34" s="65">
        <f>'Budget FCFA'!M34/VLOOKUP(M$2,$BO$127:$BP$138,2,FALSE)</f>
        <v>0</v>
      </c>
      <c r="N34" s="94">
        <f>'Budget FCFA'!N34/VLOOKUP(N$2,$BO$127:$BP$138,2,FALSE)</f>
        <v>0</v>
      </c>
      <c r="O34" s="66">
        <f>'Budget FCFA'!O34/VLOOKUP(O$2,$BO$127:$BP$138,2,FALSE)</f>
        <v>114.33676292805778</v>
      </c>
      <c r="P34" s="66">
        <f>'Budget FCFA'!P34/VLOOKUP(P$2,$BO$127:$BP$138,2,FALSE)</f>
        <v>1600.714680992809</v>
      </c>
      <c r="Q34" s="67">
        <f>'Budget FCFA'!Q34/VLOOKUP(Q$2,$BO$127:$BP$138,2,FALSE)</f>
        <v>0</v>
      </c>
      <c r="R34" s="65">
        <f>'Budget FCFA'!R34/VLOOKUP(R$2,$BO$127:$BP$138,2,FALSE)</f>
        <v>0</v>
      </c>
      <c r="S34" s="66">
        <f>'Budget FCFA'!S34/VLOOKUP(S$2,$BO$127:$BP$138,2,FALSE)</f>
        <v>0</v>
      </c>
      <c r="T34" s="66">
        <f>'Budget FCFA'!T34/VLOOKUP(T$2,$BO$127:$BP$138,2,FALSE)</f>
        <v>4459.1337541942539</v>
      </c>
      <c r="U34" s="66">
        <f>'Budget FCFA'!U34/VLOOKUP(U$2,$BO$127:$BP$138,2,FALSE)</f>
        <v>0</v>
      </c>
      <c r="V34" s="67">
        <f>'Budget FCFA'!V34/VLOOKUP(V$2,$BO$127:$BP$138,2,FALSE)</f>
        <v>0</v>
      </c>
      <c r="W34" s="65">
        <f>'Budget FCFA'!W34/VLOOKUP(W$2,$BO$127:$BP$138,2,FALSE)</f>
        <v>1512.294250995111</v>
      </c>
      <c r="X34" s="66">
        <f>'Budget FCFA'!X34/VLOOKUP(X$2,$BO$127:$BP$138,2,FALSE)</f>
        <v>114.33676292805778</v>
      </c>
      <c r="Y34" s="66">
        <f>'Budget FCFA'!Y34/VLOOKUP(Y$2,$BO$127:$BP$138,2,FALSE)</f>
        <v>0</v>
      </c>
      <c r="Z34" s="66">
        <f>'Budget FCFA'!Z34/VLOOKUP(Z$2,$BO$127:$BP$138,2,FALSE)</f>
        <v>0</v>
      </c>
      <c r="AA34" s="67">
        <f>'Budget FCFA'!AA34/VLOOKUP(AA$2,$BO$127:$BP$138,2,FALSE)</f>
        <v>2385.8271197654726</v>
      </c>
      <c r="AB34" s="65">
        <f>'Budget FCFA'!AB34/VLOOKUP(AB$2,$BO$127:$BP$138,2,FALSE)</f>
        <v>1864.6578086541433</v>
      </c>
      <c r="AC34" s="66">
        <f>'Budget FCFA'!AC34/VLOOKUP(AC$2,$BO$127:$BP$138,2,FALSE)</f>
        <v>0</v>
      </c>
      <c r="AD34" s="66">
        <f>'Budget FCFA'!AD34/VLOOKUP(AD$2,$BO$127:$BP$138,2,FALSE)</f>
        <v>0</v>
      </c>
      <c r="AE34" s="66">
        <f>'Budget FCFA'!AE34/VLOOKUP(AE$2,$BO$127:$BP$138,2,FALSE)</f>
        <v>0</v>
      </c>
      <c r="AF34" s="67">
        <f>'Budget FCFA'!AF34/VLOOKUP(AF$2,$BO$127:$BP$138,2,FALSE)</f>
        <v>0</v>
      </c>
      <c r="AG34" s="65">
        <f>'Budget FCFA'!AG34/VLOOKUP(AG$2,$BO$127:$BP$138,2,FALSE)</f>
        <v>114.33676292805778</v>
      </c>
      <c r="AH34" s="66">
        <f>'Budget FCFA'!AH34/VLOOKUP(AH$2,$BO$127:$BP$138,2,FALSE)</f>
        <v>0</v>
      </c>
      <c r="AI34" s="66">
        <f>'Budget FCFA'!AI34/VLOOKUP(AI$2,$BO$127:$BP$138,2,FALSE)</f>
        <v>0</v>
      </c>
      <c r="AJ34" s="66">
        <f>'Budget FCFA'!AJ34/VLOOKUP(AJ$2,$BO$127:$BP$138,2,FALSE)</f>
        <v>0</v>
      </c>
      <c r="AK34" s="67">
        <f>'Budget FCFA'!AK34/VLOOKUP(AK$2,$BO$127:$BP$138,2,FALSE)</f>
        <v>0</v>
      </c>
      <c r="AL34" s="65">
        <f>'Budget FCFA'!AL34/VLOOKUP(AL$2,$BO$127:$BP$138,2,FALSE)</f>
        <v>15248.712949171973</v>
      </c>
      <c r="AM34" s="66">
        <f>'Budget FCFA'!AM34/VLOOKUP(AM$2,$BO$127:$BP$138,2,FALSE)</f>
        <v>114.33676292805778</v>
      </c>
      <c r="AN34" s="66">
        <f>'Budget FCFA'!AN34/VLOOKUP(AN$2,$BO$127:$BP$138,2,FALSE)</f>
        <v>0</v>
      </c>
      <c r="AO34" s="66">
        <f>'Budget FCFA'!AO34/VLOOKUP(AO$2,$BO$127:$BP$138,2,FALSE)</f>
        <v>0</v>
      </c>
      <c r="AP34" s="67">
        <f>'Budget FCFA'!AP34/VLOOKUP(AP$2,$BO$127:$BP$138,2,FALSE)</f>
        <v>0</v>
      </c>
      <c r="AQ34" s="66" t="e">
        <f>'Budget FCFA'!#REF!/VLOOKUP(AQ$2,$BO$127:$BP$138,2,FALSE)</f>
        <v>#REF!</v>
      </c>
      <c r="AR34" s="66" t="e">
        <f>'Budget FCFA'!#REF!/VLOOKUP(AR$2,$BO$127:$BP$138,2,FALSE)</f>
        <v>#REF!</v>
      </c>
      <c r="AS34" s="66" t="e">
        <f>'Budget FCFA'!#REF!/VLOOKUP(AS$2,$BO$127:$BP$138,2,FALSE)</f>
        <v>#REF!</v>
      </c>
      <c r="AT34" s="66" t="e">
        <f>'Budget FCFA'!#REF!/VLOOKUP(AT$2,$BO$127:$BP$138,2,FALSE)</f>
        <v>#REF!</v>
      </c>
      <c r="AU34" s="67" t="e">
        <f>'Budget FCFA'!#REF!/VLOOKUP(AU$2,$BO$127:$BP$138,2,FALSE)</f>
        <v>#REF!</v>
      </c>
      <c r="AV34" s="65" t="e">
        <f>'Budget FCFA'!#REF!/VLOOKUP(AV$2,$BO$127:$BP$138,2,FALSE)</f>
        <v>#REF!</v>
      </c>
      <c r="AW34" s="66" t="e">
        <f>'Budget FCFA'!#REF!/VLOOKUP(AW$2,$BO$127:$BP$138,2,FALSE)</f>
        <v>#REF!</v>
      </c>
      <c r="AX34" s="66" t="e">
        <f>'Budget FCFA'!#REF!/VLOOKUP(AX$2,$BO$127:$BP$138,2,FALSE)</f>
        <v>#REF!</v>
      </c>
      <c r="AY34" s="66" t="e">
        <f>'Budget FCFA'!#REF!/VLOOKUP(AY$2,$BO$127:$BP$138,2,FALSE)</f>
        <v>#REF!</v>
      </c>
      <c r="AZ34" s="67" t="e">
        <f>'Budget FCFA'!#REF!/VLOOKUP(AZ$2,$BO$127:$BP$138,2,FALSE)</f>
        <v>#REF!</v>
      </c>
      <c r="BA34" s="65" t="e">
        <f>'Budget FCFA'!#REF!/VLOOKUP(BA$2,$BO$127:$BP$138,2,FALSE)</f>
        <v>#REF!</v>
      </c>
      <c r="BB34" s="66" t="e">
        <f>'Budget FCFA'!#REF!/VLOOKUP(BB$2,$BO$127:$BP$138,2,FALSE)</f>
        <v>#REF!</v>
      </c>
      <c r="BC34" s="66" t="e">
        <f>'Budget FCFA'!#REF!/VLOOKUP(BC$2,$BO$127:$BP$138,2,FALSE)</f>
        <v>#REF!</v>
      </c>
      <c r="BD34" s="66" t="e">
        <f>'Budget FCFA'!#REF!/VLOOKUP(BD$2,$BO$127:$BP$138,2,FALSE)</f>
        <v>#REF!</v>
      </c>
      <c r="BE34" s="146" t="e">
        <f>'Budget FCFA'!#REF!/VLOOKUP(BE$2,$BO$127:$BP$138,2,FALSE)</f>
        <v>#REF!</v>
      </c>
      <c r="BF34" s="65" t="e">
        <f>'Budget FCFA'!#REF!/VLOOKUP(BF$2,$BO$127:$BP$138,2,FALSE)</f>
        <v>#REF!</v>
      </c>
      <c r="BG34" s="66" t="e">
        <f>'Budget FCFA'!#REF!/VLOOKUP(BG$2,$BO$127:$BP$138,2,FALSE)</f>
        <v>#REF!</v>
      </c>
      <c r="BH34" s="66" t="e">
        <f>'Budget FCFA'!#REF!/VLOOKUP(BH$2,$BO$127:$BP$138,2,FALSE)</f>
        <v>#REF!</v>
      </c>
      <c r="BI34" s="67" t="e">
        <f>'Budget FCFA'!#REF!/VLOOKUP(BI$2,$BO$127:$BP$138,2,FALSE)</f>
        <v>#REF!</v>
      </c>
      <c r="BJ34" s="151" t="e">
        <f>'Budget FCFA'!#REF!/VLOOKUP(BJ$2,$BO$127:$BP$138,2,FALSE)</f>
        <v>#REF!</v>
      </c>
      <c r="BK34" s="107" t="e">
        <f t="shared" si="0"/>
        <v>#REF!</v>
      </c>
      <c r="BL34" s="213" t="e">
        <f>BK34-'Budget FCFA'!#REF!</f>
        <v>#REF!</v>
      </c>
      <c r="BM34"/>
    </row>
    <row r="35" spans="1:65" s="5" customFormat="1" ht="15.6">
      <c r="A35" s="61" t="s">
        <v>1</v>
      </c>
      <c r="B35" s="68" t="s">
        <v>27</v>
      </c>
      <c r="C35" s="68" t="s">
        <v>85</v>
      </c>
      <c r="D35" s="45">
        <f>'Budget FCFA'!D35/VLOOKUP(D$2,$BO$127:$BP$138,2,FALSE)</f>
        <v>0</v>
      </c>
      <c r="E35" s="43">
        <f>'Budget FCFA'!E35/VLOOKUP(E$2,$BO$127:$BP$138,2,FALSE)</f>
        <v>114.33676292805778</v>
      </c>
      <c r="F35" s="43">
        <f>'Budget FCFA'!F35/VLOOKUP(F$2,$BO$127:$BP$138,2,FALSE)</f>
        <v>0</v>
      </c>
      <c r="G35" s="43">
        <f>'Budget FCFA'!G35/VLOOKUP(G$2,$BO$127:$BP$138,2,FALSE)</f>
        <v>0</v>
      </c>
      <c r="H35" s="44">
        <f>'Budget FCFA'!H35/VLOOKUP(H$2,$BO$127:$BP$138,2,FALSE)</f>
        <v>0</v>
      </c>
      <c r="I35" s="45">
        <f>'Budget FCFA'!I35/VLOOKUP(I$2,$BO$127:$BP$138,2,FALSE)</f>
        <v>7555.3732942860588</v>
      </c>
      <c r="J35" s="43">
        <f>'Budget FCFA'!J35/VLOOKUP(J$2,$BO$127:$BP$138,2,FALSE)</f>
        <v>0</v>
      </c>
      <c r="K35" s="43">
        <f>'Budget FCFA'!K35/VLOOKUP(K$2,$BO$127:$BP$138,2,FALSE)</f>
        <v>0</v>
      </c>
      <c r="L35" s="44">
        <f>'Budget FCFA'!L35/VLOOKUP(L$2,$BO$127:$BP$138,2,FALSE)</f>
        <v>0</v>
      </c>
      <c r="M35" s="45">
        <f>'Budget FCFA'!M35/VLOOKUP(M$2,$BO$127:$BP$138,2,FALSE)</f>
        <v>0</v>
      </c>
      <c r="N35" s="43">
        <f>'Budget FCFA'!N35/VLOOKUP(N$2,$BO$127:$BP$138,2,FALSE)</f>
        <v>0</v>
      </c>
      <c r="O35" s="43">
        <f>'Budget FCFA'!O35/VLOOKUP(O$2,$BO$127:$BP$138,2,FALSE)</f>
        <v>114.33676292805778</v>
      </c>
      <c r="P35" s="43">
        <f>'Budget FCFA'!P35/VLOOKUP(P$2,$BO$127:$BP$138,2,FALSE)</f>
        <v>1600.714680992809</v>
      </c>
      <c r="Q35" s="44">
        <f>'Budget FCFA'!Q35/VLOOKUP(Q$2,$BO$127:$BP$138,2,FALSE)</f>
        <v>0</v>
      </c>
      <c r="R35" s="45">
        <f>'Budget FCFA'!R35/VLOOKUP(R$2,$BO$127:$BP$138,2,FALSE)</f>
        <v>780</v>
      </c>
      <c r="S35" s="43">
        <f>'Budget FCFA'!S35/VLOOKUP(S$2,$BO$127:$BP$138,2,FALSE)</f>
        <v>0</v>
      </c>
      <c r="T35" s="43">
        <f>'Budget FCFA'!T35/VLOOKUP(T$2,$BO$127:$BP$138,2,FALSE)</f>
        <v>4459.1337541942539</v>
      </c>
      <c r="U35" s="43">
        <f>'Budget FCFA'!U35/VLOOKUP(U$2,$BO$127:$BP$138,2,FALSE)</f>
        <v>0</v>
      </c>
      <c r="V35" s="44">
        <f>'Budget FCFA'!V35/VLOOKUP(V$2,$BO$127:$BP$138,2,FALSE)</f>
        <v>0</v>
      </c>
      <c r="W35" s="45">
        <f>'Budget FCFA'!W35/VLOOKUP(W$2,$BO$127:$BP$138,2,FALSE)</f>
        <v>1512.294250995111</v>
      </c>
      <c r="X35" s="43">
        <f>'Budget FCFA'!X35/VLOOKUP(X$2,$BO$127:$BP$138,2,FALSE)</f>
        <v>114.33676292805778</v>
      </c>
      <c r="Y35" s="43">
        <f>'Budget FCFA'!Y35/VLOOKUP(Y$2,$BO$127:$BP$138,2,FALSE)</f>
        <v>0</v>
      </c>
      <c r="Z35" s="43">
        <f>'Budget FCFA'!Z35/VLOOKUP(Z$2,$BO$127:$BP$138,2,FALSE)</f>
        <v>0</v>
      </c>
      <c r="AA35" s="44">
        <f>'Budget FCFA'!AA35/VLOOKUP(AA$2,$BO$127:$BP$138,2,FALSE)</f>
        <v>2385.8271197654726</v>
      </c>
      <c r="AB35" s="45">
        <f>'Budget FCFA'!AB35/VLOOKUP(AB$2,$BO$127:$BP$138,2,FALSE)</f>
        <v>1864.6578086541433</v>
      </c>
      <c r="AC35" s="43">
        <f>'Budget FCFA'!AC35/VLOOKUP(AC$2,$BO$127:$BP$138,2,FALSE)</f>
        <v>0</v>
      </c>
      <c r="AD35" s="43">
        <f>'Budget FCFA'!AD35/VLOOKUP(AD$2,$BO$127:$BP$138,2,FALSE)</f>
        <v>0</v>
      </c>
      <c r="AE35" s="43">
        <f>'Budget FCFA'!AE35/VLOOKUP(AE$2,$BO$127:$BP$138,2,FALSE)</f>
        <v>0</v>
      </c>
      <c r="AF35" s="44">
        <f>'Budget FCFA'!AF35/VLOOKUP(AF$2,$BO$127:$BP$138,2,FALSE)</f>
        <v>0</v>
      </c>
      <c r="AG35" s="45">
        <f>'Budget FCFA'!AG35/VLOOKUP(AG$2,$BO$127:$BP$138,2,FALSE)</f>
        <v>114.33676292805778</v>
      </c>
      <c r="AH35" s="43">
        <f>'Budget FCFA'!AH35/VLOOKUP(AH$2,$BO$127:$BP$138,2,FALSE)</f>
        <v>0</v>
      </c>
      <c r="AI35" s="43">
        <f>'Budget FCFA'!AI35/VLOOKUP(AI$2,$BO$127:$BP$138,2,FALSE)</f>
        <v>0</v>
      </c>
      <c r="AJ35" s="43">
        <f>'Budget FCFA'!AJ35/VLOOKUP(AJ$2,$BO$127:$BP$138,2,FALSE)</f>
        <v>0</v>
      </c>
      <c r="AK35" s="44">
        <f>'Budget FCFA'!AK35/VLOOKUP(AK$2,$BO$127:$BP$138,2,FALSE)</f>
        <v>0</v>
      </c>
      <c r="AL35" s="45">
        <f>'Budget FCFA'!AL35/VLOOKUP(AL$2,$BO$127:$BP$138,2,FALSE)</f>
        <v>15248.712949171973</v>
      </c>
      <c r="AM35" s="43">
        <f>'Budget FCFA'!AM35/VLOOKUP(AM$2,$BO$127:$BP$138,2,FALSE)</f>
        <v>114.33676292805778</v>
      </c>
      <c r="AN35" s="43">
        <f>'Budget FCFA'!AN35/VLOOKUP(AN$2,$BO$127:$BP$138,2,FALSE)</f>
        <v>0</v>
      </c>
      <c r="AO35" s="43">
        <f>'Budget FCFA'!AO35/VLOOKUP(AO$2,$BO$127:$BP$138,2,FALSE)</f>
        <v>0</v>
      </c>
      <c r="AP35" s="44">
        <f>'Budget FCFA'!AP35/VLOOKUP(AP$2,$BO$127:$BP$138,2,FALSE)</f>
        <v>0</v>
      </c>
      <c r="AQ35" s="43" t="e">
        <f>'Budget FCFA'!#REF!/VLOOKUP(AQ$2,$BO$127:$BP$138,2,FALSE)</f>
        <v>#REF!</v>
      </c>
      <c r="AR35" s="43" t="e">
        <f>'Budget FCFA'!#REF!/VLOOKUP(AR$2,$BO$127:$BP$138,2,FALSE)</f>
        <v>#REF!</v>
      </c>
      <c r="AS35" s="43" t="e">
        <f>'Budget FCFA'!#REF!/VLOOKUP(AS$2,$BO$127:$BP$138,2,FALSE)</f>
        <v>#REF!</v>
      </c>
      <c r="AT35" s="43" t="e">
        <f>'Budget FCFA'!#REF!/VLOOKUP(AT$2,$BO$127:$BP$138,2,FALSE)</f>
        <v>#REF!</v>
      </c>
      <c r="AU35" s="44" t="e">
        <f>'Budget FCFA'!#REF!/VLOOKUP(AU$2,$BO$127:$BP$138,2,FALSE)</f>
        <v>#REF!</v>
      </c>
      <c r="AV35" s="45" t="e">
        <f>'Budget FCFA'!#REF!/VLOOKUP(AV$2,$BO$127:$BP$138,2,FALSE)</f>
        <v>#REF!</v>
      </c>
      <c r="AW35" s="43" t="e">
        <f>'Budget FCFA'!#REF!/VLOOKUP(AW$2,$BO$127:$BP$138,2,FALSE)</f>
        <v>#REF!</v>
      </c>
      <c r="AX35" s="43" t="e">
        <f>'Budget FCFA'!#REF!/VLOOKUP(AX$2,$BO$127:$BP$138,2,FALSE)</f>
        <v>#REF!</v>
      </c>
      <c r="AY35" s="43" t="e">
        <f>'Budget FCFA'!#REF!/VLOOKUP(AY$2,$BO$127:$BP$138,2,FALSE)</f>
        <v>#REF!</v>
      </c>
      <c r="AZ35" s="44" t="e">
        <f>'Budget FCFA'!#REF!/VLOOKUP(AZ$2,$BO$127:$BP$138,2,FALSE)</f>
        <v>#REF!</v>
      </c>
      <c r="BA35" s="45" t="e">
        <f>'Budget FCFA'!#REF!/VLOOKUP(BA$2,$BO$127:$BP$138,2,FALSE)</f>
        <v>#REF!</v>
      </c>
      <c r="BB35" s="43" t="e">
        <f>'Budget FCFA'!#REF!/VLOOKUP(BB$2,$BO$127:$BP$138,2,FALSE)</f>
        <v>#REF!</v>
      </c>
      <c r="BC35" s="43" t="e">
        <f>'Budget FCFA'!#REF!/VLOOKUP(BC$2,$BO$127:$BP$138,2,FALSE)</f>
        <v>#REF!</v>
      </c>
      <c r="BD35" s="43" t="e">
        <f>'Budget FCFA'!#REF!/VLOOKUP(BD$2,$BO$127:$BP$138,2,FALSE)</f>
        <v>#REF!</v>
      </c>
      <c r="BE35" s="145" t="e">
        <f>'Budget FCFA'!#REF!/VLOOKUP(BE$2,$BO$127:$BP$138,2,FALSE)</f>
        <v>#REF!</v>
      </c>
      <c r="BF35" s="158" t="e">
        <f>'Budget FCFA'!#REF!/VLOOKUP(BF$2,$BO$127:$BP$138,2,FALSE)</f>
        <v>#REF!</v>
      </c>
      <c r="BG35" s="43" t="e">
        <f>'Budget FCFA'!#REF!/VLOOKUP(BG$2,$BO$127:$BP$138,2,FALSE)</f>
        <v>#REF!</v>
      </c>
      <c r="BH35" s="43" t="e">
        <f>'Budget FCFA'!#REF!/VLOOKUP(BH$2,$BO$127:$BP$138,2,FALSE)</f>
        <v>#REF!</v>
      </c>
      <c r="BI35" s="44" t="e">
        <f>'Budget FCFA'!#REF!/VLOOKUP(BI$2,$BO$127:$BP$138,2,FALSE)</f>
        <v>#REF!</v>
      </c>
      <c r="BJ35" s="150" t="e">
        <f>'Budget FCFA'!#REF!/VLOOKUP(BJ$2,$BO$127:$BP$138,2,FALSE)</f>
        <v>#REF!</v>
      </c>
      <c r="BK35" s="68" t="e">
        <f t="shared" si="0"/>
        <v>#REF!</v>
      </c>
      <c r="BL35" s="213" t="e">
        <f>BK35-'Budget FCFA'!#REF!</f>
        <v>#REF!</v>
      </c>
      <c r="BM35"/>
    </row>
    <row r="36" spans="1:65" s="5" customFormat="1">
      <c r="A36" s="61" t="s">
        <v>2</v>
      </c>
      <c r="B36" s="62" t="s">
        <v>28</v>
      </c>
      <c r="C36" s="106" t="s">
        <v>80</v>
      </c>
      <c r="D36" s="39">
        <f>'Budget FCFA'!D36/VLOOKUP(D$2,$BO$127:$BP$138,2,FALSE)</f>
        <v>0</v>
      </c>
      <c r="E36" s="40">
        <f>'Budget FCFA'!E36/VLOOKUP(E$2,$BO$127:$BP$138,2,FALSE)</f>
        <v>0</v>
      </c>
      <c r="F36" s="40">
        <f>'Budget FCFA'!F36/VLOOKUP(F$2,$BO$127:$BP$138,2,FALSE)</f>
        <v>0</v>
      </c>
      <c r="G36" s="40">
        <f>'Budget FCFA'!G36/VLOOKUP(G$2,$BO$127:$BP$138,2,FALSE)</f>
        <v>0</v>
      </c>
      <c r="H36" s="116">
        <f>'Budget FCFA'!H36/VLOOKUP(H$2,$BO$127:$BP$138,2,FALSE)</f>
        <v>0</v>
      </c>
      <c r="I36" s="131">
        <f>'Budget FCFA'!I36/VLOOKUP(I$2,$BO$127:$BP$138,2,FALSE)</f>
        <v>490.8858355044614</v>
      </c>
      <c r="J36" s="40">
        <f>'Budget FCFA'!J36/VLOOKUP(J$2,$BO$127:$BP$138,2,FALSE)</f>
        <v>0</v>
      </c>
      <c r="K36" s="40">
        <f>'Budget FCFA'!K36/VLOOKUP(K$2,$BO$127:$BP$138,2,FALSE)</f>
        <v>0</v>
      </c>
      <c r="L36" s="116">
        <f>'Budget FCFA'!L36/VLOOKUP(L$2,$BO$127:$BP$138,2,FALSE)</f>
        <v>0</v>
      </c>
      <c r="M36" s="39">
        <f>'Budget FCFA'!M36/VLOOKUP(M$2,$BO$127:$BP$138,2,FALSE)</f>
        <v>0</v>
      </c>
      <c r="N36" s="132">
        <f>'Budget FCFA'!N36/VLOOKUP(N$2,$BO$127:$BP$138,2,FALSE)</f>
        <v>0</v>
      </c>
      <c r="O36" s="40">
        <f>'Budget FCFA'!O36/VLOOKUP(O$2,$BO$127:$BP$138,2,FALSE)</f>
        <v>0</v>
      </c>
      <c r="P36" s="40">
        <f>'Budget FCFA'!P36/VLOOKUP(P$2,$BO$127:$BP$138,2,FALSE)</f>
        <v>1577.8473284071974</v>
      </c>
      <c r="Q36" s="116">
        <f>'Budget FCFA'!Q36/VLOOKUP(Q$2,$BO$127:$BP$138,2,FALSE)</f>
        <v>0</v>
      </c>
      <c r="R36" s="131">
        <f>'Budget FCFA'!R36/VLOOKUP(R$2,$BO$127:$BP$138,2,FALSE)</f>
        <v>0</v>
      </c>
      <c r="S36" s="40">
        <f>'Budget FCFA'!S36/VLOOKUP(S$2,$BO$127:$BP$138,2,FALSE)</f>
        <v>0</v>
      </c>
      <c r="T36" s="40">
        <f>'Budget FCFA'!T36/VLOOKUP(T$2,$BO$127:$BP$138,2,FALSE)</f>
        <v>3219.7232440541075</v>
      </c>
      <c r="U36" s="40">
        <f>'Budget FCFA'!U36/VLOOKUP(U$2,$BO$127:$BP$138,2,FALSE)</f>
        <v>0</v>
      </c>
      <c r="V36" s="116">
        <f>'Budget FCFA'!V36/VLOOKUP(V$2,$BO$127:$BP$138,2,FALSE)</f>
        <v>0</v>
      </c>
      <c r="W36" s="132">
        <f>'Budget FCFA'!W36/VLOOKUP(W$2,$BO$127:$BP$138,2,FALSE)</f>
        <v>0</v>
      </c>
      <c r="X36" s="40">
        <f>'Budget FCFA'!X36/VLOOKUP(X$2,$BO$127:$BP$138,2,FALSE)</f>
        <v>0</v>
      </c>
      <c r="Y36" s="40">
        <f>'Budget FCFA'!Y36/VLOOKUP(Y$2,$BO$127:$BP$138,2,FALSE)</f>
        <v>0</v>
      </c>
      <c r="Z36" s="40">
        <f>'Budget FCFA'!Z36/VLOOKUP(Z$2,$BO$127:$BP$138,2,FALSE)</f>
        <v>0</v>
      </c>
      <c r="AA36" s="116">
        <f>'Budget FCFA'!AA36/VLOOKUP(AA$2,$BO$127:$BP$138,2,FALSE)</f>
        <v>0</v>
      </c>
      <c r="AB36" s="39">
        <f>'Budget FCFA'!AB36/VLOOKUP(AB$2,$BO$127:$BP$138,2,FALSE)</f>
        <v>611.91219516650256</v>
      </c>
      <c r="AC36" s="40">
        <f>'Budget FCFA'!AC36/VLOOKUP(AC$2,$BO$127:$BP$138,2,FALSE)</f>
        <v>0</v>
      </c>
      <c r="AD36" s="40">
        <f>'Budget FCFA'!AD36/VLOOKUP(AD$2,$BO$127:$BP$138,2,FALSE)</f>
        <v>0</v>
      </c>
      <c r="AE36" s="40">
        <f>'Budget FCFA'!AE36/VLOOKUP(AE$2,$BO$127:$BP$138,2,FALSE)</f>
        <v>0</v>
      </c>
      <c r="AF36" s="116">
        <f>'Budget FCFA'!AF36/VLOOKUP(AF$2,$BO$127:$BP$138,2,FALSE)</f>
        <v>0</v>
      </c>
      <c r="AG36" s="39">
        <f>'Budget FCFA'!AG36/VLOOKUP(AG$2,$BO$127:$BP$138,2,FALSE)</f>
        <v>0</v>
      </c>
      <c r="AH36" s="40">
        <f>'Budget FCFA'!AH36/VLOOKUP(AH$2,$BO$127:$BP$138,2,FALSE)</f>
        <v>0</v>
      </c>
      <c r="AI36" s="40">
        <f>'Budget FCFA'!AI36/VLOOKUP(AI$2,$BO$127:$BP$138,2,FALSE)</f>
        <v>0</v>
      </c>
      <c r="AJ36" s="40">
        <f>'Budget FCFA'!AJ36/VLOOKUP(AJ$2,$BO$127:$BP$138,2,FALSE)</f>
        <v>0</v>
      </c>
      <c r="AK36" s="116">
        <f>'Budget FCFA'!AK36/VLOOKUP(AK$2,$BO$127:$BP$138,2,FALSE)</f>
        <v>0</v>
      </c>
      <c r="AL36" s="39">
        <f>'Budget FCFA'!AL36/VLOOKUP(AL$2,$BO$127:$BP$138,2,FALSE)</f>
        <v>4655.7929864305133</v>
      </c>
      <c r="AM36" s="132">
        <f>'Budget FCFA'!AM36/VLOOKUP(AM$2,$BO$127:$BP$138,2,FALSE)</f>
        <v>0</v>
      </c>
      <c r="AN36" s="40">
        <f>'Budget FCFA'!AN36/VLOOKUP(AN$2,$BO$127:$BP$138,2,FALSE)</f>
        <v>0</v>
      </c>
      <c r="AO36" s="40">
        <f>'Budget FCFA'!AO36/VLOOKUP(AO$2,$BO$127:$BP$138,2,FALSE)</f>
        <v>0</v>
      </c>
      <c r="AP36" s="116">
        <f>'Budget FCFA'!AP36/VLOOKUP(AP$2,$BO$127:$BP$138,2,FALSE)</f>
        <v>0</v>
      </c>
      <c r="AQ36" s="143" t="e">
        <f>'Budget FCFA'!#REF!/VLOOKUP(AQ$2,$BO$127:$BP$138,2,FALSE)</f>
        <v>#REF!</v>
      </c>
      <c r="AR36" s="40" t="e">
        <f>'Budget FCFA'!#REF!/VLOOKUP(AR$2,$BO$127:$BP$138,2,FALSE)</f>
        <v>#REF!</v>
      </c>
      <c r="AS36" s="40" t="e">
        <f>'Budget FCFA'!#REF!/VLOOKUP(AS$2,$BO$127:$BP$138,2,FALSE)</f>
        <v>#REF!</v>
      </c>
      <c r="AT36" s="40" t="e">
        <f>'Budget FCFA'!#REF!/VLOOKUP(AT$2,$BO$127:$BP$138,2,FALSE)</f>
        <v>#REF!</v>
      </c>
      <c r="AU36" s="116" t="e">
        <f>'Budget FCFA'!#REF!/VLOOKUP(AU$2,$BO$127:$BP$138,2,FALSE)</f>
        <v>#REF!</v>
      </c>
      <c r="AV36" s="131" t="e">
        <f>'Budget FCFA'!#REF!/VLOOKUP(AV$2,$BO$127:$BP$138,2,FALSE)</f>
        <v>#REF!</v>
      </c>
      <c r="AW36" s="40" t="e">
        <f>'Budget FCFA'!#REF!/VLOOKUP(AW$2,$BO$127:$BP$138,2,FALSE)</f>
        <v>#REF!</v>
      </c>
      <c r="AX36" s="40" t="e">
        <f>'Budget FCFA'!#REF!/VLOOKUP(AX$2,$BO$127:$BP$138,2,FALSE)</f>
        <v>#REF!</v>
      </c>
      <c r="AY36" s="40" t="e">
        <f>'Budget FCFA'!#REF!/VLOOKUP(AY$2,$BO$127:$BP$138,2,FALSE)</f>
        <v>#REF!</v>
      </c>
      <c r="AZ36" s="116" t="e">
        <f>'Budget FCFA'!#REF!/VLOOKUP(AZ$2,$BO$127:$BP$138,2,FALSE)</f>
        <v>#REF!</v>
      </c>
      <c r="BA36" s="39" t="e">
        <f>'Budget FCFA'!#REF!/VLOOKUP(BA$2,$BO$127:$BP$138,2,FALSE)</f>
        <v>#REF!</v>
      </c>
      <c r="BB36" s="40" t="e">
        <f>'Budget FCFA'!#REF!/VLOOKUP(BB$2,$BO$127:$BP$138,2,FALSE)</f>
        <v>#REF!</v>
      </c>
      <c r="BC36" s="132" t="e">
        <f>'Budget FCFA'!#REF!/VLOOKUP(BC$2,$BO$127:$BP$138,2,FALSE)</f>
        <v>#REF!</v>
      </c>
      <c r="BD36" s="40" t="e">
        <f>'Budget FCFA'!#REF!/VLOOKUP(BD$2,$BO$127:$BP$138,2,FALSE)</f>
        <v>#REF!</v>
      </c>
      <c r="BE36" s="144" t="e">
        <f>'Budget FCFA'!#REF!/VLOOKUP(BE$2,$BO$127:$BP$138,2,FALSE)</f>
        <v>#REF!</v>
      </c>
      <c r="BF36" s="131" t="e">
        <f>'Budget FCFA'!#REF!/VLOOKUP(BF$2,$BO$127:$BP$138,2,FALSE)</f>
        <v>#REF!</v>
      </c>
      <c r="BG36" s="40" t="e">
        <f>'Budget FCFA'!#REF!/VLOOKUP(BG$2,$BO$127:$BP$138,2,FALSE)</f>
        <v>#REF!</v>
      </c>
      <c r="BH36" s="40" t="e">
        <f>'Budget FCFA'!#REF!/VLOOKUP(BH$2,$BO$127:$BP$138,2,FALSE)</f>
        <v>#REF!</v>
      </c>
      <c r="BI36" s="159" t="e">
        <f>'Budget FCFA'!#REF!/VLOOKUP(BI$2,$BO$127:$BP$138,2,FALSE)</f>
        <v>#REF!</v>
      </c>
      <c r="BJ36" s="116" t="e">
        <f>'Budget FCFA'!#REF!/VLOOKUP(BJ$2,$BO$127:$BP$138,2,FALSE)</f>
        <v>#REF!</v>
      </c>
      <c r="BK36" s="110" t="e">
        <f t="shared" si="0"/>
        <v>#REF!</v>
      </c>
      <c r="BL36" s="213" t="e">
        <f>BK36-'Budget FCFA'!#REF!</f>
        <v>#REF!</v>
      </c>
      <c r="BM36"/>
    </row>
    <row r="37" spans="1:65" s="5" customFormat="1">
      <c r="A37" s="61" t="s">
        <v>2</v>
      </c>
      <c r="B37" s="62" t="s">
        <v>67</v>
      </c>
      <c r="C37" s="106" t="s">
        <v>80</v>
      </c>
      <c r="D37" s="39">
        <f>'Budget FCFA'!D37/VLOOKUP(D$2,$BO$127:$BP$138,2,FALSE)</f>
        <v>0</v>
      </c>
      <c r="E37" s="40">
        <f>'Budget FCFA'!E37/VLOOKUP(E$2,$BO$127:$BP$138,2,FALSE)</f>
        <v>0</v>
      </c>
      <c r="F37" s="40">
        <f>'Budget FCFA'!F37/VLOOKUP(F$2,$BO$127:$BP$138,2,FALSE)</f>
        <v>0</v>
      </c>
      <c r="G37" s="40">
        <f>'Budget FCFA'!G37/VLOOKUP(G$2,$BO$127:$BP$138,2,FALSE)</f>
        <v>0</v>
      </c>
      <c r="H37" s="116">
        <f>'Budget FCFA'!H37/VLOOKUP(H$2,$BO$127:$BP$138,2,FALSE)</f>
        <v>0</v>
      </c>
      <c r="I37" s="131">
        <f>'Budget FCFA'!I37/VLOOKUP(I$2,$BO$127:$BP$138,2,FALSE)</f>
        <v>0</v>
      </c>
      <c r="J37" s="40">
        <f>'Budget FCFA'!J37/VLOOKUP(J$2,$BO$127:$BP$138,2,FALSE)</f>
        <v>0</v>
      </c>
      <c r="K37" s="40">
        <f>'Budget FCFA'!K37/VLOOKUP(K$2,$BO$127:$BP$138,2,FALSE)</f>
        <v>0</v>
      </c>
      <c r="L37" s="116">
        <f>'Budget FCFA'!L37/VLOOKUP(L$2,$BO$127:$BP$138,2,FALSE)</f>
        <v>0</v>
      </c>
      <c r="M37" s="39">
        <f>'Budget FCFA'!M37/VLOOKUP(M$2,$BO$127:$BP$138,2,FALSE)</f>
        <v>0</v>
      </c>
      <c r="N37" s="40">
        <f>'Budget FCFA'!N37/VLOOKUP(N$2,$BO$127:$BP$138,2,FALSE)</f>
        <v>0</v>
      </c>
      <c r="O37" s="40">
        <f>'Budget FCFA'!O37/VLOOKUP(O$2,$BO$127:$BP$138,2,FALSE)</f>
        <v>0</v>
      </c>
      <c r="P37" s="40">
        <f>'Budget FCFA'!P37/VLOOKUP(P$2,$BO$127:$BP$138,2,FALSE)</f>
        <v>0</v>
      </c>
      <c r="Q37" s="116">
        <f>'Budget FCFA'!Q37/VLOOKUP(Q$2,$BO$127:$BP$138,2,FALSE)</f>
        <v>0</v>
      </c>
      <c r="R37" s="131">
        <f>'Budget FCFA'!R37/VLOOKUP(R$2,$BO$127:$BP$138,2,FALSE)</f>
        <v>0</v>
      </c>
      <c r="S37" s="40">
        <f>'Budget FCFA'!S37/VLOOKUP(S$2,$BO$127:$BP$138,2,FALSE)</f>
        <v>0</v>
      </c>
      <c r="T37" s="40">
        <f>'Budget FCFA'!T37/VLOOKUP(T$2,$BO$127:$BP$138,2,FALSE)</f>
        <v>0</v>
      </c>
      <c r="U37" s="40">
        <f>'Budget FCFA'!U37/VLOOKUP(U$2,$BO$127:$BP$138,2,FALSE)</f>
        <v>0</v>
      </c>
      <c r="V37" s="116">
        <f>'Budget FCFA'!V37/VLOOKUP(V$2,$BO$127:$BP$138,2,FALSE)</f>
        <v>0</v>
      </c>
      <c r="W37" s="39">
        <f>'Budget FCFA'!W37/VLOOKUP(W$2,$BO$127:$BP$138,2,FALSE)</f>
        <v>0</v>
      </c>
      <c r="X37" s="40">
        <f>'Budget FCFA'!X37/VLOOKUP(X$2,$BO$127:$BP$138,2,FALSE)</f>
        <v>0</v>
      </c>
      <c r="Y37" s="40">
        <f>'Budget FCFA'!Y37/VLOOKUP(Y$2,$BO$127:$BP$138,2,FALSE)</f>
        <v>0</v>
      </c>
      <c r="Z37" s="40">
        <f>'Budget FCFA'!Z37/VLOOKUP(Z$2,$BO$127:$BP$138,2,FALSE)</f>
        <v>0</v>
      </c>
      <c r="AA37" s="116">
        <f>'Budget FCFA'!AA37/VLOOKUP(AA$2,$BO$127:$BP$138,2,FALSE)</f>
        <v>0</v>
      </c>
      <c r="AB37" s="39">
        <f>'Budget FCFA'!AB37/VLOOKUP(AB$2,$BO$127:$BP$138,2,FALSE)</f>
        <v>0</v>
      </c>
      <c r="AC37" s="40">
        <f>'Budget FCFA'!AC37/VLOOKUP(AC$2,$BO$127:$BP$138,2,FALSE)</f>
        <v>0</v>
      </c>
      <c r="AD37" s="40">
        <f>'Budget FCFA'!AD37/VLOOKUP(AD$2,$BO$127:$BP$138,2,FALSE)</f>
        <v>0</v>
      </c>
      <c r="AE37" s="40">
        <f>'Budget FCFA'!AE37/VLOOKUP(AE$2,$BO$127:$BP$138,2,FALSE)</f>
        <v>0</v>
      </c>
      <c r="AF37" s="116">
        <f>'Budget FCFA'!AF37/VLOOKUP(AF$2,$BO$127:$BP$138,2,FALSE)</f>
        <v>0</v>
      </c>
      <c r="AG37" s="39">
        <f>'Budget FCFA'!AG37/VLOOKUP(AG$2,$BO$127:$BP$138,2,FALSE)</f>
        <v>0</v>
      </c>
      <c r="AH37" s="40">
        <f>'Budget FCFA'!AH37/VLOOKUP(AH$2,$BO$127:$BP$138,2,FALSE)</f>
        <v>0</v>
      </c>
      <c r="AI37" s="40">
        <f>'Budget FCFA'!AI37/VLOOKUP(AI$2,$BO$127:$BP$138,2,FALSE)</f>
        <v>0</v>
      </c>
      <c r="AJ37" s="40">
        <f>'Budget FCFA'!AJ37/VLOOKUP(AJ$2,$BO$127:$BP$138,2,FALSE)</f>
        <v>0</v>
      </c>
      <c r="AK37" s="116">
        <f>'Budget FCFA'!AK37/VLOOKUP(AK$2,$BO$127:$BP$138,2,FALSE)</f>
        <v>0</v>
      </c>
      <c r="AL37" s="39">
        <f>'Budget FCFA'!AL37/VLOOKUP(AL$2,$BO$127:$BP$138,2,FALSE)</f>
        <v>1132.6961980739591</v>
      </c>
      <c r="AM37" s="131">
        <f>'Budget FCFA'!AM37/VLOOKUP(AM$2,$BO$127:$BP$138,2,FALSE)</f>
        <v>0</v>
      </c>
      <c r="AN37" s="40">
        <f>'Budget FCFA'!AN37/VLOOKUP(AN$2,$BO$127:$BP$138,2,FALSE)</f>
        <v>0</v>
      </c>
      <c r="AO37" s="40">
        <f>'Budget FCFA'!AO37/VLOOKUP(AO$2,$BO$127:$BP$138,2,FALSE)</f>
        <v>0</v>
      </c>
      <c r="AP37" s="116">
        <f>'Budget FCFA'!AP37/VLOOKUP(AP$2,$BO$127:$BP$138,2,FALSE)</f>
        <v>0</v>
      </c>
      <c r="AQ37" s="39" t="e">
        <f>'Budget FCFA'!#REF!/VLOOKUP(AQ$2,$BO$127:$BP$138,2,FALSE)</f>
        <v>#REF!</v>
      </c>
      <c r="AR37" s="40" t="e">
        <f>'Budget FCFA'!#REF!/VLOOKUP(AR$2,$BO$127:$BP$138,2,FALSE)</f>
        <v>#REF!</v>
      </c>
      <c r="AS37" s="40" t="e">
        <f>'Budget FCFA'!#REF!/VLOOKUP(AS$2,$BO$127:$BP$138,2,FALSE)</f>
        <v>#REF!</v>
      </c>
      <c r="AT37" s="40" t="e">
        <f>'Budget FCFA'!#REF!/VLOOKUP(AT$2,$BO$127:$BP$138,2,FALSE)</f>
        <v>#REF!</v>
      </c>
      <c r="AU37" s="116" t="e">
        <f>'Budget FCFA'!#REF!/VLOOKUP(AU$2,$BO$127:$BP$138,2,FALSE)</f>
        <v>#REF!</v>
      </c>
      <c r="AV37" s="131" t="e">
        <f>'Budget FCFA'!#REF!/VLOOKUP(AV$2,$BO$127:$BP$138,2,FALSE)</f>
        <v>#REF!</v>
      </c>
      <c r="AW37" s="40" t="e">
        <f>'Budget FCFA'!#REF!/VLOOKUP(AW$2,$BO$127:$BP$138,2,FALSE)</f>
        <v>#REF!</v>
      </c>
      <c r="AX37" s="40" t="e">
        <f>'Budget FCFA'!#REF!/VLOOKUP(AX$2,$BO$127:$BP$138,2,FALSE)</f>
        <v>#REF!</v>
      </c>
      <c r="AY37" s="40" t="e">
        <f>'Budget FCFA'!#REF!/VLOOKUP(AY$2,$BO$127:$BP$138,2,FALSE)</f>
        <v>#REF!</v>
      </c>
      <c r="AZ37" s="116" t="e">
        <f>'Budget FCFA'!#REF!/VLOOKUP(AZ$2,$BO$127:$BP$138,2,FALSE)</f>
        <v>#REF!</v>
      </c>
      <c r="BA37" s="39" t="e">
        <f>'Budget FCFA'!#REF!/VLOOKUP(BA$2,$BO$127:$BP$138,2,FALSE)</f>
        <v>#REF!</v>
      </c>
      <c r="BB37" s="40" t="e">
        <f>'Budget FCFA'!#REF!/VLOOKUP(BB$2,$BO$127:$BP$138,2,FALSE)</f>
        <v>#REF!</v>
      </c>
      <c r="BC37" s="40" t="e">
        <f>'Budget FCFA'!#REF!/VLOOKUP(BC$2,$BO$127:$BP$138,2,FALSE)</f>
        <v>#REF!</v>
      </c>
      <c r="BD37" s="40" t="e">
        <f>'Budget FCFA'!#REF!/VLOOKUP(BD$2,$BO$127:$BP$138,2,FALSE)</f>
        <v>#REF!</v>
      </c>
      <c r="BE37" s="144" t="e">
        <f>'Budget FCFA'!#REF!/VLOOKUP(BE$2,$BO$127:$BP$138,2,FALSE)</f>
        <v>#REF!</v>
      </c>
      <c r="BF37" s="131" t="e">
        <f>'Budget FCFA'!#REF!/VLOOKUP(BF$2,$BO$127:$BP$138,2,FALSE)</f>
        <v>#REF!</v>
      </c>
      <c r="BG37" s="40" t="e">
        <f>'Budget FCFA'!#REF!/VLOOKUP(BG$2,$BO$127:$BP$138,2,FALSE)</f>
        <v>#REF!</v>
      </c>
      <c r="BH37" s="40" t="e">
        <f>'Budget FCFA'!#REF!/VLOOKUP(BH$2,$BO$127:$BP$138,2,FALSE)</f>
        <v>#REF!</v>
      </c>
      <c r="BI37" s="159" t="e">
        <f>'Budget FCFA'!#REF!/VLOOKUP(BI$2,$BO$127:$BP$138,2,FALSE)</f>
        <v>#REF!</v>
      </c>
      <c r="BJ37" s="116" t="e">
        <f>'Budget FCFA'!#REF!/VLOOKUP(BJ$2,$BO$127:$BP$138,2,FALSE)</f>
        <v>#REF!</v>
      </c>
      <c r="BK37" s="110" t="e">
        <f t="shared" si="0"/>
        <v>#REF!</v>
      </c>
      <c r="BL37" s="213" t="e">
        <f>BK37-'Budget FCFA'!#REF!</f>
        <v>#REF!</v>
      </c>
      <c r="BM37"/>
    </row>
    <row r="38" spans="1:65" s="5" customFormat="1">
      <c r="A38" s="61" t="s">
        <v>2</v>
      </c>
      <c r="B38" s="62" t="s">
        <v>29</v>
      </c>
      <c r="C38" s="106" t="s">
        <v>80</v>
      </c>
      <c r="D38" s="39">
        <f>'Budget FCFA'!D38/VLOOKUP(D$2,$BO$127:$BP$138,2,FALSE)</f>
        <v>0</v>
      </c>
      <c r="E38" s="40">
        <f>'Budget FCFA'!E38/VLOOKUP(E$2,$BO$127:$BP$138,2,FALSE)</f>
        <v>0</v>
      </c>
      <c r="F38" s="40">
        <f>'Budget FCFA'!F38/VLOOKUP(F$2,$BO$127:$BP$138,2,FALSE)</f>
        <v>0</v>
      </c>
      <c r="G38" s="40">
        <f>'Budget FCFA'!G38/VLOOKUP(G$2,$BO$127:$BP$138,2,FALSE)</f>
        <v>0</v>
      </c>
      <c r="H38" s="116">
        <f>'Budget FCFA'!H38/VLOOKUP(H$2,$BO$127:$BP$138,2,FALSE)</f>
        <v>0</v>
      </c>
      <c r="I38" s="131">
        <f>'Budget FCFA'!I38/VLOOKUP(I$2,$BO$127:$BP$138,2,FALSE)</f>
        <v>2683.1027033784226</v>
      </c>
      <c r="J38" s="40">
        <f>'Budget FCFA'!J38/VLOOKUP(J$2,$BO$127:$BP$138,2,FALSE)</f>
        <v>0</v>
      </c>
      <c r="K38" s="40">
        <f>'Budget FCFA'!K38/VLOOKUP(K$2,$BO$127:$BP$138,2,FALSE)</f>
        <v>0</v>
      </c>
      <c r="L38" s="116">
        <f>'Budget FCFA'!L38/VLOOKUP(L$2,$BO$127:$BP$138,2,FALSE)</f>
        <v>0</v>
      </c>
      <c r="M38" s="39">
        <f>'Budget FCFA'!M38/VLOOKUP(M$2,$BO$127:$BP$138,2,FALSE)</f>
        <v>0</v>
      </c>
      <c r="N38" s="40">
        <f>'Budget FCFA'!N38/VLOOKUP(N$2,$BO$127:$BP$138,2,FALSE)</f>
        <v>0</v>
      </c>
      <c r="O38" s="40">
        <f>'Budget FCFA'!O38/VLOOKUP(O$2,$BO$127:$BP$138,2,FALSE)</f>
        <v>0</v>
      </c>
      <c r="P38" s="40">
        <f>'Budget FCFA'!P38/VLOOKUP(P$2,$BO$127:$BP$138,2,FALSE)</f>
        <v>0</v>
      </c>
      <c r="Q38" s="116">
        <f>'Budget FCFA'!Q38/VLOOKUP(Q$2,$BO$127:$BP$138,2,FALSE)</f>
        <v>0</v>
      </c>
      <c r="R38" s="131">
        <f>'Budget FCFA'!R38/VLOOKUP(R$2,$BO$127:$BP$138,2,FALSE)</f>
        <v>0</v>
      </c>
      <c r="S38" s="40">
        <f>'Budget FCFA'!S38/VLOOKUP(S$2,$BO$127:$BP$138,2,FALSE)</f>
        <v>0</v>
      </c>
      <c r="T38" s="40">
        <f>'Budget FCFA'!T38/VLOOKUP(T$2,$BO$127:$BP$138,2,FALSE)</f>
        <v>0</v>
      </c>
      <c r="U38" s="40">
        <f>'Budget FCFA'!U38/VLOOKUP(U$2,$BO$127:$BP$138,2,FALSE)</f>
        <v>0</v>
      </c>
      <c r="V38" s="116">
        <f>'Budget FCFA'!V38/VLOOKUP(V$2,$BO$127:$BP$138,2,FALSE)</f>
        <v>0</v>
      </c>
      <c r="W38" s="39">
        <f>'Budget FCFA'!W38/VLOOKUP(W$2,$BO$127:$BP$138,2,FALSE)</f>
        <v>0</v>
      </c>
      <c r="X38" s="40">
        <f>'Budget FCFA'!X38/VLOOKUP(X$2,$BO$127:$BP$138,2,FALSE)</f>
        <v>0</v>
      </c>
      <c r="Y38" s="40">
        <f>'Budget FCFA'!Y38/VLOOKUP(Y$2,$BO$127:$BP$138,2,FALSE)</f>
        <v>0</v>
      </c>
      <c r="Z38" s="40">
        <f>'Budget FCFA'!Z38/VLOOKUP(Z$2,$BO$127:$BP$138,2,FALSE)</f>
        <v>0</v>
      </c>
      <c r="AA38" s="116">
        <f>'Budget FCFA'!AA38/VLOOKUP(AA$2,$BO$127:$BP$138,2,FALSE)</f>
        <v>0</v>
      </c>
      <c r="AB38" s="39">
        <f>'Budget FCFA'!AB38/VLOOKUP(AB$2,$BO$127:$BP$138,2,FALSE)</f>
        <v>0</v>
      </c>
      <c r="AC38" s="40">
        <f>'Budget FCFA'!AC38/VLOOKUP(AC$2,$BO$127:$BP$138,2,FALSE)</f>
        <v>0</v>
      </c>
      <c r="AD38" s="40">
        <f>'Budget FCFA'!AD38/VLOOKUP(AD$2,$BO$127:$BP$138,2,FALSE)</f>
        <v>0</v>
      </c>
      <c r="AE38" s="40">
        <f>'Budget FCFA'!AE38/VLOOKUP(AE$2,$BO$127:$BP$138,2,FALSE)</f>
        <v>0</v>
      </c>
      <c r="AF38" s="116">
        <f>'Budget FCFA'!AF38/VLOOKUP(AF$2,$BO$127:$BP$138,2,FALSE)</f>
        <v>0</v>
      </c>
      <c r="AG38" s="39">
        <f>'Budget FCFA'!AG38/VLOOKUP(AG$2,$BO$127:$BP$138,2,FALSE)</f>
        <v>0</v>
      </c>
      <c r="AH38" s="40">
        <f>'Budget FCFA'!AH38/VLOOKUP(AH$2,$BO$127:$BP$138,2,FALSE)</f>
        <v>0</v>
      </c>
      <c r="AI38" s="40">
        <f>'Budget FCFA'!AI38/VLOOKUP(AI$2,$BO$127:$BP$138,2,FALSE)</f>
        <v>0</v>
      </c>
      <c r="AJ38" s="40">
        <f>'Budget FCFA'!AJ38/VLOOKUP(AJ$2,$BO$127:$BP$138,2,FALSE)</f>
        <v>0</v>
      </c>
      <c r="AK38" s="116">
        <f>'Budget FCFA'!AK38/VLOOKUP(AK$2,$BO$127:$BP$138,2,FALSE)</f>
        <v>0</v>
      </c>
      <c r="AL38" s="39">
        <f>'Budget FCFA'!AL38/VLOOKUP(AL$2,$BO$127:$BP$138,2,FALSE)</f>
        <v>2079.7094931527522</v>
      </c>
      <c r="AM38" s="40">
        <f>'Budget FCFA'!AM38/VLOOKUP(AM$2,$BO$127:$BP$138,2,FALSE)</f>
        <v>0</v>
      </c>
      <c r="AN38" s="40">
        <f>'Budget FCFA'!AN38/VLOOKUP(AN$2,$BO$127:$BP$138,2,FALSE)</f>
        <v>0</v>
      </c>
      <c r="AO38" s="40">
        <f>'Budget FCFA'!AO38/VLOOKUP(AO$2,$BO$127:$BP$138,2,FALSE)</f>
        <v>0</v>
      </c>
      <c r="AP38" s="116">
        <f>'Budget FCFA'!AP38/VLOOKUP(AP$2,$BO$127:$BP$138,2,FALSE)</f>
        <v>0</v>
      </c>
      <c r="AQ38" s="39" t="e">
        <f>'Budget FCFA'!#REF!/VLOOKUP(AQ$2,$BO$127:$BP$138,2,FALSE)</f>
        <v>#REF!</v>
      </c>
      <c r="AR38" s="132" t="e">
        <f>'Budget FCFA'!#REF!/VLOOKUP(AR$2,$BO$127:$BP$138,2,FALSE)</f>
        <v>#REF!</v>
      </c>
      <c r="AS38" s="40" t="e">
        <f>'Budget FCFA'!#REF!/VLOOKUP(AS$2,$BO$127:$BP$138,2,FALSE)</f>
        <v>#REF!</v>
      </c>
      <c r="AT38" s="40" t="e">
        <f>'Budget FCFA'!#REF!/VLOOKUP(AT$2,$BO$127:$BP$138,2,FALSE)</f>
        <v>#REF!</v>
      </c>
      <c r="AU38" s="116" t="e">
        <f>'Budget FCFA'!#REF!/VLOOKUP(AU$2,$BO$127:$BP$138,2,FALSE)</f>
        <v>#REF!</v>
      </c>
      <c r="AV38" s="39" t="e">
        <f>'Budget FCFA'!#REF!/VLOOKUP(AV$2,$BO$127:$BP$138,2,FALSE)</f>
        <v>#REF!</v>
      </c>
      <c r="AW38" s="40" t="e">
        <f>'Budget FCFA'!#REF!/VLOOKUP(AW$2,$BO$127:$BP$138,2,FALSE)</f>
        <v>#REF!</v>
      </c>
      <c r="AX38" s="40" t="e">
        <f>'Budget FCFA'!#REF!/VLOOKUP(AX$2,$BO$127:$BP$138,2,FALSE)</f>
        <v>#REF!</v>
      </c>
      <c r="AY38" s="40" t="e">
        <f>'Budget FCFA'!#REF!/VLOOKUP(AY$2,$BO$127:$BP$138,2,FALSE)</f>
        <v>#REF!</v>
      </c>
      <c r="AZ38" s="116" t="e">
        <f>'Budget FCFA'!#REF!/VLOOKUP(AZ$2,$BO$127:$BP$138,2,FALSE)</f>
        <v>#REF!</v>
      </c>
      <c r="BA38" s="39" t="e">
        <f>'Budget FCFA'!#REF!/VLOOKUP(BA$2,$BO$127:$BP$138,2,FALSE)</f>
        <v>#REF!</v>
      </c>
      <c r="BB38" s="40" t="e">
        <f>'Budget FCFA'!#REF!/VLOOKUP(BB$2,$BO$127:$BP$138,2,FALSE)</f>
        <v>#REF!</v>
      </c>
      <c r="BC38" s="40" t="e">
        <f>'Budget FCFA'!#REF!/VLOOKUP(BC$2,$BO$127:$BP$138,2,FALSE)</f>
        <v>#REF!</v>
      </c>
      <c r="BD38" s="40" t="e">
        <f>'Budget FCFA'!#REF!/VLOOKUP(BD$2,$BO$127:$BP$138,2,FALSE)</f>
        <v>#REF!</v>
      </c>
      <c r="BE38" s="144" t="e">
        <f>'Budget FCFA'!#REF!/VLOOKUP(BE$2,$BO$127:$BP$138,2,FALSE)</f>
        <v>#REF!</v>
      </c>
      <c r="BF38" s="131" t="e">
        <f>'Budget FCFA'!#REF!/VLOOKUP(BF$2,$BO$127:$BP$138,2,FALSE)</f>
        <v>#REF!</v>
      </c>
      <c r="BG38" s="40" t="e">
        <f>'Budget FCFA'!#REF!/VLOOKUP(BG$2,$BO$127:$BP$138,2,FALSE)</f>
        <v>#REF!</v>
      </c>
      <c r="BH38" s="40" t="e">
        <f>'Budget FCFA'!#REF!/VLOOKUP(BH$2,$BO$127:$BP$138,2,FALSE)</f>
        <v>#REF!</v>
      </c>
      <c r="BI38" s="159" t="e">
        <f>'Budget FCFA'!#REF!/VLOOKUP(BI$2,$BO$127:$BP$138,2,FALSE)</f>
        <v>#REF!</v>
      </c>
      <c r="BJ38" s="116" t="e">
        <f>'Budget FCFA'!#REF!/VLOOKUP(BJ$2,$BO$127:$BP$138,2,FALSE)</f>
        <v>#REF!</v>
      </c>
      <c r="BK38" s="110" t="e">
        <f t="shared" si="0"/>
        <v>#REF!</v>
      </c>
      <c r="BL38" s="213" t="e">
        <f>BK38-'Budget FCFA'!#REF!</f>
        <v>#REF!</v>
      </c>
      <c r="BM38"/>
    </row>
    <row r="39" spans="1:65" s="5" customFormat="1">
      <c r="A39" s="61" t="s">
        <v>2</v>
      </c>
      <c r="B39" s="62" t="s">
        <v>96</v>
      </c>
      <c r="C39" s="106" t="s">
        <v>80</v>
      </c>
      <c r="D39" s="39">
        <f>'Budget FCFA'!D39/VLOOKUP(D$2,$BO$127:$BP$138,2,FALSE)</f>
        <v>0</v>
      </c>
      <c r="E39" s="40">
        <f>'Budget FCFA'!E39/VLOOKUP(E$2,$BO$127:$BP$138,2,FALSE)</f>
        <v>0</v>
      </c>
      <c r="F39" s="40">
        <f>'Budget FCFA'!F39/VLOOKUP(F$2,$BO$127:$BP$138,2,FALSE)</f>
        <v>0</v>
      </c>
      <c r="G39" s="40">
        <f>'Budget FCFA'!G39/VLOOKUP(G$2,$BO$127:$BP$138,2,FALSE)</f>
        <v>0</v>
      </c>
      <c r="H39" s="41">
        <f>'Budget FCFA'!H39/VLOOKUP(H$2,$BO$127:$BP$138,2,FALSE)</f>
        <v>0</v>
      </c>
      <c r="I39" s="131">
        <f>'Budget FCFA'!I39/VLOOKUP(I$2,$BO$127:$BP$138,2,FALSE)</f>
        <v>1463.5105654791396</v>
      </c>
      <c r="J39" s="40">
        <f>'Budget FCFA'!J39/VLOOKUP(J$2,$BO$127:$BP$138,2,FALSE)</f>
        <v>0</v>
      </c>
      <c r="K39" s="40">
        <f>'Budget FCFA'!K39/VLOOKUP(K$2,$BO$127:$BP$138,2,FALSE)</f>
        <v>0</v>
      </c>
      <c r="L39" s="41">
        <f>'Budget FCFA'!L39/VLOOKUP(L$2,$BO$127:$BP$138,2,FALSE)</f>
        <v>0</v>
      </c>
      <c r="M39" s="39">
        <f>'Budget FCFA'!M39/VLOOKUP(M$2,$BO$127:$BP$138,2,FALSE)</f>
        <v>0</v>
      </c>
      <c r="N39" s="40">
        <f>'Budget FCFA'!N39/VLOOKUP(N$2,$BO$127:$BP$138,2,FALSE)</f>
        <v>0</v>
      </c>
      <c r="O39" s="40">
        <f>'Budget FCFA'!O39/VLOOKUP(O$2,$BO$127:$BP$138,2,FALSE)</f>
        <v>0</v>
      </c>
      <c r="P39" s="40">
        <f>'Budget FCFA'!P39/VLOOKUP(P$2,$BO$127:$BP$138,2,FALSE)</f>
        <v>0</v>
      </c>
      <c r="Q39" s="41">
        <f>'Budget FCFA'!Q39/VLOOKUP(Q$2,$BO$127:$BP$138,2,FALSE)</f>
        <v>0</v>
      </c>
      <c r="R39" s="131">
        <f>'Budget FCFA'!R39/VLOOKUP(R$2,$BO$127:$BP$138,2,FALSE)</f>
        <v>0</v>
      </c>
      <c r="S39" s="40">
        <f>'Budget FCFA'!S39/VLOOKUP(S$2,$BO$127:$BP$138,2,FALSE)</f>
        <v>0</v>
      </c>
      <c r="T39" s="40">
        <f>'Budget FCFA'!T39/VLOOKUP(T$2,$BO$127:$BP$138,2,FALSE)</f>
        <v>0</v>
      </c>
      <c r="U39" s="40">
        <f>'Budget FCFA'!U39/VLOOKUP(U$2,$BO$127:$BP$138,2,FALSE)</f>
        <v>0</v>
      </c>
      <c r="V39" s="41">
        <f>'Budget FCFA'!V39/VLOOKUP(V$2,$BO$127:$BP$138,2,FALSE)</f>
        <v>0</v>
      </c>
      <c r="W39" s="39">
        <f>'Budget FCFA'!W39/VLOOKUP(W$2,$BO$127:$BP$138,2,FALSE)</f>
        <v>0</v>
      </c>
      <c r="X39" s="40">
        <f>'Budget FCFA'!X39/VLOOKUP(X$2,$BO$127:$BP$138,2,FALSE)</f>
        <v>0</v>
      </c>
      <c r="Y39" s="40">
        <f>'Budget FCFA'!Y39/VLOOKUP(Y$2,$BO$127:$BP$138,2,FALSE)</f>
        <v>0</v>
      </c>
      <c r="Z39" s="40">
        <f>'Budget FCFA'!Z39/VLOOKUP(Z$2,$BO$127:$BP$138,2,FALSE)</f>
        <v>0</v>
      </c>
      <c r="AA39" s="41">
        <f>'Budget FCFA'!AA39/VLOOKUP(AA$2,$BO$127:$BP$138,2,FALSE)</f>
        <v>0</v>
      </c>
      <c r="AB39" s="39">
        <f>'Budget FCFA'!AB39/VLOOKUP(AB$2,$BO$127:$BP$138,2,FALSE)</f>
        <v>0</v>
      </c>
      <c r="AC39" s="40">
        <f>'Budget FCFA'!AC39/VLOOKUP(AC$2,$BO$127:$BP$138,2,FALSE)</f>
        <v>0</v>
      </c>
      <c r="AD39" s="40">
        <f>'Budget FCFA'!AD39/VLOOKUP(AD$2,$BO$127:$BP$138,2,FALSE)</f>
        <v>0</v>
      </c>
      <c r="AE39" s="40">
        <f>'Budget FCFA'!AE39/VLOOKUP(AE$2,$BO$127:$BP$138,2,FALSE)</f>
        <v>0</v>
      </c>
      <c r="AF39" s="41">
        <f>'Budget FCFA'!AF39/VLOOKUP(AF$2,$BO$127:$BP$138,2,FALSE)</f>
        <v>0</v>
      </c>
      <c r="AG39" s="39">
        <f>'Budget FCFA'!AG39/VLOOKUP(AG$2,$BO$127:$BP$138,2,FALSE)</f>
        <v>0</v>
      </c>
      <c r="AH39" s="40">
        <f>'Budget FCFA'!AH39/VLOOKUP(AH$2,$BO$127:$BP$138,2,FALSE)</f>
        <v>0</v>
      </c>
      <c r="AI39" s="40">
        <f>'Budget FCFA'!AI39/VLOOKUP(AI$2,$BO$127:$BP$138,2,FALSE)</f>
        <v>0</v>
      </c>
      <c r="AJ39" s="40">
        <f>'Budget FCFA'!AJ39/VLOOKUP(AJ$2,$BO$127:$BP$138,2,FALSE)</f>
        <v>0</v>
      </c>
      <c r="AK39" s="41">
        <f>'Budget FCFA'!AK39/VLOOKUP(AK$2,$BO$127:$BP$138,2,FALSE)</f>
        <v>0</v>
      </c>
      <c r="AL39" s="39">
        <f>'Budget FCFA'!AL39/VLOOKUP(AL$2,$BO$127:$BP$138,2,FALSE)</f>
        <v>2243.2735682369425</v>
      </c>
      <c r="AM39" s="39">
        <f>'Budget FCFA'!AM39/VLOOKUP(AM$2,$BO$127:$BP$138,2,FALSE)</f>
        <v>0</v>
      </c>
      <c r="AN39" s="40">
        <f>'Budget FCFA'!AN39/VLOOKUP(AN$2,$BO$127:$BP$138,2,FALSE)</f>
        <v>0</v>
      </c>
      <c r="AO39" s="40">
        <f>'Budget FCFA'!AO39/VLOOKUP(AO$2,$BO$127:$BP$138,2,FALSE)</f>
        <v>0</v>
      </c>
      <c r="AP39" s="41">
        <f>'Budget FCFA'!AP39/VLOOKUP(AP$2,$BO$127:$BP$138,2,FALSE)</f>
        <v>0</v>
      </c>
      <c r="AQ39" s="39" t="e">
        <f>'Budget FCFA'!#REF!/VLOOKUP(AQ$2,$BO$127:$BP$138,2,FALSE)</f>
        <v>#REF!</v>
      </c>
      <c r="AR39" s="131" t="e">
        <f>'Budget FCFA'!#REF!/VLOOKUP(AR$2,$BO$127:$BP$138,2,FALSE)</f>
        <v>#REF!</v>
      </c>
      <c r="AS39" s="40" t="e">
        <f>'Budget FCFA'!#REF!/VLOOKUP(AS$2,$BO$127:$BP$138,2,FALSE)</f>
        <v>#REF!</v>
      </c>
      <c r="AT39" s="40" t="e">
        <f>'Budget FCFA'!#REF!/VLOOKUP(AT$2,$BO$127:$BP$138,2,FALSE)</f>
        <v>#REF!</v>
      </c>
      <c r="AU39" s="41" t="e">
        <f>'Budget FCFA'!#REF!/VLOOKUP(AU$2,$BO$127:$BP$138,2,FALSE)</f>
        <v>#REF!</v>
      </c>
      <c r="AV39" s="39" t="e">
        <f>'Budget FCFA'!#REF!/VLOOKUP(AV$2,$BO$127:$BP$138,2,FALSE)</f>
        <v>#REF!</v>
      </c>
      <c r="AW39" s="40" t="e">
        <f>'Budget FCFA'!#REF!/VLOOKUP(AW$2,$BO$127:$BP$138,2,FALSE)</f>
        <v>#REF!</v>
      </c>
      <c r="AX39" s="40" t="e">
        <f>'Budget FCFA'!#REF!/VLOOKUP(AX$2,$BO$127:$BP$138,2,FALSE)</f>
        <v>#REF!</v>
      </c>
      <c r="AY39" s="40" t="e">
        <f>'Budget FCFA'!#REF!/VLOOKUP(AY$2,$BO$127:$BP$138,2,FALSE)</f>
        <v>#REF!</v>
      </c>
      <c r="AZ39" s="41" t="e">
        <f>'Budget FCFA'!#REF!/VLOOKUP(AZ$2,$BO$127:$BP$138,2,FALSE)</f>
        <v>#REF!</v>
      </c>
      <c r="BA39" s="39" t="e">
        <f>'Budget FCFA'!#REF!/VLOOKUP(BA$2,$BO$127:$BP$138,2,FALSE)</f>
        <v>#REF!</v>
      </c>
      <c r="BB39" s="40" t="e">
        <f>'Budget FCFA'!#REF!/VLOOKUP(BB$2,$BO$127:$BP$138,2,FALSE)</f>
        <v>#REF!</v>
      </c>
      <c r="BC39" s="40" t="e">
        <f>'Budget FCFA'!#REF!/VLOOKUP(BC$2,$BO$127:$BP$138,2,FALSE)</f>
        <v>#REF!</v>
      </c>
      <c r="BD39" s="40" t="e">
        <f>'Budget FCFA'!#REF!/VLOOKUP(BD$2,$BO$127:$BP$138,2,FALSE)</f>
        <v>#REF!</v>
      </c>
      <c r="BE39" s="41" t="e">
        <f>'Budget FCFA'!#REF!/VLOOKUP(BE$2,$BO$127:$BP$138,2,FALSE)</f>
        <v>#REF!</v>
      </c>
      <c r="BF39" s="131" t="e">
        <f>'Budget FCFA'!#REF!/VLOOKUP(BF$2,$BO$127:$BP$138,2,FALSE)</f>
        <v>#REF!</v>
      </c>
      <c r="BG39" s="40" t="e">
        <f>'Budget FCFA'!#REF!/VLOOKUP(BG$2,$BO$127:$BP$138,2,FALSE)</f>
        <v>#REF!</v>
      </c>
      <c r="BH39" s="40" t="e">
        <f>'Budget FCFA'!#REF!/VLOOKUP(BH$2,$BO$127:$BP$138,2,FALSE)</f>
        <v>#REF!</v>
      </c>
      <c r="BI39" s="159" t="e">
        <f>'Budget FCFA'!#REF!/VLOOKUP(BI$2,$BO$127:$BP$138,2,FALSE)</f>
        <v>#REF!</v>
      </c>
      <c r="BJ39" s="149" t="e">
        <f>'Budget FCFA'!#REF!/VLOOKUP(BJ$2,$BO$127:$BP$138,2,FALSE)</f>
        <v>#REF!</v>
      </c>
      <c r="BK39" s="110" t="e">
        <f t="shared" si="0"/>
        <v>#REF!</v>
      </c>
      <c r="BL39" s="213" t="e">
        <f>BK39-'Budget FCFA'!#REF!</f>
        <v>#REF!</v>
      </c>
      <c r="BM39"/>
    </row>
    <row r="40" spans="1:65" s="5" customFormat="1">
      <c r="A40" s="61" t="s">
        <v>2</v>
      </c>
      <c r="B40" s="62" t="s">
        <v>30</v>
      </c>
      <c r="C40" s="106" t="s">
        <v>80</v>
      </c>
      <c r="D40" s="39">
        <f>'Budget FCFA'!D40/VLOOKUP(D$2,$BO$127:$BP$138,2,FALSE)</f>
        <v>0</v>
      </c>
      <c r="E40" s="40">
        <f>'Budget FCFA'!E40/VLOOKUP(E$2,$BO$127:$BP$138,2,FALSE)</f>
        <v>0</v>
      </c>
      <c r="F40" s="40">
        <f>'Budget FCFA'!F40/VLOOKUP(F$2,$BO$127:$BP$138,2,FALSE)</f>
        <v>0</v>
      </c>
      <c r="G40" s="40">
        <f>'Budget FCFA'!G40/VLOOKUP(G$2,$BO$127:$BP$138,2,FALSE)</f>
        <v>0</v>
      </c>
      <c r="H40" s="41">
        <f>'Budget FCFA'!H40/VLOOKUP(H$2,$BO$127:$BP$138,2,FALSE)</f>
        <v>0</v>
      </c>
      <c r="I40" s="131">
        <f>'Budget FCFA'!I40/VLOOKUP(I$2,$BO$127:$BP$138,2,FALSE)</f>
        <v>2865.6680239710836</v>
      </c>
      <c r="J40" s="40">
        <f>'Budget FCFA'!J40/VLOOKUP(J$2,$BO$127:$BP$138,2,FALSE)</f>
        <v>0</v>
      </c>
      <c r="K40" s="40">
        <f>'Budget FCFA'!K40/VLOOKUP(K$2,$BO$127:$BP$138,2,FALSE)</f>
        <v>0</v>
      </c>
      <c r="L40" s="41">
        <f>'Budget FCFA'!L40/VLOOKUP(L$2,$BO$127:$BP$138,2,FALSE)</f>
        <v>0</v>
      </c>
      <c r="M40" s="39">
        <f>'Budget FCFA'!M40/VLOOKUP(M$2,$BO$127:$BP$138,2,FALSE)</f>
        <v>0</v>
      </c>
      <c r="N40" s="40">
        <f>'Budget FCFA'!N40/VLOOKUP(N$2,$BO$127:$BP$138,2,FALSE)</f>
        <v>0</v>
      </c>
      <c r="O40" s="40">
        <f>'Budget FCFA'!O40/VLOOKUP(O$2,$BO$127:$BP$138,2,FALSE)</f>
        <v>0</v>
      </c>
      <c r="P40" s="40">
        <f>'Budget FCFA'!P40/VLOOKUP(P$2,$BO$127:$BP$138,2,FALSE)</f>
        <v>0</v>
      </c>
      <c r="Q40" s="41">
        <f>'Budget FCFA'!Q40/VLOOKUP(Q$2,$BO$127:$BP$138,2,FALSE)</f>
        <v>0</v>
      </c>
      <c r="R40" s="131">
        <f>'Budget FCFA'!R40/VLOOKUP(R$2,$BO$127:$BP$138,2,FALSE)</f>
        <v>0</v>
      </c>
      <c r="S40" s="40">
        <f>'Budget FCFA'!S40/VLOOKUP(S$2,$BO$127:$BP$138,2,FALSE)</f>
        <v>0</v>
      </c>
      <c r="T40" s="40">
        <f>'Budget FCFA'!T40/VLOOKUP(T$2,$BO$127:$BP$138,2,FALSE)</f>
        <v>0</v>
      </c>
      <c r="U40" s="40">
        <f>'Budget FCFA'!U40/VLOOKUP(U$2,$BO$127:$BP$138,2,FALSE)</f>
        <v>0</v>
      </c>
      <c r="V40" s="41">
        <f>'Budget FCFA'!V40/VLOOKUP(V$2,$BO$127:$BP$138,2,FALSE)</f>
        <v>0</v>
      </c>
      <c r="W40" s="39">
        <f>'Budget FCFA'!W40/VLOOKUP(W$2,$BO$127:$BP$138,2,FALSE)</f>
        <v>0</v>
      </c>
      <c r="X40" s="40">
        <f>'Budget FCFA'!X40/VLOOKUP(X$2,$BO$127:$BP$138,2,FALSE)</f>
        <v>0</v>
      </c>
      <c r="Y40" s="40">
        <f>'Budget FCFA'!Y40/VLOOKUP(Y$2,$BO$127:$BP$138,2,FALSE)</f>
        <v>0</v>
      </c>
      <c r="Z40" s="40">
        <f>'Budget FCFA'!Z40/VLOOKUP(Z$2,$BO$127:$BP$138,2,FALSE)</f>
        <v>0</v>
      </c>
      <c r="AA40" s="41">
        <f>'Budget FCFA'!AA40/VLOOKUP(AA$2,$BO$127:$BP$138,2,FALSE)</f>
        <v>0</v>
      </c>
      <c r="AB40" s="39">
        <f>'Budget FCFA'!AB40/VLOOKUP(AB$2,$BO$127:$BP$138,2,FALSE)</f>
        <v>0</v>
      </c>
      <c r="AC40" s="40">
        <f>'Budget FCFA'!AC40/VLOOKUP(AC$2,$BO$127:$BP$138,2,FALSE)</f>
        <v>0</v>
      </c>
      <c r="AD40" s="40">
        <f>'Budget FCFA'!AD40/VLOOKUP(AD$2,$BO$127:$BP$138,2,FALSE)</f>
        <v>0</v>
      </c>
      <c r="AE40" s="40">
        <f>'Budget FCFA'!AE40/VLOOKUP(AE$2,$BO$127:$BP$138,2,FALSE)</f>
        <v>0</v>
      </c>
      <c r="AF40" s="41">
        <f>'Budget FCFA'!AF40/VLOOKUP(AF$2,$BO$127:$BP$138,2,FALSE)</f>
        <v>0</v>
      </c>
      <c r="AG40" s="39">
        <f>'Budget FCFA'!AG40/VLOOKUP(AG$2,$BO$127:$BP$138,2,FALSE)</f>
        <v>0</v>
      </c>
      <c r="AH40" s="40">
        <f>'Budget FCFA'!AH40/VLOOKUP(AH$2,$BO$127:$BP$138,2,FALSE)</f>
        <v>0</v>
      </c>
      <c r="AI40" s="40">
        <f>'Budget FCFA'!AI40/VLOOKUP(AI$2,$BO$127:$BP$138,2,FALSE)</f>
        <v>0</v>
      </c>
      <c r="AJ40" s="40">
        <f>'Budget FCFA'!AJ40/VLOOKUP(AJ$2,$BO$127:$BP$138,2,FALSE)</f>
        <v>0</v>
      </c>
      <c r="AK40" s="41">
        <f>'Budget FCFA'!AK40/VLOOKUP(AK$2,$BO$127:$BP$138,2,FALSE)</f>
        <v>0</v>
      </c>
      <c r="AL40" s="39">
        <f>'Budget FCFA'!AL40/VLOOKUP(AL$2,$BO$127:$BP$138,2,FALSE)</f>
        <v>2248.6230042518032</v>
      </c>
      <c r="AM40" s="39">
        <f>'Budget FCFA'!AM40/VLOOKUP(AM$2,$BO$127:$BP$138,2,FALSE)</f>
        <v>0</v>
      </c>
      <c r="AN40" s="40">
        <f>'Budget FCFA'!AN40/VLOOKUP(AN$2,$BO$127:$BP$138,2,FALSE)</f>
        <v>0</v>
      </c>
      <c r="AO40" s="40">
        <f>'Budget FCFA'!AO40/VLOOKUP(AO$2,$BO$127:$BP$138,2,FALSE)</f>
        <v>0</v>
      </c>
      <c r="AP40" s="41">
        <f>'Budget FCFA'!AP40/VLOOKUP(AP$2,$BO$127:$BP$138,2,FALSE)</f>
        <v>0</v>
      </c>
      <c r="AQ40" s="39" t="e">
        <f>'Budget FCFA'!#REF!/VLOOKUP(AQ$2,$BO$127:$BP$138,2,FALSE)</f>
        <v>#REF!</v>
      </c>
      <c r="AR40" s="131" t="e">
        <f>'Budget FCFA'!#REF!/VLOOKUP(AR$2,$BO$127:$BP$138,2,FALSE)</f>
        <v>#REF!</v>
      </c>
      <c r="AS40" s="40" t="e">
        <f>'Budget FCFA'!#REF!/VLOOKUP(AS$2,$BO$127:$BP$138,2,FALSE)</f>
        <v>#REF!</v>
      </c>
      <c r="AT40" s="40" t="e">
        <f>'Budget FCFA'!#REF!/VLOOKUP(AT$2,$BO$127:$BP$138,2,FALSE)</f>
        <v>#REF!</v>
      </c>
      <c r="AU40" s="41" t="e">
        <f>'Budget FCFA'!#REF!/VLOOKUP(AU$2,$BO$127:$BP$138,2,FALSE)</f>
        <v>#REF!</v>
      </c>
      <c r="AV40" s="39" t="e">
        <f>'Budget FCFA'!#REF!/VLOOKUP(AV$2,$BO$127:$BP$138,2,FALSE)</f>
        <v>#REF!</v>
      </c>
      <c r="AW40" s="40" t="e">
        <f>'Budget FCFA'!#REF!/VLOOKUP(AW$2,$BO$127:$BP$138,2,FALSE)</f>
        <v>#REF!</v>
      </c>
      <c r="AX40" s="40" t="e">
        <f>'Budget FCFA'!#REF!/VLOOKUP(AX$2,$BO$127:$BP$138,2,FALSE)</f>
        <v>#REF!</v>
      </c>
      <c r="AY40" s="40" t="e">
        <f>'Budget FCFA'!#REF!/VLOOKUP(AY$2,$BO$127:$BP$138,2,FALSE)</f>
        <v>#REF!</v>
      </c>
      <c r="AZ40" s="41" t="e">
        <f>'Budget FCFA'!#REF!/VLOOKUP(AZ$2,$BO$127:$BP$138,2,FALSE)</f>
        <v>#REF!</v>
      </c>
      <c r="BA40" s="39" t="e">
        <f>'Budget FCFA'!#REF!/VLOOKUP(BA$2,$BO$127:$BP$138,2,FALSE)</f>
        <v>#REF!</v>
      </c>
      <c r="BB40" s="40" t="e">
        <f>'Budget FCFA'!#REF!/VLOOKUP(BB$2,$BO$127:$BP$138,2,FALSE)</f>
        <v>#REF!</v>
      </c>
      <c r="BC40" s="40" t="e">
        <f>'Budget FCFA'!#REF!/VLOOKUP(BC$2,$BO$127:$BP$138,2,FALSE)</f>
        <v>#REF!</v>
      </c>
      <c r="BD40" s="40" t="e">
        <f>'Budget FCFA'!#REF!/VLOOKUP(BD$2,$BO$127:$BP$138,2,FALSE)</f>
        <v>#REF!</v>
      </c>
      <c r="BE40" s="41" t="e">
        <f>'Budget FCFA'!#REF!/VLOOKUP(BE$2,$BO$127:$BP$138,2,FALSE)</f>
        <v>#REF!</v>
      </c>
      <c r="BF40" s="131" t="e">
        <f>'Budget FCFA'!#REF!/VLOOKUP(BF$2,$BO$127:$BP$138,2,FALSE)</f>
        <v>#REF!</v>
      </c>
      <c r="BG40" s="40" t="e">
        <f>'Budget FCFA'!#REF!/VLOOKUP(BG$2,$BO$127:$BP$138,2,FALSE)</f>
        <v>#REF!</v>
      </c>
      <c r="BH40" s="40" t="e">
        <f>'Budget FCFA'!#REF!/VLOOKUP(BH$2,$BO$127:$BP$138,2,FALSE)</f>
        <v>#REF!</v>
      </c>
      <c r="BI40" s="159" t="e">
        <f>'Budget FCFA'!#REF!/VLOOKUP(BI$2,$BO$127:$BP$138,2,FALSE)</f>
        <v>#REF!</v>
      </c>
      <c r="BJ40" s="149" t="e">
        <f>'Budget FCFA'!#REF!/VLOOKUP(BJ$2,$BO$127:$BP$138,2,FALSE)</f>
        <v>#REF!</v>
      </c>
      <c r="BK40" s="110" t="e">
        <f t="shared" si="0"/>
        <v>#REF!</v>
      </c>
      <c r="BL40" s="213" t="e">
        <f>BK40-'Budget FCFA'!#REF!</f>
        <v>#REF!</v>
      </c>
      <c r="BM40"/>
    </row>
    <row r="41" spans="1:65" s="5" customFormat="1" ht="15.6">
      <c r="A41" s="61" t="s">
        <v>2</v>
      </c>
      <c r="B41" s="68" t="s">
        <v>27</v>
      </c>
      <c r="C41" s="68" t="s">
        <v>14</v>
      </c>
      <c r="D41" s="45">
        <f>'Budget FCFA'!D41/VLOOKUP(D$2,$BO$127:$BP$138,2,FALSE)</f>
        <v>0</v>
      </c>
      <c r="E41" s="43">
        <f>'Budget FCFA'!E41/VLOOKUP(E$2,$BO$127:$BP$138,2,FALSE)</f>
        <v>0</v>
      </c>
      <c r="F41" s="43">
        <f>'Budget FCFA'!F41/VLOOKUP(F$2,$BO$127:$BP$138,2,FALSE)</f>
        <v>0</v>
      </c>
      <c r="G41" s="43">
        <f>'Budget FCFA'!G41/VLOOKUP(G$2,$BO$127:$BP$138,2,FALSE)</f>
        <v>0</v>
      </c>
      <c r="H41" s="44">
        <f>'Budget FCFA'!H41/VLOOKUP(H$2,$BO$127:$BP$138,2,FALSE)</f>
        <v>0</v>
      </c>
      <c r="I41" s="45">
        <f>'Budget FCFA'!I41/VLOOKUP(I$2,$BO$127:$BP$138,2,FALSE)</f>
        <v>7503.167128333107</v>
      </c>
      <c r="J41" s="43">
        <f>'Budget FCFA'!J41/VLOOKUP(J$2,$BO$127:$BP$138,2,FALSE)</f>
        <v>0</v>
      </c>
      <c r="K41" s="43">
        <f>'Budget FCFA'!K41/VLOOKUP(K$2,$BO$127:$BP$138,2,FALSE)</f>
        <v>0</v>
      </c>
      <c r="L41" s="44">
        <f>'Budget FCFA'!L41/VLOOKUP(L$2,$BO$127:$BP$138,2,FALSE)</f>
        <v>0</v>
      </c>
      <c r="M41" s="45">
        <f>'Budget FCFA'!M41/VLOOKUP(M$2,$BO$127:$BP$138,2,FALSE)</f>
        <v>0</v>
      </c>
      <c r="N41" s="43">
        <f>'Budget FCFA'!N41/VLOOKUP(N$2,$BO$127:$BP$138,2,FALSE)</f>
        <v>0</v>
      </c>
      <c r="O41" s="43">
        <f>'Budget FCFA'!O41/VLOOKUP(O$2,$BO$127:$BP$138,2,FALSE)</f>
        <v>0</v>
      </c>
      <c r="P41" s="43">
        <f>'Budget FCFA'!P41/VLOOKUP(P$2,$BO$127:$BP$138,2,FALSE)</f>
        <v>1577.8473284071974</v>
      </c>
      <c r="Q41" s="44">
        <f>'Budget FCFA'!Q41/VLOOKUP(Q$2,$BO$127:$BP$138,2,FALSE)</f>
        <v>0</v>
      </c>
      <c r="R41" s="45">
        <f>'Budget FCFA'!R41/VLOOKUP(R$2,$BO$127:$BP$138,2,FALSE)</f>
        <v>0</v>
      </c>
      <c r="S41" s="43">
        <f>'Budget FCFA'!S41/VLOOKUP(S$2,$BO$127:$BP$138,2,FALSE)</f>
        <v>0</v>
      </c>
      <c r="T41" s="43">
        <f>'Budget FCFA'!T41/VLOOKUP(T$2,$BO$127:$BP$138,2,FALSE)</f>
        <v>3219.7232440541075</v>
      </c>
      <c r="U41" s="43">
        <f>'Budget FCFA'!U41/VLOOKUP(U$2,$BO$127:$BP$138,2,FALSE)</f>
        <v>0</v>
      </c>
      <c r="V41" s="44">
        <f>'Budget FCFA'!V41/VLOOKUP(V$2,$BO$127:$BP$138,2,FALSE)</f>
        <v>0</v>
      </c>
      <c r="W41" s="45">
        <f>'Budget FCFA'!W41/VLOOKUP(W$2,$BO$127:$BP$138,2,FALSE)</f>
        <v>0</v>
      </c>
      <c r="X41" s="43">
        <f>'Budget FCFA'!X41/VLOOKUP(X$2,$BO$127:$BP$138,2,FALSE)</f>
        <v>0</v>
      </c>
      <c r="Y41" s="43">
        <f>'Budget FCFA'!Y41/VLOOKUP(Y$2,$BO$127:$BP$138,2,FALSE)</f>
        <v>0</v>
      </c>
      <c r="Z41" s="43">
        <f>'Budget FCFA'!Z41/VLOOKUP(Z$2,$BO$127:$BP$138,2,FALSE)</f>
        <v>0</v>
      </c>
      <c r="AA41" s="44">
        <f>'Budget FCFA'!AA41/VLOOKUP(AA$2,$BO$127:$BP$138,2,FALSE)</f>
        <v>0</v>
      </c>
      <c r="AB41" s="45">
        <f>'Budget FCFA'!AB41/VLOOKUP(AB$2,$BO$127:$BP$138,2,FALSE)</f>
        <v>611.91219516650256</v>
      </c>
      <c r="AC41" s="43">
        <f>'Budget FCFA'!AC41/VLOOKUP(AC$2,$BO$127:$BP$138,2,FALSE)</f>
        <v>0</v>
      </c>
      <c r="AD41" s="43">
        <f>'Budget FCFA'!AD41/VLOOKUP(AD$2,$BO$127:$BP$138,2,FALSE)</f>
        <v>0</v>
      </c>
      <c r="AE41" s="43">
        <f>'Budget FCFA'!AE41/VLOOKUP(AE$2,$BO$127:$BP$138,2,FALSE)</f>
        <v>0</v>
      </c>
      <c r="AF41" s="44">
        <f>'Budget FCFA'!AF41/VLOOKUP(AF$2,$BO$127:$BP$138,2,FALSE)</f>
        <v>0</v>
      </c>
      <c r="AG41" s="45">
        <f>'Budget FCFA'!AG41/VLOOKUP(AG$2,$BO$127:$BP$138,2,FALSE)</f>
        <v>0</v>
      </c>
      <c r="AH41" s="43">
        <f>'Budget FCFA'!AH41/VLOOKUP(AH$2,$BO$127:$BP$138,2,FALSE)</f>
        <v>0</v>
      </c>
      <c r="AI41" s="43">
        <f>'Budget FCFA'!AI41/VLOOKUP(AI$2,$BO$127:$BP$138,2,FALSE)</f>
        <v>0</v>
      </c>
      <c r="AJ41" s="43">
        <f>'Budget FCFA'!AJ41/VLOOKUP(AJ$2,$BO$127:$BP$138,2,FALSE)</f>
        <v>0</v>
      </c>
      <c r="AK41" s="44">
        <f>'Budget FCFA'!AK41/VLOOKUP(AK$2,$BO$127:$BP$138,2,FALSE)</f>
        <v>0</v>
      </c>
      <c r="AL41" s="45">
        <f>'Budget FCFA'!AL41/VLOOKUP(AL$2,$BO$127:$BP$138,2,FALSE)</f>
        <v>12360.095250145971</v>
      </c>
      <c r="AM41" s="43">
        <f>'Budget FCFA'!AM41/VLOOKUP(AM$2,$BO$127:$BP$138,2,FALSE)</f>
        <v>0</v>
      </c>
      <c r="AN41" s="43">
        <f>'Budget FCFA'!AN41/VLOOKUP(AN$2,$BO$127:$BP$138,2,FALSE)</f>
        <v>0</v>
      </c>
      <c r="AO41" s="43">
        <f>'Budget FCFA'!AO41/VLOOKUP(AO$2,$BO$127:$BP$138,2,FALSE)</f>
        <v>0</v>
      </c>
      <c r="AP41" s="44">
        <f>'Budget FCFA'!AP41/VLOOKUP(AP$2,$BO$127:$BP$138,2,FALSE)</f>
        <v>0</v>
      </c>
      <c r="AQ41" s="43" t="e">
        <f>'Budget FCFA'!#REF!/VLOOKUP(AQ$2,$BO$127:$BP$138,2,FALSE)</f>
        <v>#REF!</v>
      </c>
      <c r="AR41" s="43" t="e">
        <f>'Budget FCFA'!#REF!/VLOOKUP(AR$2,$BO$127:$BP$138,2,FALSE)</f>
        <v>#REF!</v>
      </c>
      <c r="AS41" s="43" t="e">
        <f>'Budget FCFA'!#REF!/VLOOKUP(AS$2,$BO$127:$BP$138,2,FALSE)</f>
        <v>#REF!</v>
      </c>
      <c r="AT41" s="43" t="e">
        <f>'Budget FCFA'!#REF!/VLOOKUP(AT$2,$BO$127:$BP$138,2,FALSE)</f>
        <v>#REF!</v>
      </c>
      <c r="AU41" s="44" t="e">
        <f>'Budget FCFA'!#REF!/VLOOKUP(AU$2,$BO$127:$BP$138,2,FALSE)</f>
        <v>#REF!</v>
      </c>
      <c r="AV41" s="45" t="e">
        <f>'Budget FCFA'!#REF!/VLOOKUP(AV$2,$BO$127:$BP$138,2,FALSE)</f>
        <v>#REF!</v>
      </c>
      <c r="AW41" s="43" t="e">
        <f>'Budget FCFA'!#REF!/VLOOKUP(AW$2,$BO$127:$BP$138,2,FALSE)</f>
        <v>#REF!</v>
      </c>
      <c r="AX41" s="43" t="e">
        <f>'Budget FCFA'!#REF!/VLOOKUP(AX$2,$BO$127:$BP$138,2,FALSE)</f>
        <v>#REF!</v>
      </c>
      <c r="AY41" s="43" t="e">
        <f>'Budget FCFA'!#REF!/VLOOKUP(AY$2,$BO$127:$BP$138,2,FALSE)</f>
        <v>#REF!</v>
      </c>
      <c r="AZ41" s="44" t="e">
        <f>'Budget FCFA'!#REF!/VLOOKUP(AZ$2,$BO$127:$BP$138,2,FALSE)</f>
        <v>#REF!</v>
      </c>
      <c r="BA41" s="45" t="e">
        <f>'Budget FCFA'!#REF!/VLOOKUP(BA$2,$BO$127:$BP$138,2,FALSE)</f>
        <v>#REF!</v>
      </c>
      <c r="BB41" s="43" t="e">
        <f>'Budget FCFA'!#REF!/VLOOKUP(BB$2,$BO$127:$BP$138,2,FALSE)</f>
        <v>#REF!</v>
      </c>
      <c r="BC41" s="43" t="e">
        <f>'Budget FCFA'!#REF!/VLOOKUP(BC$2,$BO$127:$BP$138,2,FALSE)</f>
        <v>#REF!</v>
      </c>
      <c r="BD41" s="43" t="e">
        <f>'Budget FCFA'!#REF!/VLOOKUP(BD$2,$BO$127:$BP$138,2,FALSE)</f>
        <v>#REF!</v>
      </c>
      <c r="BE41" s="145" t="e">
        <f>'Budget FCFA'!#REF!/VLOOKUP(BE$2,$BO$127:$BP$138,2,FALSE)</f>
        <v>#REF!</v>
      </c>
      <c r="BF41" s="158" t="e">
        <f>'Budget FCFA'!#REF!/VLOOKUP(BF$2,$BO$127:$BP$138,2,FALSE)</f>
        <v>#REF!</v>
      </c>
      <c r="BG41" s="43" t="e">
        <f>'Budget FCFA'!#REF!/VLOOKUP(BG$2,$BO$127:$BP$138,2,FALSE)</f>
        <v>#REF!</v>
      </c>
      <c r="BH41" s="43" t="e">
        <f>'Budget FCFA'!#REF!/VLOOKUP(BH$2,$BO$127:$BP$138,2,FALSE)</f>
        <v>#REF!</v>
      </c>
      <c r="BI41" s="44" t="e">
        <f>'Budget FCFA'!#REF!/VLOOKUP(BI$2,$BO$127:$BP$138,2,FALSE)</f>
        <v>#REF!</v>
      </c>
      <c r="BJ41" s="150" t="e">
        <f>'Budget FCFA'!#REF!/VLOOKUP(BJ$2,$BO$127:$BP$138,2,FALSE)</f>
        <v>#REF!</v>
      </c>
      <c r="BK41" s="68" t="e">
        <f t="shared" si="0"/>
        <v>#REF!</v>
      </c>
      <c r="BL41" s="213" t="e">
        <f>BK41-'Budget FCFA'!#REF!</f>
        <v>#REF!</v>
      </c>
      <c r="BM41"/>
    </row>
    <row r="42" spans="1:65" s="5" customFormat="1">
      <c r="A42" s="61" t="s">
        <v>3</v>
      </c>
      <c r="B42" s="62" t="s">
        <v>28</v>
      </c>
      <c r="C42" s="106" t="s">
        <v>81</v>
      </c>
      <c r="D42" s="39">
        <f>'Budget FCFA'!D42/VLOOKUP(D$2,$BO$127:$BP$138,2,FALSE)</f>
        <v>186.75004611582773</v>
      </c>
      <c r="E42" s="40">
        <f>'Budget FCFA'!E42/VLOOKUP(E$2,$BO$127:$BP$138,2,FALSE)</f>
        <v>447.65129421593184</v>
      </c>
      <c r="F42" s="40">
        <f>'Budget FCFA'!F42/VLOOKUP(F$2,$BO$127:$BP$138,2,FALSE)</f>
        <v>0</v>
      </c>
      <c r="G42" s="40">
        <f>'Budget FCFA'!G42/VLOOKUP(G$2,$BO$127:$BP$138,2,FALSE)</f>
        <v>0</v>
      </c>
      <c r="H42" s="116">
        <f>'Budget FCFA'!H42/VLOOKUP(H$2,$BO$127:$BP$138,2,FALSE)</f>
        <v>274.40823102733867</v>
      </c>
      <c r="I42" s="131">
        <f>'Budget FCFA'!I42/VLOOKUP(I$2,$BO$127:$BP$138,2,FALSE)</f>
        <v>431.57249636790215</v>
      </c>
      <c r="J42" s="40">
        <f>'Budget FCFA'!J42/VLOOKUP(J$2,$BO$127:$BP$138,2,FALSE)</f>
        <v>0</v>
      </c>
      <c r="K42" s="40">
        <f>'Budget FCFA'!K42/VLOOKUP(K$2,$BO$127:$BP$138,2,FALSE)</f>
        <v>0</v>
      </c>
      <c r="L42" s="42">
        <f>'Budget FCFA'!L42/VLOOKUP(L$2,$BO$127:$BP$138,2,FALSE)</f>
        <v>0</v>
      </c>
      <c r="M42" s="131">
        <f>'Budget FCFA'!M42/VLOOKUP(M$2,$BO$127:$BP$138,2,FALSE)</f>
        <v>274.40823102733867</v>
      </c>
      <c r="N42" s="40">
        <f>'Budget FCFA'!N42/VLOOKUP(N$2,$BO$127:$BP$138,2,FALSE)</f>
        <v>0</v>
      </c>
      <c r="O42" s="40">
        <f>'Budget FCFA'!O42/VLOOKUP(O$2,$BO$127:$BP$138,2,FALSE)</f>
        <v>468.32338095332472</v>
      </c>
      <c r="P42" s="40">
        <f>'Budget FCFA'!P42/VLOOKUP(P$2,$BO$127:$BP$138,2,FALSE)</f>
        <v>3040.1383017484377</v>
      </c>
      <c r="Q42" s="116">
        <f>'Budget FCFA'!Q42/VLOOKUP(Q$2,$BO$127:$BP$138,2,FALSE)</f>
        <v>0</v>
      </c>
      <c r="R42" s="131">
        <f>'Budget FCFA'!R42/VLOOKUP(R$2,$BO$127:$BP$138,2,FALSE)</f>
        <v>274.40823102733867</v>
      </c>
      <c r="S42" s="40">
        <f>'Budget FCFA'!S42/VLOOKUP(S$2,$BO$127:$BP$138,2,FALSE)</f>
        <v>0</v>
      </c>
      <c r="T42" s="40">
        <f>'Budget FCFA'!T42/VLOOKUP(T$2,$BO$127:$BP$138,2,FALSE)</f>
        <v>6058.5023103648564</v>
      </c>
      <c r="U42" s="40">
        <f>'Budget FCFA'!U42/VLOOKUP(U$2,$BO$127:$BP$138,2,FALSE)</f>
        <v>0</v>
      </c>
      <c r="V42" s="116">
        <f>'Budget FCFA'!V42/VLOOKUP(V$2,$BO$127:$BP$138,2,FALSE)</f>
        <v>0</v>
      </c>
      <c r="W42" s="131">
        <f>'Budget FCFA'!W42/VLOOKUP(W$2,$BO$127:$BP$138,2,FALSE)</f>
        <v>274.40823102733867</v>
      </c>
      <c r="X42" s="40">
        <f>'Budget FCFA'!X42/VLOOKUP(X$2,$BO$127:$BP$138,2,FALSE)</f>
        <v>0</v>
      </c>
      <c r="Y42" s="40">
        <f>'Budget FCFA'!Y42/VLOOKUP(Y$2,$BO$127:$BP$138,2,FALSE)</f>
        <v>0</v>
      </c>
      <c r="Z42" s="40">
        <f>'Budget FCFA'!Z42/VLOOKUP(Z$2,$BO$127:$BP$138,2,FALSE)</f>
        <v>0</v>
      </c>
      <c r="AA42" s="116">
        <f>'Budget FCFA'!AA42/VLOOKUP(AA$2,$BO$127:$BP$138,2,FALSE)</f>
        <v>274.40823102733867</v>
      </c>
      <c r="AB42" s="39">
        <f>'Budget FCFA'!AB42/VLOOKUP(AB$2,$BO$127:$BP$138,2,FALSE)</f>
        <v>4153.2063742375831</v>
      </c>
      <c r="AC42" s="40">
        <f>'Budget FCFA'!AC42/VLOOKUP(AC$2,$BO$127:$BP$138,2,FALSE)</f>
        <v>0</v>
      </c>
      <c r="AD42" s="40">
        <f>'Budget FCFA'!AD42/VLOOKUP(AD$2,$BO$127:$BP$138,2,FALSE)</f>
        <v>0</v>
      </c>
      <c r="AE42" s="40">
        <f>'Budget FCFA'!AE42/VLOOKUP(AE$2,$BO$127:$BP$138,2,FALSE)</f>
        <v>0</v>
      </c>
      <c r="AF42" s="116">
        <f>'Budget FCFA'!AF42/VLOOKUP(AF$2,$BO$127:$BP$138,2,FALSE)</f>
        <v>273.99053514918023</v>
      </c>
      <c r="AG42" s="39">
        <f>'Budget FCFA'!AG42/VLOOKUP(AG$2,$BO$127:$BP$138,2,FALSE)</f>
        <v>0</v>
      </c>
      <c r="AH42" s="131">
        <f>'Budget FCFA'!AH42/VLOOKUP(AH$2,$BO$127:$BP$138,2,FALSE)</f>
        <v>0</v>
      </c>
      <c r="AI42" s="40">
        <f>'Budget FCFA'!AI42/VLOOKUP(AI$2,$BO$127:$BP$138,2,FALSE)</f>
        <v>0</v>
      </c>
      <c r="AJ42" s="40">
        <f>'Budget FCFA'!AJ42/VLOOKUP(AJ$2,$BO$127:$BP$138,2,FALSE)</f>
        <v>0</v>
      </c>
      <c r="AK42" s="116">
        <f>'Budget FCFA'!AK42/VLOOKUP(AK$2,$BO$127:$BP$138,2,FALSE)</f>
        <v>274.40823102733867</v>
      </c>
      <c r="AL42" s="131">
        <f>'Budget FCFA'!AL42/VLOOKUP(AL$2,$BO$127:$BP$138,2,FALSE)</f>
        <v>9938.9136787929692</v>
      </c>
      <c r="AM42" s="132">
        <f>'Budget FCFA'!AM42/VLOOKUP(AM$2,$BO$127:$BP$138,2,FALSE)</f>
        <v>0</v>
      </c>
      <c r="AN42" s="40">
        <f>'Budget FCFA'!AN42/VLOOKUP(AN$2,$BO$127:$BP$138,2,FALSE)</f>
        <v>0</v>
      </c>
      <c r="AO42" s="40">
        <f>'Budget FCFA'!AO42/VLOOKUP(AO$2,$BO$127:$BP$138,2,FALSE)</f>
        <v>0</v>
      </c>
      <c r="AP42" s="116">
        <f>'Budget FCFA'!AP42/VLOOKUP(AP$2,$BO$127:$BP$138,2,FALSE)</f>
        <v>274.40823102733867</v>
      </c>
      <c r="AQ42" s="131" t="e">
        <f>'Budget FCFA'!#REF!/VLOOKUP(AQ$2,$BO$127:$BP$138,2,FALSE)</f>
        <v>#REF!</v>
      </c>
      <c r="AR42" s="131" t="e">
        <f>'Budget FCFA'!#REF!/VLOOKUP(AR$2,$BO$127:$BP$138,2,FALSE)</f>
        <v>#REF!</v>
      </c>
      <c r="AS42" s="40" t="e">
        <f>'Budget FCFA'!#REF!/VLOOKUP(AS$2,$BO$127:$BP$138,2,FALSE)</f>
        <v>#REF!</v>
      </c>
      <c r="AT42" s="40" t="e">
        <f>'Budget FCFA'!#REF!/VLOOKUP(AT$2,$BO$127:$BP$138,2,FALSE)</f>
        <v>#REF!</v>
      </c>
      <c r="AU42" s="116" t="e">
        <f>'Budget FCFA'!#REF!/VLOOKUP(AU$2,$BO$127:$BP$138,2,FALSE)</f>
        <v>#REF!</v>
      </c>
      <c r="AV42" s="131" t="e">
        <f>'Budget FCFA'!#REF!/VLOOKUP(AV$2,$BO$127:$BP$138,2,FALSE)</f>
        <v>#REF!</v>
      </c>
      <c r="AW42" s="40" t="e">
        <f>'Budget FCFA'!#REF!/VLOOKUP(AW$2,$BO$127:$BP$138,2,FALSE)</f>
        <v>#REF!</v>
      </c>
      <c r="AX42" s="40" t="e">
        <f>'Budget FCFA'!#REF!/VLOOKUP(AX$2,$BO$127:$BP$138,2,FALSE)</f>
        <v>#REF!</v>
      </c>
      <c r="AY42" s="40" t="e">
        <f>'Budget FCFA'!#REF!/VLOOKUP(AY$2,$BO$127:$BP$138,2,FALSE)</f>
        <v>#REF!</v>
      </c>
      <c r="AZ42" s="116" t="e">
        <f>'Budget FCFA'!#REF!/VLOOKUP(AZ$2,$BO$127:$BP$138,2,FALSE)</f>
        <v>#REF!</v>
      </c>
      <c r="BA42" s="39" t="e">
        <f>'Budget FCFA'!#REF!/VLOOKUP(BA$2,$BO$127:$BP$138,2,FALSE)</f>
        <v>#REF!</v>
      </c>
      <c r="BB42" s="40" t="e">
        <f>'Budget FCFA'!#REF!/VLOOKUP(BB$2,$BO$127:$BP$138,2,FALSE)</f>
        <v>#REF!</v>
      </c>
      <c r="BC42" s="131" t="e">
        <f>'Budget FCFA'!#REF!/VLOOKUP(BC$2,$BO$127:$BP$138,2,FALSE)</f>
        <v>#REF!</v>
      </c>
      <c r="BD42" s="40" t="e">
        <f>'Budget FCFA'!#REF!/VLOOKUP(BD$2,$BO$127:$BP$138,2,FALSE)</f>
        <v>#REF!</v>
      </c>
      <c r="BE42" s="144" t="e">
        <f>'Budget FCFA'!#REF!/VLOOKUP(BE$2,$BO$127:$BP$138,2,FALSE)</f>
        <v>#REF!</v>
      </c>
      <c r="BF42" s="131" t="e">
        <f>'Budget FCFA'!#REF!/VLOOKUP(BF$2,$BO$127:$BP$138,2,FALSE)</f>
        <v>#REF!</v>
      </c>
      <c r="BG42" s="40" t="e">
        <f>'Budget FCFA'!#REF!/VLOOKUP(BG$2,$BO$127:$BP$138,2,FALSE)</f>
        <v>#REF!</v>
      </c>
      <c r="BH42" s="40" t="e">
        <f>'Budget FCFA'!#REF!/VLOOKUP(BH$2,$BO$127:$BP$138,2,FALSE)</f>
        <v>#REF!</v>
      </c>
      <c r="BI42" s="159" t="e">
        <f>'Budget FCFA'!#REF!/VLOOKUP(BI$2,$BO$127:$BP$138,2,FALSE)</f>
        <v>#REF!</v>
      </c>
      <c r="BJ42" s="116" t="e">
        <f>'Budget FCFA'!#REF!/VLOOKUP(BJ$2,$BO$127:$BP$138,2,FALSE)</f>
        <v>#REF!</v>
      </c>
      <c r="BK42" s="110" t="e">
        <f t="shared" si="0"/>
        <v>#REF!</v>
      </c>
      <c r="BL42" s="213" t="e">
        <f>BK42-'Budget FCFA'!#REF!</f>
        <v>#REF!</v>
      </c>
      <c r="BM42"/>
    </row>
    <row r="43" spans="1:65" s="5" customFormat="1">
      <c r="A43" s="61" t="s">
        <v>3</v>
      </c>
      <c r="B43" s="62" t="s">
        <v>67</v>
      </c>
      <c r="C43" s="106" t="s">
        <v>81</v>
      </c>
      <c r="D43" s="39">
        <f>'Budget FCFA'!D43/VLOOKUP(D$2,$BO$127:$BP$138,2,FALSE)</f>
        <v>0</v>
      </c>
      <c r="E43" s="132">
        <f>'Budget FCFA'!E43/VLOOKUP(E$2,$BO$127:$BP$138,2,FALSE)</f>
        <v>0</v>
      </c>
      <c r="F43" s="40">
        <f>'Budget FCFA'!F43/VLOOKUP(F$2,$BO$127:$BP$138,2,FALSE)</f>
        <v>732.51752782575693</v>
      </c>
      <c r="G43" s="40">
        <f>'Budget FCFA'!G43/VLOOKUP(G$2,$BO$127:$BP$138,2,FALSE)</f>
        <v>0</v>
      </c>
      <c r="H43" s="132">
        <f>'Budget FCFA'!H43/VLOOKUP(H$2,$BO$127:$BP$138,2,FALSE)</f>
        <v>0</v>
      </c>
      <c r="I43" s="132">
        <f>'Budget FCFA'!I43/VLOOKUP(I$2,$BO$127:$BP$138,2,FALSE)</f>
        <v>0</v>
      </c>
      <c r="J43" s="40">
        <f>'Budget FCFA'!J43/VLOOKUP(J$2,$BO$127:$BP$138,2,FALSE)</f>
        <v>0</v>
      </c>
      <c r="K43" s="40">
        <f>'Budget FCFA'!K43/VLOOKUP(K$2,$BO$127:$BP$138,2,FALSE)</f>
        <v>0</v>
      </c>
      <c r="L43" s="129">
        <f>'Budget FCFA'!L43/VLOOKUP(L$2,$BO$127:$BP$138,2,FALSE)</f>
        <v>0</v>
      </c>
      <c r="M43" s="39">
        <f>'Budget FCFA'!M43/VLOOKUP(M$2,$BO$127:$BP$138,2,FALSE)</f>
        <v>251.54087844172713</v>
      </c>
      <c r="N43" s="40">
        <f>'Budget FCFA'!N43/VLOOKUP(N$2,$BO$127:$BP$138,2,FALSE)</f>
        <v>0</v>
      </c>
      <c r="O43" s="40">
        <f>'Budget FCFA'!O43/VLOOKUP(O$2,$BO$127:$BP$138,2,FALSE)</f>
        <v>0</v>
      </c>
      <c r="P43" s="40">
        <f>'Budget FCFA'!P43/VLOOKUP(P$2,$BO$127:$BP$138,2,FALSE)</f>
        <v>0</v>
      </c>
      <c r="Q43" s="132">
        <f>'Budget FCFA'!Q43/VLOOKUP(Q$2,$BO$127:$BP$138,2,FALSE)</f>
        <v>0</v>
      </c>
      <c r="R43" s="132">
        <f>'Budget FCFA'!R43/VLOOKUP(R$2,$BO$127:$BP$138,2,FALSE)</f>
        <v>251.54087844172713</v>
      </c>
      <c r="S43" s="132">
        <f>'Budget FCFA'!S43/VLOOKUP(S$2,$BO$127:$BP$138,2,FALSE)</f>
        <v>0</v>
      </c>
      <c r="T43" s="40">
        <f>'Budget FCFA'!T43/VLOOKUP(T$2,$BO$127:$BP$138,2,FALSE)</f>
        <v>0</v>
      </c>
      <c r="U43" s="40">
        <f>'Budget FCFA'!U43/VLOOKUP(U$2,$BO$127:$BP$138,2,FALSE)</f>
        <v>0</v>
      </c>
      <c r="V43" s="116">
        <f>'Budget FCFA'!V43/VLOOKUP(V$2,$BO$127:$BP$138,2,FALSE)</f>
        <v>0</v>
      </c>
      <c r="W43" s="39">
        <f>'Budget FCFA'!W43/VLOOKUP(W$2,$BO$127:$BP$138,2,FALSE)</f>
        <v>251.54087844172713</v>
      </c>
      <c r="X43" s="40">
        <f>'Budget FCFA'!X43/VLOOKUP(X$2,$BO$127:$BP$138,2,FALSE)</f>
        <v>0</v>
      </c>
      <c r="Y43" s="132">
        <f>'Budget FCFA'!Y43/VLOOKUP(Y$2,$BO$127:$BP$138,2,FALSE)</f>
        <v>0</v>
      </c>
      <c r="Z43" s="40">
        <f>'Budget FCFA'!Z43/VLOOKUP(Z$2,$BO$127:$BP$138,2,FALSE)</f>
        <v>0</v>
      </c>
      <c r="AA43" s="116">
        <f>'Budget FCFA'!AA43/VLOOKUP(AA$2,$BO$127:$BP$138,2,FALSE)</f>
        <v>251.54087844172713</v>
      </c>
      <c r="AB43" s="39">
        <f>'Budget FCFA'!AB43/VLOOKUP(AB$2,$BO$127:$BP$138,2,FALSE)</f>
        <v>0</v>
      </c>
      <c r="AC43" s="40">
        <f>'Budget FCFA'!AC43/VLOOKUP(AC$2,$BO$127:$BP$138,2,FALSE)</f>
        <v>0</v>
      </c>
      <c r="AD43" s="40">
        <f>'Budget FCFA'!AD43/VLOOKUP(AD$2,$BO$127:$BP$138,2,FALSE)</f>
        <v>0</v>
      </c>
      <c r="AE43" s="132">
        <f>'Budget FCFA'!AE43/VLOOKUP(AE$2,$BO$127:$BP$138,2,FALSE)</f>
        <v>0</v>
      </c>
      <c r="AF43" s="116">
        <f>'Budget FCFA'!AF43/VLOOKUP(AF$2,$BO$127:$BP$138,2,FALSE)</f>
        <v>251.15799055341523</v>
      </c>
      <c r="AG43" s="40">
        <f>'Budget FCFA'!AG43/VLOOKUP(AG$2,$BO$127:$BP$138,2,FALSE)</f>
        <v>0</v>
      </c>
      <c r="AH43" s="40">
        <f>'Budget FCFA'!AH43/VLOOKUP(AH$2,$BO$127:$BP$138,2,FALSE)</f>
        <v>0</v>
      </c>
      <c r="AI43" s="132">
        <f>'Budget FCFA'!AI43/VLOOKUP(AI$2,$BO$127:$BP$138,2,FALSE)</f>
        <v>0</v>
      </c>
      <c r="AJ43" s="40">
        <f>'Budget FCFA'!AJ43/VLOOKUP(AJ$2,$BO$127:$BP$138,2,FALSE)</f>
        <v>0</v>
      </c>
      <c r="AK43" s="116">
        <f>'Budget FCFA'!AK43/VLOOKUP(AK$2,$BO$127:$BP$138,2,FALSE)</f>
        <v>251.54087844172713</v>
      </c>
      <c r="AL43" s="39">
        <f>'Budget FCFA'!AL43/VLOOKUP(AL$2,$BO$127:$BP$138,2,FALSE)</f>
        <v>4125.2704064443251</v>
      </c>
      <c r="AM43" s="131">
        <f>'Budget FCFA'!AM43/VLOOKUP(AM$2,$BO$127:$BP$138,2,FALSE)</f>
        <v>0</v>
      </c>
      <c r="AN43" s="132">
        <f>'Budget FCFA'!AN43/VLOOKUP(AN$2,$BO$127:$BP$138,2,FALSE)</f>
        <v>0</v>
      </c>
      <c r="AO43" s="40">
        <f>'Budget FCFA'!AO43/VLOOKUP(AO$2,$BO$127:$BP$138,2,FALSE)</f>
        <v>0</v>
      </c>
      <c r="AP43" s="116">
        <f>'Budget FCFA'!AP43/VLOOKUP(AP$2,$BO$127:$BP$138,2,FALSE)</f>
        <v>251.54087844172713</v>
      </c>
      <c r="AQ43" s="39" t="e">
        <f>'Budget FCFA'!#REF!/VLOOKUP(AQ$2,$BO$127:$BP$138,2,FALSE)</f>
        <v>#REF!</v>
      </c>
      <c r="AR43" s="40" t="e">
        <f>'Budget FCFA'!#REF!/VLOOKUP(AR$2,$BO$127:$BP$138,2,FALSE)</f>
        <v>#REF!</v>
      </c>
      <c r="AS43" s="40" t="e">
        <f>'Budget FCFA'!#REF!/VLOOKUP(AS$2,$BO$127:$BP$138,2,FALSE)</f>
        <v>#REF!</v>
      </c>
      <c r="AT43" s="129" t="e">
        <f>'Budget FCFA'!#REF!/VLOOKUP(AT$2,$BO$127:$BP$138,2,FALSE)</f>
        <v>#REF!</v>
      </c>
      <c r="AU43" s="116" t="e">
        <f>'Budget FCFA'!#REF!/VLOOKUP(AU$2,$BO$127:$BP$138,2,FALSE)</f>
        <v>#REF!</v>
      </c>
      <c r="AV43" s="131" t="e">
        <f>'Budget FCFA'!#REF!/VLOOKUP(AV$2,$BO$127:$BP$138,2,FALSE)</f>
        <v>#REF!</v>
      </c>
      <c r="AW43" s="40" t="e">
        <f>'Budget FCFA'!#REF!/VLOOKUP(AW$2,$BO$127:$BP$138,2,FALSE)</f>
        <v>#REF!</v>
      </c>
      <c r="AX43" s="132" t="e">
        <f>'Budget FCFA'!#REF!/VLOOKUP(AX$2,$BO$127:$BP$138,2,FALSE)</f>
        <v>#REF!</v>
      </c>
      <c r="AY43" s="40" t="e">
        <f>'Budget FCFA'!#REF!/VLOOKUP(AY$2,$BO$127:$BP$138,2,FALSE)</f>
        <v>#REF!</v>
      </c>
      <c r="AZ43" s="116" t="e">
        <f>'Budget FCFA'!#REF!/VLOOKUP(AZ$2,$BO$127:$BP$138,2,FALSE)</f>
        <v>#REF!</v>
      </c>
      <c r="BA43" s="39" t="e">
        <f>'Budget FCFA'!#REF!/VLOOKUP(BA$2,$BO$127:$BP$138,2,FALSE)</f>
        <v>#REF!</v>
      </c>
      <c r="BB43" s="40" t="e">
        <f>'Budget FCFA'!#REF!/VLOOKUP(BB$2,$BO$127:$BP$138,2,FALSE)</f>
        <v>#REF!</v>
      </c>
      <c r="BC43" s="40" t="e">
        <f>'Budget FCFA'!#REF!/VLOOKUP(BC$2,$BO$127:$BP$138,2,FALSE)</f>
        <v>#REF!</v>
      </c>
      <c r="BD43" s="132" t="e">
        <f>'Budget FCFA'!#REF!/VLOOKUP(BD$2,$BO$127:$BP$138,2,FALSE)</f>
        <v>#REF!</v>
      </c>
      <c r="BE43" s="144" t="e">
        <f>'Budget FCFA'!#REF!/VLOOKUP(BE$2,$BO$127:$BP$138,2,FALSE)</f>
        <v>#REF!</v>
      </c>
      <c r="BF43" s="131" t="e">
        <f>'Budget FCFA'!#REF!/VLOOKUP(BF$2,$BO$127:$BP$138,2,FALSE)</f>
        <v>#REF!</v>
      </c>
      <c r="BG43" s="40" t="e">
        <f>'Budget FCFA'!#REF!/VLOOKUP(BG$2,$BO$127:$BP$138,2,FALSE)</f>
        <v>#REF!</v>
      </c>
      <c r="BH43" s="40" t="e">
        <f>'Budget FCFA'!#REF!/VLOOKUP(BH$2,$BO$127:$BP$138,2,FALSE)</f>
        <v>#REF!</v>
      </c>
      <c r="BI43" s="157" t="e">
        <f>'Budget FCFA'!#REF!/VLOOKUP(BI$2,$BO$127:$BP$138,2,FALSE)</f>
        <v>#REF!</v>
      </c>
      <c r="BJ43" s="116" t="e">
        <f>'Budget FCFA'!#REF!/VLOOKUP(BJ$2,$BO$127:$BP$138,2,FALSE)</f>
        <v>#REF!</v>
      </c>
      <c r="BK43" s="110" t="e">
        <f t="shared" si="0"/>
        <v>#REF!</v>
      </c>
      <c r="BL43" s="213" t="e">
        <f>BK43-'Budget FCFA'!#REF!</f>
        <v>#REF!</v>
      </c>
      <c r="BM43"/>
    </row>
    <row r="44" spans="1:65" s="5" customFormat="1">
      <c r="A44" s="61" t="s">
        <v>3</v>
      </c>
      <c r="B44" s="62" t="s">
        <v>29</v>
      </c>
      <c r="C44" s="106" t="s">
        <v>81</v>
      </c>
      <c r="D44" s="131">
        <f>'Budget FCFA'!D44/VLOOKUP(D$2,$BO$127:$BP$138,2,FALSE)</f>
        <v>0</v>
      </c>
      <c r="E44" s="40">
        <f>'Budget FCFA'!E44/VLOOKUP(E$2,$BO$127:$BP$138,2,FALSE)</f>
        <v>0</v>
      </c>
      <c r="F44" s="40">
        <f>'Budget FCFA'!F44/VLOOKUP(F$2,$BO$127:$BP$138,2,FALSE)</f>
        <v>0</v>
      </c>
      <c r="G44" s="40">
        <f>'Budget FCFA'!G44/VLOOKUP(G$2,$BO$127:$BP$138,2,FALSE)</f>
        <v>0</v>
      </c>
      <c r="H44" s="116">
        <f>'Budget FCFA'!H44/VLOOKUP(H$2,$BO$127:$BP$138,2,FALSE)</f>
        <v>0</v>
      </c>
      <c r="I44" s="39">
        <f>'Budget FCFA'!I44/VLOOKUP(I$2,$BO$127:$BP$138,2,FALSE)</f>
        <v>0</v>
      </c>
      <c r="J44" s="40">
        <f>'Budget FCFA'!J44/VLOOKUP(J$2,$BO$127:$BP$138,2,FALSE)</f>
        <v>0</v>
      </c>
      <c r="K44" s="40">
        <f>'Budget FCFA'!K44/VLOOKUP(K$2,$BO$127:$BP$138,2,FALSE)</f>
        <v>0</v>
      </c>
      <c r="L44" s="129">
        <f>'Budget FCFA'!L44/VLOOKUP(L$2,$BO$127:$BP$138,2,FALSE)</f>
        <v>0</v>
      </c>
      <c r="M44" s="39">
        <f>'Budget FCFA'!M44/VLOOKUP(M$2,$BO$127:$BP$138,2,FALSE)</f>
        <v>768.34304687654833</v>
      </c>
      <c r="N44" s="40">
        <f>'Budget FCFA'!N44/VLOOKUP(N$2,$BO$127:$BP$138,2,FALSE)</f>
        <v>0</v>
      </c>
      <c r="O44" s="40">
        <f>'Budget FCFA'!O44/VLOOKUP(O$2,$BO$127:$BP$138,2,FALSE)</f>
        <v>0</v>
      </c>
      <c r="P44" s="40">
        <f>'Budget FCFA'!P44/VLOOKUP(P$2,$BO$127:$BP$138,2,FALSE)</f>
        <v>546.91084933920979</v>
      </c>
      <c r="Q44" s="116">
        <f>'Budget FCFA'!Q44/VLOOKUP(Q$2,$BO$127:$BP$138,2,FALSE)</f>
        <v>0</v>
      </c>
      <c r="R44" s="39">
        <f>'Budget FCFA'!R44/VLOOKUP(R$2,$BO$127:$BP$138,2,FALSE)</f>
        <v>0</v>
      </c>
      <c r="S44" s="40">
        <f>'Budget FCFA'!S44/VLOOKUP(S$2,$BO$127:$BP$138,2,FALSE)</f>
        <v>0</v>
      </c>
      <c r="T44" s="40">
        <f>'Budget FCFA'!T44/VLOOKUP(T$2,$BO$127:$BP$138,2,FALSE)</f>
        <v>0</v>
      </c>
      <c r="U44" s="40">
        <f>'Budget FCFA'!U44/VLOOKUP(U$2,$BO$127:$BP$138,2,FALSE)</f>
        <v>0</v>
      </c>
      <c r="V44" s="116">
        <f>'Budget FCFA'!V44/VLOOKUP(V$2,$BO$127:$BP$138,2,FALSE)</f>
        <v>0</v>
      </c>
      <c r="W44" s="39">
        <f>'Budget FCFA'!W44/VLOOKUP(W$2,$BO$127:$BP$138,2,FALSE)</f>
        <v>0</v>
      </c>
      <c r="X44" s="40">
        <f>'Budget FCFA'!X44/VLOOKUP(X$2,$BO$127:$BP$138,2,FALSE)</f>
        <v>0</v>
      </c>
      <c r="Y44" s="40">
        <f>'Budget FCFA'!Y44/VLOOKUP(Y$2,$BO$127:$BP$138,2,FALSE)</f>
        <v>0</v>
      </c>
      <c r="Z44" s="40">
        <f>'Budget FCFA'!Z44/VLOOKUP(Z$2,$BO$127:$BP$138,2,FALSE)</f>
        <v>0</v>
      </c>
      <c r="AA44" s="116">
        <f>'Budget FCFA'!AA44/VLOOKUP(AA$2,$BO$127:$BP$138,2,FALSE)</f>
        <v>0</v>
      </c>
      <c r="AB44" s="131">
        <f>'Budget FCFA'!AB44/VLOOKUP(AB$2,$BO$127:$BP$138,2,FALSE)</f>
        <v>0</v>
      </c>
      <c r="AC44" s="40">
        <f>'Budget FCFA'!AC44/VLOOKUP(AC$2,$BO$127:$BP$138,2,FALSE)</f>
        <v>0</v>
      </c>
      <c r="AD44" s="40">
        <f>'Budget FCFA'!AD44/VLOOKUP(AD$2,$BO$127:$BP$138,2,FALSE)</f>
        <v>0</v>
      </c>
      <c r="AE44" s="40">
        <f>'Budget FCFA'!AE44/VLOOKUP(AE$2,$BO$127:$BP$138,2,FALSE)</f>
        <v>0</v>
      </c>
      <c r="AF44" s="116">
        <f>'Budget FCFA'!AF44/VLOOKUP(AF$2,$BO$127:$BP$138,2,FALSE)</f>
        <v>0</v>
      </c>
      <c r="AG44" s="39">
        <f>'Budget FCFA'!AG44/VLOOKUP(AG$2,$BO$127:$BP$138,2,FALSE)</f>
        <v>0</v>
      </c>
      <c r="AH44" s="40">
        <f>'Budget FCFA'!AH44/VLOOKUP(AH$2,$BO$127:$BP$138,2,FALSE)</f>
        <v>0</v>
      </c>
      <c r="AI44" s="40">
        <f>'Budget FCFA'!AI44/VLOOKUP(AI$2,$BO$127:$BP$138,2,FALSE)</f>
        <v>0</v>
      </c>
      <c r="AJ44" s="40">
        <f>'Budget FCFA'!AJ44/VLOOKUP(AJ$2,$BO$127:$BP$138,2,FALSE)</f>
        <v>0</v>
      </c>
      <c r="AK44" s="116">
        <f>'Budget FCFA'!AK44/VLOOKUP(AK$2,$BO$127:$BP$138,2,FALSE)</f>
        <v>0</v>
      </c>
      <c r="AL44" s="39">
        <f>'Budget FCFA'!AL44/VLOOKUP(AL$2,$BO$127:$BP$138,2,FALSE)</f>
        <v>0</v>
      </c>
      <c r="AM44" s="40">
        <f>'Budget FCFA'!AM44/VLOOKUP(AM$2,$BO$127:$BP$138,2,FALSE)</f>
        <v>365.8776413697849</v>
      </c>
      <c r="AN44" s="40">
        <f>'Budget FCFA'!AN44/VLOOKUP(AN$2,$BO$127:$BP$138,2,FALSE)</f>
        <v>0</v>
      </c>
      <c r="AO44" s="40">
        <f>'Budget FCFA'!AO44/VLOOKUP(AO$2,$BO$127:$BP$138,2,FALSE)</f>
        <v>0</v>
      </c>
      <c r="AP44" s="116">
        <f>'Budget FCFA'!AP44/VLOOKUP(AP$2,$BO$127:$BP$138,2,FALSE)</f>
        <v>0</v>
      </c>
      <c r="AQ44" s="39" t="e">
        <f>'Budget FCFA'!#REF!/VLOOKUP(AQ$2,$BO$127:$BP$138,2,FALSE)</f>
        <v>#REF!</v>
      </c>
      <c r="AR44" s="40" t="e">
        <f>'Budget FCFA'!#REF!/VLOOKUP(AR$2,$BO$127:$BP$138,2,FALSE)</f>
        <v>#REF!</v>
      </c>
      <c r="AS44" s="40" t="e">
        <f>'Budget FCFA'!#REF!/VLOOKUP(AS$2,$BO$127:$BP$138,2,FALSE)</f>
        <v>#REF!</v>
      </c>
      <c r="AT44" s="40" t="e">
        <f>'Budget FCFA'!#REF!/VLOOKUP(AT$2,$BO$127:$BP$138,2,FALSE)</f>
        <v>#REF!</v>
      </c>
      <c r="AU44" s="116" t="e">
        <f>'Budget FCFA'!#REF!/VLOOKUP(AU$2,$BO$127:$BP$138,2,FALSE)</f>
        <v>#REF!</v>
      </c>
      <c r="AV44" s="39" t="e">
        <f>'Budget FCFA'!#REF!/VLOOKUP(AV$2,$BO$127:$BP$138,2,FALSE)</f>
        <v>#REF!</v>
      </c>
      <c r="AW44" s="40" t="e">
        <f>'Budget FCFA'!#REF!/VLOOKUP(AW$2,$BO$127:$BP$138,2,FALSE)</f>
        <v>#REF!</v>
      </c>
      <c r="AX44" s="40" t="e">
        <f>'Budget FCFA'!#REF!/VLOOKUP(AX$2,$BO$127:$BP$138,2,FALSE)</f>
        <v>#REF!</v>
      </c>
      <c r="AY44" s="40" t="e">
        <f>'Budget FCFA'!#REF!/VLOOKUP(AY$2,$BO$127:$BP$138,2,FALSE)</f>
        <v>#REF!</v>
      </c>
      <c r="AZ44" s="116" t="e">
        <f>'Budget FCFA'!#REF!/VLOOKUP(AZ$2,$BO$127:$BP$138,2,FALSE)</f>
        <v>#REF!</v>
      </c>
      <c r="BA44" s="39" t="e">
        <f>'Budget FCFA'!#REF!/VLOOKUP(BA$2,$BO$127:$BP$138,2,FALSE)</f>
        <v>#REF!</v>
      </c>
      <c r="BB44" s="40" t="e">
        <f>'Budget FCFA'!#REF!/VLOOKUP(BB$2,$BO$127:$BP$138,2,FALSE)</f>
        <v>#REF!</v>
      </c>
      <c r="BC44" s="40" t="e">
        <f>'Budget FCFA'!#REF!/VLOOKUP(BC$2,$BO$127:$BP$138,2,FALSE)</f>
        <v>#REF!</v>
      </c>
      <c r="BD44" s="40" t="e">
        <f>'Budget FCFA'!#REF!/VLOOKUP(BD$2,$BO$127:$BP$138,2,FALSE)</f>
        <v>#REF!</v>
      </c>
      <c r="BE44" s="144" t="e">
        <f>'Budget FCFA'!#REF!/VLOOKUP(BE$2,$BO$127:$BP$138,2,FALSE)</f>
        <v>#REF!</v>
      </c>
      <c r="BF44" s="131" t="e">
        <f>'Budget FCFA'!#REF!/VLOOKUP(BF$2,$BO$127:$BP$138,2,FALSE)</f>
        <v>#REF!</v>
      </c>
      <c r="BG44" s="40" t="e">
        <f>'Budget FCFA'!#REF!/VLOOKUP(BG$2,$BO$127:$BP$138,2,FALSE)</f>
        <v>#REF!</v>
      </c>
      <c r="BH44" s="132" t="e">
        <f>'Budget FCFA'!#REF!/VLOOKUP(BH$2,$BO$127:$BP$138,2,FALSE)</f>
        <v>#REF!</v>
      </c>
      <c r="BI44" s="159" t="e">
        <f>'Budget FCFA'!#REF!/VLOOKUP(BI$2,$BO$127:$BP$138,2,FALSE)</f>
        <v>#REF!</v>
      </c>
      <c r="BJ44" s="116" t="e">
        <f>'Budget FCFA'!#REF!/VLOOKUP(BJ$2,$BO$127:$BP$138,2,FALSE)</f>
        <v>#REF!</v>
      </c>
      <c r="BK44" s="110" t="e">
        <f t="shared" si="0"/>
        <v>#REF!</v>
      </c>
      <c r="BL44" s="213" t="e">
        <f>BK44-'Budget FCFA'!#REF!</f>
        <v>#REF!</v>
      </c>
      <c r="BM44"/>
    </row>
    <row r="45" spans="1:65" s="5" customFormat="1">
      <c r="A45" s="61" t="s">
        <v>3</v>
      </c>
      <c r="B45" s="62" t="s">
        <v>96</v>
      </c>
      <c r="C45" s="106" t="s">
        <v>81</v>
      </c>
      <c r="D45" s="39">
        <f>'Budget FCFA'!D45/VLOOKUP(D$2,$BO$127:$BP$138,2,FALSE)</f>
        <v>0</v>
      </c>
      <c r="E45" s="40">
        <f>'Budget FCFA'!E45/VLOOKUP(E$2,$BO$127:$BP$138,2,FALSE)</f>
        <v>0</v>
      </c>
      <c r="F45" s="40">
        <f>'Budget FCFA'!F45/VLOOKUP(F$2,$BO$127:$BP$138,2,FALSE)</f>
        <v>0</v>
      </c>
      <c r="G45" s="40">
        <f>'Budget FCFA'!G45/VLOOKUP(G$2,$BO$127:$BP$138,2,FALSE)</f>
        <v>0</v>
      </c>
      <c r="H45" s="116">
        <f>'Budget FCFA'!H45/VLOOKUP(H$2,$BO$127:$BP$138,2,FALSE)</f>
        <v>0</v>
      </c>
      <c r="I45" s="132">
        <f>'Budget FCFA'!I45/VLOOKUP(I$2,$BO$127:$BP$138,2,FALSE)</f>
        <v>0</v>
      </c>
      <c r="J45" s="40">
        <f>'Budget FCFA'!J45/VLOOKUP(J$2,$BO$127:$BP$138,2,FALSE)</f>
        <v>0</v>
      </c>
      <c r="K45" s="40">
        <f>'Budget FCFA'!K45/VLOOKUP(K$2,$BO$127:$BP$138,2,FALSE)</f>
        <v>0</v>
      </c>
      <c r="L45" s="116">
        <f>'Budget FCFA'!L45/VLOOKUP(L$2,$BO$127:$BP$138,2,FALSE)</f>
        <v>0</v>
      </c>
      <c r="M45" s="39">
        <f>'Budget FCFA'!M45/VLOOKUP(M$2,$BO$127:$BP$138,2,FALSE)</f>
        <v>0</v>
      </c>
      <c r="N45" s="40">
        <f>'Budget FCFA'!N45/VLOOKUP(N$2,$BO$127:$BP$138,2,FALSE)</f>
        <v>0</v>
      </c>
      <c r="O45" s="40">
        <f>'Budget FCFA'!O45/VLOOKUP(O$2,$BO$127:$BP$138,2,FALSE)</f>
        <v>0</v>
      </c>
      <c r="P45" s="40">
        <f>'Budget FCFA'!P45/VLOOKUP(P$2,$BO$127:$BP$138,2,FALSE)</f>
        <v>0</v>
      </c>
      <c r="Q45" s="116">
        <f>'Budget FCFA'!Q45/VLOOKUP(Q$2,$BO$127:$BP$138,2,FALSE)</f>
        <v>0</v>
      </c>
      <c r="R45" s="39">
        <f>'Budget FCFA'!R45/VLOOKUP(R$2,$BO$127:$BP$138,2,FALSE)</f>
        <v>0</v>
      </c>
      <c r="S45" s="142">
        <f>'Budget FCFA'!S45/VLOOKUP(S$2,$BO$127:$BP$138,2,FALSE)</f>
        <v>0</v>
      </c>
      <c r="T45" s="40">
        <f>'Budget FCFA'!T45/VLOOKUP(T$2,$BO$127:$BP$138,2,FALSE)</f>
        <v>0</v>
      </c>
      <c r="U45" s="40">
        <f>'Budget FCFA'!U45/VLOOKUP(U$2,$BO$127:$BP$138,2,FALSE)</f>
        <v>0</v>
      </c>
      <c r="V45" s="116">
        <f>'Budget FCFA'!V45/VLOOKUP(V$2,$BO$127:$BP$138,2,FALSE)</f>
        <v>0</v>
      </c>
      <c r="W45" s="39">
        <f>'Budget FCFA'!W45/VLOOKUP(W$2,$BO$127:$BP$138,2,FALSE)</f>
        <v>0</v>
      </c>
      <c r="X45" s="40">
        <f>'Budget FCFA'!X45/VLOOKUP(X$2,$BO$127:$BP$138,2,FALSE)</f>
        <v>0</v>
      </c>
      <c r="Y45" s="40">
        <f>'Budget FCFA'!Y45/VLOOKUP(Y$2,$BO$127:$BP$138,2,FALSE)</f>
        <v>0</v>
      </c>
      <c r="Z45" s="40">
        <f>'Budget FCFA'!Z45/VLOOKUP(Z$2,$BO$127:$BP$138,2,FALSE)</f>
        <v>0</v>
      </c>
      <c r="AA45" s="116">
        <f>'Budget FCFA'!AA45/VLOOKUP(AA$2,$BO$127:$BP$138,2,FALSE)</f>
        <v>0</v>
      </c>
      <c r="AB45" s="130">
        <f>'Budget FCFA'!AB45/VLOOKUP(AB$2,$BO$127:$BP$138,2,FALSE)</f>
        <v>0</v>
      </c>
      <c r="AC45" s="40">
        <f>'Budget FCFA'!AC45/VLOOKUP(AC$2,$BO$127:$BP$138,2,FALSE)</f>
        <v>0</v>
      </c>
      <c r="AD45" s="40">
        <f>'Budget FCFA'!AD45/VLOOKUP(AD$2,$BO$127:$BP$138,2,FALSE)</f>
        <v>0</v>
      </c>
      <c r="AE45" s="40">
        <f>'Budget FCFA'!AE45/VLOOKUP(AE$2,$BO$127:$BP$138,2,FALSE)</f>
        <v>0</v>
      </c>
      <c r="AF45" s="116">
        <f>'Budget FCFA'!AF45/VLOOKUP(AF$2,$BO$127:$BP$138,2,FALSE)</f>
        <v>0</v>
      </c>
      <c r="AG45" s="39">
        <f>'Budget FCFA'!AG45/VLOOKUP(AG$2,$BO$127:$BP$138,2,FALSE)</f>
        <v>0</v>
      </c>
      <c r="AH45" s="40">
        <f>'Budget FCFA'!AH45/VLOOKUP(AH$2,$BO$127:$BP$138,2,FALSE)</f>
        <v>0</v>
      </c>
      <c r="AI45" s="40">
        <f>'Budget FCFA'!AI45/VLOOKUP(AI$2,$BO$127:$BP$138,2,FALSE)</f>
        <v>0</v>
      </c>
      <c r="AJ45" s="40">
        <f>'Budget FCFA'!AJ45/VLOOKUP(AJ$2,$BO$127:$BP$138,2,FALSE)</f>
        <v>0</v>
      </c>
      <c r="AK45" s="116">
        <f>'Budget FCFA'!AK45/VLOOKUP(AK$2,$BO$127:$BP$138,2,FALSE)</f>
        <v>0</v>
      </c>
      <c r="AL45" s="39">
        <f>'Budget FCFA'!AL45/VLOOKUP(AL$2,$BO$127:$BP$138,2,FALSE)</f>
        <v>791.82476900162669</v>
      </c>
      <c r="AM45" s="40">
        <f>'Budget FCFA'!AM45/VLOOKUP(AM$2,$BO$127:$BP$138,2,FALSE)</f>
        <v>0</v>
      </c>
      <c r="AN45" s="40">
        <f>'Budget FCFA'!AN45/VLOOKUP(AN$2,$BO$127:$BP$138,2,FALSE)</f>
        <v>0</v>
      </c>
      <c r="AO45" s="40">
        <f>'Budget FCFA'!AO45/VLOOKUP(AO$2,$BO$127:$BP$138,2,FALSE)</f>
        <v>0</v>
      </c>
      <c r="AP45" s="116">
        <f>'Budget FCFA'!AP45/VLOOKUP(AP$2,$BO$127:$BP$138,2,FALSE)</f>
        <v>0</v>
      </c>
      <c r="AQ45" s="39" t="e">
        <f>'Budget FCFA'!#REF!/VLOOKUP(AQ$2,$BO$127:$BP$138,2,FALSE)</f>
        <v>#REF!</v>
      </c>
      <c r="AR45" s="40" t="e">
        <f>'Budget FCFA'!#REF!/VLOOKUP(AR$2,$BO$127:$BP$138,2,FALSE)</f>
        <v>#REF!</v>
      </c>
      <c r="AS45" s="40" t="e">
        <f>'Budget FCFA'!#REF!/VLOOKUP(AS$2,$BO$127:$BP$138,2,FALSE)</f>
        <v>#REF!</v>
      </c>
      <c r="AT45" s="40" t="e">
        <f>'Budget FCFA'!#REF!/VLOOKUP(AT$2,$BO$127:$BP$138,2,FALSE)</f>
        <v>#REF!</v>
      </c>
      <c r="AU45" s="116" t="e">
        <f>'Budget FCFA'!#REF!/VLOOKUP(AU$2,$BO$127:$BP$138,2,FALSE)</f>
        <v>#REF!</v>
      </c>
      <c r="AV45" s="132" t="e">
        <f>'Budget FCFA'!#REF!/VLOOKUP(AV$2,$BO$127:$BP$138,2,FALSE)</f>
        <v>#REF!</v>
      </c>
      <c r="AW45" s="40" t="e">
        <f>'Budget FCFA'!#REF!/VLOOKUP(AW$2,$BO$127:$BP$138,2,FALSE)</f>
        <v>#REF!</v>
      </c>
      <c r="AX45" s="40" t="e">
        <f>'Budget FCFA'!#REF!/VLOOKUP(AX$2,$BO$127:$BP$138,2,FALSE)</f>
        <v>#REF!</v>
      </c>
      <c r="AY45" s="40" t="e">
        <f>'Budget FCFA'!#REF!/VLOOKUP(AY$2,$BO$127:$BP$138,2,FALSE)</f>
        <v>#REF!</v>
      </c>
      <c r="AZ45" s="116" t="e">
        <f>'Budget FCFA'!#REF!/VLOOKUP(AZ$2,$BO$127:$BP$138,2,FALSE)</f>
        <v>#REF!</v>
      </c>
      <c r="BA45" s="39" t="e">
        <f>'Budget FCFA'!#REF!/VLOOKUP(BA$2,$BO$127:$BP$138,2,FALSE)</f>
        <v>#REF!</v>
      </c>
      <c r="BB45" s="40" t="e">
        <f>'Budget FCFA'!#REF!/VLOOKUP(BB$2,$BO$127:$BP$138,2,FALSE)</f>
        <v>#REF!</v>
      </c>
      <c r="BC45" s="40" t="e">
        <f>'Budget FCFA'!#REF!/VLOOKUP(BC$2,$BO$127:$BP$138,2,FALSE)</f>
        <v>#REF!</v>
      </c>
      <c r="BD45" s="40" t="e">
        <f>'Budget FCFA'!#REF!/VLOOKUP(BD$2,$BO$127:$BP$138,2,FALSE)</f>
        <v>#REF!</v>
      </c>
      <c r="BE45" s="144" t="e">
        <f>'Budget FCFA'!#REF!/VLOOKUP(BE$2,$BO$127:$BP$138,2,FALSE)</f>
        <v>#REF!</v>
      </c>
      <c r="BF45" s="39" t="e">
        <f>'Budget FCFA'!#REF!/VLOOKUP(BF$2,$BO$127:$BP$138,2,FALSE)</f>
        <v>#REF!</v>
      </c>
      <c r="BG45" s="40" t="e">
        <f>'Budget FCFA'!#REF!/VLOOKUP(BG$2,$BO$127:$BP$138,2,FALSE)</f>
        <v>#REF!</v>
      </c>
      <c r="BH45" s="153" t="e">
        <f>'Budget FCFA'!#REF!/VLOOKUP(BH$2,$BO$127:$BP$138,2,FALSE)</f>
        <v>#REF!</v>
      </c>
      <c r="BI45" s="159" t="e">
        <f>'Budget FCFA'!#REF!/VLOOKUP(BI$2,$BO$127:$BP$138,2,FALSE)</f>
        <v>#REF!</v>
      </c>
      <c r="BJ45" s="116" t="e">
        <f>'Budget FCFA'!#REF!/VLOOKUP(BJ$2,$BO$127:$BP$138,2,FALSE)</f>
        <v>#REF!</v>
      </c>
      <c r="BK45" s="110" t="e">
        <f t="shared" si="0"/>
        <v>#REF!</v>
      </c>
      <c r="BL45" s="213" t="e">
        <f>BK45-'Budget FCFA'!#REF!</f>
        <v>#REF!</v>
      </c>
      <c r="BM45"/>
    </row>
    <row r="46" spans="1:65" s="5" customFormat="1">
      <c r="A46" s="61" t="s">
        <v>3</v>
      </c>
      <c r="B46" s="62" t="s">
        <v>30</v>
      </c>
      <c r="C46" s="106" t="s">
        <v>81</v>
      </c>
      <c r="D46" s="39">
        <f>'Budget FCFA'!D46/VLOOKUP(D$2,$BO$127:$BP$138,2,FALSE)</f>
        <v>0</v>
      </c>
      <c r="E46" s="40">
        <f>'Budget FCFA'!E46/VLOOKUP(E$2,$BO$127:$BP$138,2,FALSE)</f>
        <v>0</v>
      </c>
      <c r="F46" s="40">
        <f>'Budget FCFA'!F46/VLOOKUP(F$2,$BO$127:$BP$138,2,FALSE)</f>
        <v>0</v>
      </c>
      <c r="G46" s="40">
        <f>'Budget FCFA'!G46/VLOOKUP(G$2,$BO$127:$BP$138,2,FALSE)</f>
        <v>0</v>
      </c>
      <c r="H46" s="116">
        <f>'Budget FCFA'!H46/VLOOKUP(H$2,$BO$127:$BP$138,2,FALSE)</f>
        <v>502.4719608145046</v>
      </c>
      <c r="I46" s="132">
        <f>'Budget FCFA'!I46/VLOOKUP(I$2,$BO$127:$BP$138,2,FALSE)</f>
        <v>1595.3484755860522</v>
      </c>
      <c r="J46" s="40">
        <f>'Budget FCFA'!J46/VLOOKUP(J$2,$BO$127:$BP$138,2,FALSE)</f>
        <v>0</v>
      </c>
      <c r="K46" s="40">
        <f>'Budget FCFA'!K46/VLOOKUP(K$2,$BO$127:$BP$138,2,FALSE)</f>
        <v>0</v>
      </c>
      <c r="L46" s="116">
        <f>'Budget FCFA'!L46/VLOOKUP(L$2,$BO$127:$BP$138,2,FALSE)</f>
        <v>0</v>
      </c>
      <c r="M46" s="39">
        <f>'Budget FCFA'!M46/VLOOKUP(M$2,$BO$127:$BP$138,2,FALSE)</f>
        <v>0</v>
      </c>
      <c r="N46" s="40">
        <f>'Budget FCFA'!N46/VLOOKUP(N$2,$BO$127:$BP$138,2,FALSE)</f>
        <v>0</v>
      </c>
      <c r="O46" s="40">
        <f>'Budget FCFA'!O46/VLOOKUP(O$2,$BO$127:$BP$138,2,FALSE)</f>
        <v>0</v>
      </c>
      <c r="P46" s="40">
        <f>'Budget FCFA'!P46/VLOOKUP(P$2,$BO$127:$BP$138,2,FALSE)</f>
        <v>0</v>
      </c>
      <c r="Q46" s="116">
        <f>'Budget FCFA'!Q46/VLOOKUP(Q$2,$BO$127:$BP$138,2,FALSE)</f>
        <v>0</v>
      </c>
      <c r="R46" s="39">
        <f>'Budget FCFA'!R46/VLOOKUP(R$2,$BO$127:$BP$138,2,FALSE)</f>
        <v>695.60962075257987</v>
      </c>
      <c r="S46" s="142">
        <f>'Budget FCFA'!S46/VLOOKUP(S$2,$BO$127:$BP$138,2,FALSE)</f>
        <v>0</v>
      </c>
      <c r="T46" s="40">
        <f>'Budget FCFA'!T46/VLOOKUP(T$2,$BO$127:$BP$138,2,FALSE)</f>
        <v>0</v>
      </c>
      <c r="U46" s="40">
        <f>'Budget FCFA'!U46/VLOOKUP(U$2,$BO$127:$BP$138,2,FALSE)</f>
        <v>0</v>
      </c>
      <c r="V46" s="116">
        <f>'Budget FCFA'!V46/VLOOKUP(V$2,$BO$127:$BP$138,2,FALSE)</f>
        <v>0</v>
      </c>
      <c r="W46" s="39">
        <f>'Budget FCFA'!W46/VLOOKUP(W$2,$BO$127:$BP$138,2,FALSE)</f>
        <v>0</v>
      </c>
      <c r="X46" s="40">
        <f>'Budget FCFA'!X46/VLOOKUP(X$2,$BO$127:$BP$138,2,FALSE)</f>
        <v>0</v>
      </c>
      <c r="Y46" s="40">
        <f>'Budget FCFA'!Y46/VLOOKUP(Y$2,$BO$127:$BP$138,2,FALSE)</f>
        <v>0</v>
      </c>
      <c r="Z46" s="40">
        <f>'Budget FCFA'!Z46/VLOOKUP(Z$2,$BO$127:$BP$138,2,FALSE)</f>
        <v>0</v>
      </c>
      <c r="AA46" s="116">
        <f>'Budget FCFA'!AA46/VLOOKUP(AA$2,$BO$127:$BP$138,2,FALSE)</f>
        <v>0</v>
      </c>
      <c r="AB46" s="130">
        <f>'Budget FCFA'!AB46/VLOOKUP(AB$2,$BO$127:$BP$138,2,FALSE)</f>
        <v>0</v>
      </c>
      <c r="AC46" s="40">
        <f>'Budget FCFA'!AC46/VLOOKUP(AC$2,$BO$127:$BP$138,2,FALSE)</f>
        <v>0</v>
      </c>
      <c r="AD46" s="40">
        <f>'Budget FCFA'!AD46/VLOOKUP(AD$2,$BO$127:$BP$138,2,FALSE)</f>
        <v>0</v>
      </c>
      <c r="AE46" s="40">
        <f>'Budget FCFA'!AE46/VLOOKUP(AE$2,$BO$127:$BP$138,2,FALSE)</f>
        <v>0</v>
      </c>
      <c r="AF46" s="116">
        <f>'Budget FCFA'!AF46/VLOOKUP(AF$2,$BO$127:$BP$138,2,FALSE)</f>
        <v>0</v>
      </c>
      <c r="AG46" s="39">
        <f>'Budget FCFA'!AG46/VLOOKUP(AG$2,$BO$127:$BP$138,2,FALSE)</f>
        <v>0</v>
      </c>
      <c r="AH46" s="40">
        <f>'Budget FCFA'!AH46/VLOOKUP(AH$2,$BO$127:$BP$138,2,FALSE)</f>
        <v>0</v>
      </c>
      <c r="AI46" s="40">
        <f>'Budget FCFA'!AI46/VLOOKUP(AI$2,$BO$127:$BP$138,2,FALSE)</f>
        <v>0</v>
      </c>
      <c r="AJ46" s="40">
        <f>'Budget FCFA'!AJ46/VLOOKUP(AJ$2,$BO$127:$BP$138,2,FALSE)</f>
        <v>0</v>
      </c>
      <c r="AK46" s="116">
        <f>'Budget FCFA'!AK46/VLOOKUP(AK$2,$BO$127:$BP$138,2,FALSE)</f>
        <v>0</v>
      </c>
      <c r="AL46" s="39">
        <f>'Budget FCFA'!AL46/VLOOKUP(AL$2,$BO$127:$BP$138,2,FALSE)</f>
        <v>2149.5311430474862</v>
      </c>
      <c r="AM46" s="40">
        <f>'Budget FCFA'!AM46/VLOOKUP(AM$2,$BO$127:$BP$138,2,FALSE)</f>
        <v>0</v>
      </c>
      <c r="AN46" s="40">
        <f>'Budget FCFA'!AN46/VLOOKUP(AN$2,$BO$127:$BP$138,2,FALSE)</f>
        <v>0</v>
      </c>
      <c r="AO46" s="40">
        <f>'Budget FCFA'!AO46/VLOOKUP(AO$2,$BO$127:$BP$138,2,FALSE)</f>
        <v>0</v>
      </c>
      <c r="AP46" s="116">
        <f>'Budget FCFA'!AP46/VLOOKUP(AP$2,$BO$127:$BP$138,2,FALSE)</f>
        <v>0</v>
      </c>
      <c r="AQ46" s="39" t="e">
        <f>'Budget FCFA'!#REF!/VLOOKUP(AQ$2,$BO$127:$BP$138,2,FALSE)</f>
        <v>#REF!</v>
      </c>
      <c r="AR46" s="40" t="e">
        <f>'Budget FCFA'!#REF!/VLOOKUP(AR$2,$BO$127:$BP$138,2,FALSE)</f>
        <v>#REF!</v>
      </c>
      <c r="AS46" s="40" t="e">
        <f>'Budget FCFA'!#REF!/VLOOKUP(AS$2,$BO$127:$BP$138,2,FALSE)</f>
        <v>#REF!</v>
      </c>
      <c r="AT46" s="40" t="e">
        <f>'Budget FCFA'!#REF!/VLOOKUP(AT$2,$BO$127:$BP$138,2,FALSE)</f>
        <v>#REF!</v>
      </c>
      <c r="AU46" s="116" t="e">
        <f>'Budget FCFA'!#REF!/VLOOKUP(AU$2,$BO$127:$BP$138,2,FALSE)</f>
        <v>#REF!</v>
      </c>
      <c r="AV46" s="132" t="e">
        <f>'Budget FCFA'!#REF!/VLOOKUP(AV$2,$BO$127:$BP$138,2,FALSE)</f>
        <v>#REF!</v>
      </c>
      <c r="AW46" s="40" t="e">
        <f>'Budget FCFA'!#REF!/VLOOKUP(AW$2,$BO$127:$BP$138,2,FALSE)</f>
        <v>#REF!</v>
      </c>
      <c r="AX46" s="40" t="e">
        <f>'Budget FCFA'!#REF!/VLOOKUP(AX$2,$BO$127:$BP$138,2,FALSE)</f>
        <v>#REF!</v>
      </c>
      <c r="AY46" s="40" t="e">
        <f>'Budget FCFA'!#REF!/VLOOKUP(AY$2,$BO$127:$BP$138,2,FALSE)</f>
        <v>#REF!</v>
      </c>
      <c r="AZ46" s="116" t="e">
        <f>'Budget FCFA'!#REF!/VLOOKUP(AZ$2,$BO$127:$BP$138,2,FALSE)</f>
        <v>#REF!</v>
      </c>
      <c r="BA46" s="39" t="e">
        <f>'Budget FCFA'!#REF!/VLOOKUP(BA$2,$BO$127:$BP$138,2,FALSE)</f>
        <v>#REF!</v>
      </c>
      <c r="BB46" s="40" t="e">
        <f>'Budget FCFA'!#REF!/VLOOKUP(BB$2,$BO$127:$BP$138,2,FALSE)</f>
        <v>#REF!</v>
      </c>
      <c r="BC46" s="40" t="e">
        <f>'Budget FCFA'!#REF!/VLOOKUP(BC$2,$BO$127:$BP$138,2,FALSE)</f>
        <v>#REF!</v>
      </c>
      <c r="BD46" s="40" t="e">
        <f>'Budget FCFA'!#REF!/VLOOKUP(BD$2,$BO$127:$BP$138,2,FALSE)</f>
        <v>#REF!</v>
      </c>
      <c r="BE46" s="144" t="e">
        <f>'Budget FCFA'!#REF!/VLOOKUP(BE$2,$BO$127:$BP$138,2,FALSE)</f>
        <v>#REF!</v>
      </c>
      <c r="BF46" s="39" t="e">
        <f>'Budget FCFA'!#REF!/VLOOKUP(BF$2,$BO$127:$BP$138,2,FALSE)</f>
        <v>#REF!</v>
      </c>
      <c r="BG46" s="40" t="e">
        <f>'Budget FCFA'!#REF!/VLOOKUP(BG$2,$BO$127:$BP$138,2,FALSE)</f>
        <v>#REF!</v>
      </c>
      <c r="BH46" s="153" t="e">
        <f>'Budget FCFA'!#REF!/VLOOKUP(BH$2,$BO$127:$BP$138,2,FALSE)</f>
        <v>#REF!</v>
      </c>
      <c r="BI46" s="159" t="e">
        <f>'Budget FCFA'!#REF!/VLOOKUP(BI$2,$BO$127:$BP$138,2,FALSE)</f>
        <v>#REF!</v>
      </c>
      <c r="BJ46" s="116" t="e">
        <f>'Budget FCFA'!#REF!/VLOOKUP(BJ$2,$BO$127:$BP$138,2,FALSE)</f>
        <v>#REF!</v>
      </c>
      <c r="BK46" s="110" t="e">
        <f t="shared" si="0"/>
        <v>#REF!</v>
      </c>
      <c r="BL46" s="213" t="e">
        <f>BK46-'Budget FCFA'!#REF!</f>
        <v>#REF!</v>
      </c>
      <c r="BM46"/>
    </row>
    <row r="47" spans="1:65" s="5" customFormat="1">
      <c r="A47" s="61" t="s">
        <v>3</v>
      </c>
      <c r="B47" s="62" t="s">
        <v>28</v>
      </c>
      <c r="C47" s="106" t="s">
        <v>82</v>
      </c>
      <c r="D47" s="39">
        <f>'Budget FCFA'!D47/VLOOKUP(D$2,$BO$127:$BP$138,2,FALSE)</f>
        <v>0</v>
      </c>
      <c r="E47" s="40">
        <f>'Budget FCFA'!E47/VLOOKUP(E$2,$BO$127:$BP$138,2,FALSE)</f>
        <v>0</v>
      </c>
      <c r="F47" s="40">
        <f>'Budget FCFA'!F47/VLOOKUP(F$2,$BO$127:$BP$138,2,FALSE)</f>
        <v>0</v>
      </c>
      <c r="G47" s="40">
        <f>'Budget FCFA'!G47/VLOOKUP(G$2,$BO$127:$BP$138,2,FALSE)</f>
        <v>0</v>
      </c>
      <c r="H47" s="132">
        <f>'Budget FCFA'!H47/VLOOKUP(H$2,$BO$127:$BP$138,2,FALSE)</f>
        <v>57.015932446791481</v>
      </c>
      <c r="I47" s="39">
        <f>'Budget FCFA'!I47/VLOOKUP(I$2,$BO$127:$BP$138,2,FALSE)</f>
        <v>0</v>
      </c>
      <c r="J47" s="40">
        <f>'Budget FCFA'!J47/VLOOKUP(J$2,$BO$127:$BP$138,2,FALSE)</f>
        <v>0</v>
      </c>
      <c r="K47" s="40">
        <f>'Budget FCFA'!K47/VLOOKUP(K$2,$BO$127:$BP$138,2,FALSE)</f>
        <v>0</v>
      </c>
      <c r="L47" s="132">
        <f>'Budget FCFA'!L47/VLOOKUP(L$2,$BO$127:$BP$138,2,FALSE)</f>
        <v>0</v>
      </c>
      <c r="M47" s="39">
        <f>'Budget FCFA'!M47/VLOOKUP(M$2,$BO$127:$BP$138,2,FALSE)</f>
        <v>57.015932446791481</v>
      </c>
      <c r="N47" s="40">
        <f>'Budget FCFA'!N47/VLOOKUP(N$2,$BO$127:$BP$138,2,FALSE)</f>
        <v>0</v>
      </c>
      <c r="O47" s="40">
        <f>'Budget FCFA'!O47/VLOOKUP(O$2,$BO$127:$BP$138,2,FALSE)</f>
        <v>0</v>
      </c>
      <c r="P47" s="40">
        <f>'Budget FCFA'!P47/VLOOKUP(P$2,$BO$127:$BP$138,2,FALSE)</f>
        <v>0</v>
      </c>
      <c r="Q47" s="132">
        <f>'Budget FCFA'!Q47/VLOOKUP(Q$2,$BO$127:$BP$138,2,FALSE)</f>
        <v>0</v>
      </c>
      <c r="R47" s="39">
        <f>'Budget FCFA'!R47/VLOOKUP(R$2,$BO$127:$BP$138,2,FALSE)</f>
        <v>57.015932446791481</v>
      </c>
      <c r="S47" s="132">
        <f>'Budget FCFA'!S47/VLOOKUP(S$2,$BO$127:$BP$138,2,FALSE)</f>
        <v>0</v>
      </c>
      <c r="T47" s="40">
        <f>'Budget FCFA'!T47/VLOOKUP(T$2,$BO$127:$BP$138,2,FALSE)</f>
        <v>0</v>
      </c>
      <c r="U47" s="40">
        <f>'Budget FCFA'!U47/VLOOKUP(U$2,$BO$127:$BP$138,2,FALSE)</f>
        <v>0</v>
      </c>
      <c r="V47" s="116">
        <f>'Budget FCFA'!V47/VLOOKUP(V$2,$BO$127:$BP$138,2,FALSE)</f>
        <v>0</v>
      </c>
      <c r="W47" s="39">
        <f>'Budget FCFA'!W47/VLOOKUP(W$2,$BO$127:$BP$138,2,FALSE)</f>
        <v>57.015932446791481</v>
      </c>
      <c r="X47" s="40">
        <f>'Budget FCFA'!X47/VLOOKUP(X$2,$BO$127:$BP$138,2,FALSE)</f>
        <v>0</v>
      </c>
      <c r="Y47" s="132">
        <f>'Budget FCFA'!Y47/VLOOKUP(Y$2,$BO$127:$BP$138,2,FALSE)</f>
        <v>0</v>
      </c>
      <c r="Z47" s="40">
        <f>'Budget FCFA'!Z47/VLOOKUP(Z$2,$BO$127:$BP$138,2,FALSE)</f>
        <v>0</v>
      </c>
      <c r="AA47" s="116">
        <f>'Budget FCFA'!AA47/VLOOKUP(AA$2,$BO$127:$BP$138,2,FALSE)</f>
        <v>57.015932446791481</v>
      </c>
      <c r="AB47" s="39">
        <f>'Budget FCFA'!AB47/VLOOKUP(AB$2,$BO$127:$BP$138,2,FALSE)</f>
        <v>0</v>
      </c>
      <c r="AC47" s="40">
        <f>'Budget FCFA'!AC47/VLOOKUP(AC$2,$BO$127:$BP$138,2,FALSE)</f>
        <v>0</v>
      </c>
      <c r="AD47" s="40">
        <f>'Budget FCFA'!AD47/VLOOKUP(AD$2,$BO$127:$BP$138,2,FALSE)</f>
        <v>0</v>
      </c>
      <c r="AE47" s="132">
        <f>'Budget FCFA'!AE47/VLOOKUP(AE$2,$BO$127:$BP$138,2,FALSE)</f>
        <v>0</v>
      </c>
      <c r="AF47" s="116">
        <f>'Budget FCFA'!AF47/VLOOKUP(AF$2,$BO$127:$BP$138,2,FALSE)</f>
        <v>56.929144525440783</v>
      </c>
      <c r="AG47" s="39">
        <f>'Budget FCFA'!AG47/VLOOKUP(AG$2,$BO$127:$BP$138,2,FALSE)</f>
        <v>0</v>
      </c>
      <c r="AH47" s="40">
        <f>'Budget FCFA'!AH47/VLOOKUP(AH$2,$BO$127:$BP$138,2,FALSE)</f>
        <v>0</v>
      </c>
      <c r="AI47" s="132">
        <f>'Budget FCFA'!AI47/VLOOKUP(AI$2,$BO$127:$BP$138,2,FALSE)</f>
        <v>0</v>
      </c>
      <c r="AJ47" s="40">
        <f>'Budget FCFA'!AJ47/VLOOKUP(AJ$2,$BO$127:$BP$138,2,FALSE)</f>
        <v>0</v>
      </c>
      <c r="AK47" s="116">
        <f>'Budget FCFA'!AK47/VLOOKUP(AK$2,$BO$127:$BP$138,2,FALSE)</f>
        <v>57.015932446791481</v>
      </c>
      <c r="AL47" s="39">
        <f>'Budget FCFA'!AL47/VLOOKUP(AL$2,$BO$127:$BP$138,2,FALSE)</f>
        <v>1029.03086635252</v>
      </c>
      <c r="AM47" s="40">
        <f>'Budget FCFA'!AM47/VLOOKUP(AM$2,$BO$127:$BP$138,2,FALSE)</f>
        <v>0</v>
      </c>
      <c r="AN47" s="132">
        <f>'Budget FCFA'!AN47/VLOOKUP(AN$2,$BO$127:$BP$138,2,FALSE)</f>
        <v>0</v>
      </c>
      <c r="AO47" s="40">
        <f>'Budget FCFA'!AO47/VLOOKUP(AO$2,$BO$127:$BP$138,2,FALSE)</f>
        <v>0</v>
      </c>
      <c r="AP47" s="116">
        <f>'Budget FCFA'!AP47/VLOOKUP(AP$2,$BO$127:$BP$138,2,FALSE)</f>
        <v>57.015932446791481</v>
      </c>
      <c r="AQ47" s="39" t="e">
        <f>'Budget FCFA'!#REF!/VLOOKUP(AQ$2,$BO$127:$BP$138,2,FALSE)</f>
        <v>#REF!</v>
      </c>
      <c r="AR47" s="40" t="e">
        <f>'Budget FCFA'!#REF!/VLOOKUP(AR$2,$BO$127:$BP$138,2,FALSE)</f>
        <v>#REF!</v>
      </c>
      <c r="AS47" s="40" t="e">
        <f>'Budget FCFA'!#REF!/VLOOKUP(AS$2,$BO$127:$BP$138,2,FALSE)</f>
        <v>#REF!</v>
      </c>
      <c r="AT47" s="132" t="e">
        <f>'Budget FCFA'!#REF!/VLOOKUP(AT$2,$BO$127:$BP$138,2,FALSE)</f>
        <v>#REF!</v>
      </c>
      <c r="AU47" s="116" t="e">
        <f>'Budget FCFA'!#REF!/VLOOKUP(AU$2,$BO$127:$BP$138,2,FALSE)</f>
        <v>#REF!</v>
      </c>
      <c r="AV47" s="39" t="e">
        <f>'Budget FCFA'!#REF!/VLOOKUP(AV$2,$BO$127:$BP$138,2,FALSE)</f>
        <v>#REF!</v>
      </c>
      <c r="AW47" s="40" t="e">
        <f>'Budget FCFA'!#REF!/VLOOKUP(AW$2,$BO$127:$BP$138,2,FALSE)</f>
        <v>#REF!</v>
      </c>
      <c r="AX47" s="132" t="e">
        <f>'Budget FCFA'!#REF!/VLOOKUP(AX$2,$BO$127:$BP$138,2,FALSE)</f>
        <v>#REF!</v>
      </c>
      <c r="AY47" s="40" t="e">
        <f>'Budget FCFA'!#REF!/VLOOKUP(AY$2,$BO$127:$BP$138,2,FALSE)</f>
        <v>#REF!</v>
      </c>
      <c r="AZ47" s="116" t="e">
        <f>'Budget FCFA'!#REF!/VLOOKUP(AZ$2,$BO$127:$BP$138,2,FALSE)</f>
        <v>#REF!</v>
      </c>
      <c r="BA47" s="39" t="e">
        <f>'Budget FCFA'!#REF!/VLOOKUP(BA$2,$BO$127:$BP$138,2,FALSE)</f>
        <v>#REF!</v>
      </c>
      <c r="BB47" s="40" t="e">
        <f>'Budget FCFA'!#REF!/VLOOKUP(BB$2,$BO$127:$BP$138,2,FALSE)</f>
        <v>#REF!</v>
      </c>
      <c r="BC47" s="40" t="e">
        <f>'Budget FCFA'!#REF!/VLOOKUP(BC$2,$BO$127:$BP$138,2,FALSE)</f>
        <v>#REF!</v>
      </c>
      <c r="BD47" s="132" t="e">
        <f>'Budget FCFA'!#REF!/VLOOKUP(BD$2,$BO$127:$BP$138,2,FALSE)</f>
        <v>#REF!</v>
      </c>
      <c r="BE47" s="144" t="e">
        <f>'Budget FCFA'!#REF!/VLOOKUP(BE$2,$BO$127:$BP$138,2,FALSE)</f>
        <v>#REF!</v>
      </c>
      <c r="BF47" s="39" t="e">
        <f>'Budget FCFA'!#REF!/VLOOKUP(BF$2,$BO$127:$BP$138,2,FALSE)</f>
        <v>#REF!</v>
      </c>
      <c r="BG47" s="40" t="e">
        <f>'Budget FCFA'!#REF!/VLOOKUP(BG$2,$BO$127:$BP$138,2,FALSE)</f>
        <v>#REF!</v>
      </c>
      <c r="BH47" s="40" t="e">
        <f>'Budget FCFA'!#REF!/VLOOKUP(BH$2,$BO$127:$BP$138,2,FALSE)</f>
        <v>#REF!</v>
      </c>
      <c r="BI47" s="157" t="e">
        <f>'Budget FCFA'!#REF!/VLOOKUP(BI$2,$BO$127:$BP$138,2,FALSE)</f>
        <v>#REF!</v>
      </c>
      <c r="BJ47" s="116" t="e">
        <f>'Budget FCFA'!#REF!/VLOOKUP(BJ$2,$BO$127:$BP$138,2,FALSE)</f>
        <v>#REF!</v>
      </c>
      <c r="BK47" s="110" t="e">
        <f t="shared" si="0"/>
        <v>#REF!</v>
      </c>
      <c r="BL47" s="213" t="e">
        <f>BK47-'Budget FCFA'!#REF!</f>
        <v>#REF!</v>
      </c>
      <c r="BM47"/>
    </row>
    <row r="48" spans="1:65" s="5" customFormat="1">
      <c r="A48" s="61" t="s">
        <v>3</v>
      </c>
      <c r="B48" s="62" t="s">
        <v>67</v>
      </c>
      <c r="C48" s="106" t="s">
        <v>82</v>
      </c>
      <c r="D48" s="39">
        <f>'Budget FCFA'!D48/VLOOKUP(D$2,$BO$127:$BP$138,2,FALSE)</f>
        <v>0</v>
      </c>
      <c r="E48" s="40">
        <f>'Budget FCFA'!E48/VLOOKUP(E$2,$BO$127:$BP$138,2,FALSE)</f>
        <v>0</v>
      </c>
      <c r="F48" s="40">
        <f>'Budget FCFA'!F48/VLOOKUP(F$2,$BO$127:$BP$138,2,FALSE)</f>
        <v>0</v>
      </c>
      <c r="G48" s="40">
        <f>'Budget FCFA'!G48/VLOOKUP(G$2,$BO$127:$BP$138,2,FALSE)</f>
        <v>0</v>
      </c>
      <c r="H48" s="132">
        <f>'Budget FCFA'!H48/VLOOKUP(H$2,$BO$127:$BP$138,2,FALSE)</f>
        <v>57.015932446791481</v>
      </c>
      <c r="I48" s="39">
        <f>'Budget FCFA'!I48/VLOOKUP(I$2,$BO$127:$BP$138,2,FALSE)</f>
        <v>0</v>
      </c>
      <c r="J48" s="40">
        <f>'Budget FCFA'!J48/VLOOKUP(J$2,$BO$127:$BP$138,2,FALSE)</f>
        <v>0</v>
      </c>
      <c r="K48" s="40">
        <f>'Budget FCFA'!K48/VLOOKUP(K$2,$BO$127:$BP$138,2,FALSE)</f>
        <v>0</v>
      </c>
      <c r="L48" s="132">
        <f>'Budget FCFA'!L48/VLOOKUP(L$2,$BO$127:$BP$138,2,FALSE)</f>
        <v>0</v>
      </c>
      <c r="M48" s="39">
        <f>'Budget FCFA'!M48/VLOOKUP(M$2,$BO$127:$BP$138,2,FALSE)</f>
        <v>57.015932446791481</v>
      </c>
      <c r="N48" s="40">
        <f>'Budget FCFA'!N48/VLOOKUP(N$2,$BO$127:$BP$138,2,FALSE)</f>
        <v>0</v>
      </c>
      <c r="O48" s="40">
        <f>'Budget FCFA'!O48/VLOOKUP(O$2,$BO$127:$BP$138,2,FALSE)</f>
        <v>0</v>
      </c>
      <c r="P48" s="40">
        <f>'Budget FCFA'!P48/VLOOKUP(P$2,$BO$127:$BP$138,2,FALSE)</f>
        <v>0</v>
      </c>
      <c r="Q48" s="132">
        <f>'Budget FCFA'!Q48/VLOOKUP(Q$2,$BO$127:$BP$138,2,FALSE)</f>
        <v>0</v>
      </c>
      <c r="R48" s="39">
        <f>'Budget FCFA'!R48/VLOOKUP(R$2,$BO$127:$BP$138,2,FALSE)</f>
        <v>57.015932446791481</v>
      </c>
      <c r="S48" s="132">
        <f>'Budget FCFA'!S48/VLOOKUP(S$2,$BO$127:$BP$138,2,FALSE)</f>
        <v>0</v>
      </c>
      <c r="T48" s="40">
        <f>'Budget FCFA'!T48/VLOOKUP(T$2,$BO$127:$BP$138,2,FALSE)</f>
        <v>0</v>
      </c>
      <c r="U48" s="40">
        <f>'Budget FCFA'!U48/VLOOKUP(U$2,$BO$127:$BP$138,2,FALSE)</f>
        <v>0</v>
      </c>
      <c r="V48" s="116">
        <f>'Budget FCFA'!V48/VLOOKUP(V$2,$BO$127:$BP$138,2,FALSE)</f>
        <v>0</v>
      </c>
      <c r="W48" s="39">
        <f>'Budget FCFA'!W48/VLOOKUP(W$2,$BO$127:$BP$138,2,FALSE)</f>
        <v>57.015932446791481</v>
      </c>
      <c r="X48" s="40">
        <f>'Budget FCFA'!X48/VLOOKUP(X$2,$BO$127:$BP$138,2,FALSE)</f>
        <v>0</v>
      </c>
      <c r="Y48" s="132">
        <f>'Budget FCFA'!Y48/VLOOKUP(Y$2,$BO$127:$BP$138,2,FALSE)</f>
        <v>0</v>
      </c>
      <c r="Z48" s="40">
        <f>'Budget FCFA'!Z48/VLOOKUP(Z$2,$BO$127:$BP$138,2,FALSE)</f>
        <v>0</v>
      </c>
      <c r="AA48" s="116">
        <f>'Budget FCFA'!AA48/VLOOKUP(AA$2,$BO$127:$BP$138,2,FALSE)</f>
        <v>57.015932446791481</v>
      </c>
      <c r="AB48" s="39">
        <f>'Budget FCFA'!AB48/VLOOKUP(AB$2,$BO$127:$BP$138,2,FALSE)</f>
        <v>0</v>
      </c>
      <c r="AC48" s="40">
        <f>'Budget FCFA'!AC48/VLOOKUP(AC$2,$BO$127:$BP$138,2,FALSE)</f>
        <v>0</v>
      </c>
      <c r="AD48" s="40">
        <f>'Budget FCFA'!AD48/VLOOKUP(AD$2,$BO$127:$BP$138,2,FALSE)</f>
        <v>0</v>
      </c>
      <c r="AE48" s="132">
        <f>'Budget FCFA'!AE48/VLOOKUP(AE$2,$BO$127:$BP$138,2,FALSE)</f>
        <v>0</v>
      </c>
      <c r="AF48" s="116">
        <f>'Budget FCFA'!AF48/VLOOKUP(AF$2,$BO$127:$BP$138,2,FALSE)</f>
        <v>56.929144525440783</v>
      </c>
      <c r="AG48" s="39">
        <f>'Budget FCFA'!AG48/VLOOKUP(AG$2,$BO$127:$BP$138,2,FALSE)</f>
        <v>0</v>
      </c>
      <c r="AH48" s="40">
        <f>'Budget FCFA'!AH48/VLOOKUP(AH$2,$BO$127:$BP$138,2,FALSE)</f>
        <v>0</v>
      </c>
      <c r="AI48" s="132">
        <f>'Budget FCFA'!AI48/VLOOKUP(AI$2,$BO$127:$BP$138,2,FALSE)</f>
        <v>0</v>
      </c>
      <c r="AJ48" s="40">
        <f>'Budget FCFA'!AJ48/VLOOKUP(AJ$2,$BO$127:$BP$138,2,FALSE)</f>
        <v>0</v>
      </c>
      <c r="AK48" s="116">
        <f>'Budget FCFA'!AK48/VLOOKUP(AK$2,$BO$127:$BP$138,2,FALSE)</f>
        <v>57.015932446791481</v>
      </c>
      <c r="AL48" s="39">
        <f>'Budget FCFA'!AL48/VLOOKUP(AL$2,$BO$127:$BP$138,2,FALSE)</f>
        <v>0</v>
      </c>
      <c r="AM48" s="40">
        <f>'Budget FCFA'!AM48/VLOOKUP(AM$2,$BO$127:$BP$138,2,FALSE)</f>
        <v>0</v>
      </c>
      <c r="AN48" s="132">
        <f>'Budget FCFA'!AN48/VLOOKUP(AN$2,$BO$127:$BP$138,2,FALSE)</f>
        <v>0</v>
      </c>
      <c r="AO48" s="40">
        <f>'Budget FCFA'!AO48/VLOOKUP(AO$2,$BO$127:$BP$138,2,FALSE)</f>
        <v>0</v>
      </c>
      <c r="AP48" s="116">
        <f>'Budget FCFA'!AP48/VLOOKUP(AP$2,$BO$127:$BP$138,2,FALSE)</f>
        <v>57.015932446791481</v>
      </c>
      <c r="AQ48" s="39" t="e">
        <f>'Budget FCFA'!#REF!/VLOOKUP(AQ$2,$BO$127:$BP$138,2,FALSE)</f>
        <v>#REF!</v>
      </c>
      <c r="AR48" s="40" t="e">
        <f>'Budget FCFA'!#REF!/VLOOKUP(AR$2,$BO$127:$BP$138,2,FALSE)</f>
        <v>#REF!</v>
      </c>
      <c r="AS48" s="40" t="e">
        <f>'Budget FCFA'!#REF!/VLOOKUP(AS$2,$BO$127:$BP$138,2,FALSE)</f>
        <v>#REF!</v>
      </c>
      <c r="AT48" s="132" t="e">
        <f>'Budget FCFA'!#REF!/VLOOKUP(AT$2,$BO$127:$BP$138,2,FALSE)</f>
        <v>#REF!</v>
      </c>
      <c r="AU48" s="116" t="e">
        <f>'Budget FCFA'!#REF!/VLOOKUP(AU$2,$BO$127:$BP$138,2,FALSE)</f>
        <v>#REF!</v>
      </c>
      <c r="AV48" s="39" t="e">
        <f>'Budget FCFA'!#REF!/VLOOKUP(AV$2,$BO$127:$BP$138,2,FALSE)</f>
        <v>#REF!</v>
      </c>
      <c r="AW48" s="40" t="e">
        <f>'Budget FCFA'!#REF!/VLOOKUP(AW$2,$BO$127:$BP$138,2,FALSE)</f>
        <v>#REF!</v>
      </c>
      <c r="AX48" s="132" t="e">
        <f>'Budget FCFA'!#REF!/VLOOKUP(AX$2,$BO$127:$BP$138,2,FALSE)</f>
        <v>#REF!</v>
      </c>
      <c r="AY48" s="40" t="e">
        <f>'Budget FCFA'!#REF!/VLOOKUP(AY$2,$BO$127:$BP$138,2,FALSE)</f>
        <v>#REF!</v>
      </c>
      <c r="AZ48" s="116" t="e">
        <f>'Budget FCFA'!#REF!/VLOOKUP(AZ$2,$BO$127:$BP$138,2,FALSE)</f>
        <v>#REF!</v>
      </c>
      <c r="BA48" s="39" t="e">
        <f>'Budget FCFA'!#REF!/VLOOKUP(BA$2,$BO$127:$BP$138,2,FALSE)</f>
        <v>#REF!</v>
      </c>
      <c r="BB48" s="40" t="e">
        <f>'Budget FCFA'!#REF!/VLOOKUP(BB$2,$BO$127:$BP$138,2,FALSE)</f>
        <v>#REF!</v>
      </c>
      <c r="BC48" s="40" t="e">
        <f>'Budget FCFA'!#REF!/VLOOKUP(BC$2,$BO$127:$BP$138,2,FALSE)</f>
        <v>#REF!</v>
      </c>
      <c r="BD48" s="132" t="e">
        <f>'Budget FCFA'!#REF!/VLOOKUP(BD$2,$BO$127:$BP$138,2,FALSE)</f>
        <v>#REF!</v>
      </c>
      <c r="BE48" s="144" t="e">
        <f>'Budget FCFA'!#REF!/VLOOKUP(BE$2,$BO$127:$BP$138,2,FALSE)</f>
        <v>#REF!</v>
      </c>
      <c r="BF48" s="39" t="e">
        <f>'Budget FCFA'!#REF!/VLOOKUP(BF$2,$BO$127:$BP$138,2,FALSE)</f>
        <v>#REF!</v>
      </c>
      <c r="BG48" s="40" t="e">
        <f>'Budget FCFA'!#REF!/VLOOKUP(BG$2,$BO$127:$BP$138,2,FALSE)</f>
        <v>#REF!</v>
      </c>
      <c r="BH48" s="40" t="e">
        <f>'Budget FCFA'!#REF!/VLOOKUP(BH$2,$BO$127:$BP$138,2,FALSE)</f>
        <v>#REF!</v>
      </c>
      <c r="BI48" s="157" t="e">
        <f>'Budget FCFA'!#REF!/VLOOKUP(BI$2,$BO$127:$BP$138,2,FALSE)</f>
        <v>#REF!</v>
      </c>
      <c r="BJ48" s="116" t="e">
        <f>'Budget FCFA'!#REF!/VLOOKUP(BJ$2,$BO$127:$BP$138,2,FALSE)</f>
        <v>#REF!</v>
      </c>
      <c r="BK48" s="110" t="e">
        <f t="shared" si="0"/>
        <v>#REF!</v>
      </c>
      <c r="BL48" s="213" t="e">
        <f>BK48-'Budget FCFA'!#REF!</f>
        <v>#REF!</v>
      </c>
      <c r="BM48"/>
    </row>
    <row r="49" spans="1:65" s="5" customFormat="1">
      <c r="A49" s="61" t="s">
        <v>3</v>
      </c>
      <c r="B49" s="62" t="s">
        <v>29</v>
      </c>
      <c r="C49" s="106" t="s">
        <v>82</v>
      </c>
      <c r="D49" s="39">
        <f>'Budget FCFA'!D49/VLOOKUP(D$2,$BO$127:$BP$138,2,FALSE)</f>
        <v>0</v>
      </c>
      <c r="E49" s="40">
        <f>'Budget FCFA'!E49/VLOOKUP(E$2,$BO$127:$BP$138,2,FALSE)</f>
        <v>0</v>
      </c>
      <c r="F49" s="40">
        <f>'Budget FCFA'!F49/VLOOKUP(F$2,$BO$127:$BP$138,2,FALSE)</f>
        <v>0</v>
      </c>
      <c r="G49" s="40">
        <f>'Budget FCFA'!G49/VLOOKUP(G$2,$BO$127:$BP$138,2,FALSE)</f>
        <v>0</v>
      </c>
      <c r="H49" s="132">
        <f>'Budget FCFA'!H49/VLOOKUP(H$2,$BO$127:$BP$138,2,FALSE)</f>
        <v>57.015932446791481</v>
      </c>
      <c r="I49" s="39">
        <f>'Budget FCFA'!I49/VLOOKUP(I$2,$BO$127:$BP$138,2,FALSE)</f>
        <v>0</v>
      </c>
      <c r="J49" s="40">
        <f>'Budget FCFA'!J49/VLOOKUP(J$2,$BO$127:$BP$138,2,FALSE)</f>
        <v>0</v>
      </c>
      <c r="K49" s="40">
        <f>'Budget FCFA'!K49/VLOOKUP(K$2,$BO$127:$BP$138,2,FALSE)</f>
        <v>0</v>
      </c>
      <c r="L49" s="132">
        <f>'Budget FCFA'!L49/VLOOKUP(L$2,$BO$127:$BP$138,2,FALSE)</f>
        <v>0</v>
      </c>
      <c r="M49" s="39">
        <f>'Budget FCFA'!M49/VLOOKUP(M$2,$BO$127:$BP$138,2,FALSE)</f>
        <v>57.015932446791481</v>
      </c>
      <c r="N49" s="40">
        <f>'Budget FCFA'!N49/VLOOKUP(N$2,$BO$127:$BP$138,2,FALSE)</f>
        <v>0</v>
      </c>
      <c r="O49" s="40">
        <f>'Budget FCFA'!O49/VLOOKUP(O$2,$BO$127:$BP$138,2,FALSE)</f>
        <v>0</v>
      </c>
      <c r="P49" s="40">
        <f>'Budget FCFA'!P49/VLOOKUP(P$2,$BO$127:$BP$138,2,FALSE)</f>
        <v>0</v>
      </c>
      <c r="Q49" s="132">
        <f>'Budget FCFA'!Q49/VLOOKUP(Q$2,$BO$127:$BP$138,2,FALSE)</f>
        <v>0</v>
      </c>
      <c r="R49" s="39">
        <f>'Budget FCFA'!R49/VLOOKUP(R$2,$BO$127:$BP$138,2,FALSE)</f>
        <v>57.015932446791481</v>
      </c>
      <c r="S49" s="132">
        <f>'Budget FCFA'!S49/VLOOKUP(S$2,$BO$127:$BP$138,2,FALSE)</f>
        <v>0</v>
      </c>
      <c r="T49" s="40">
        <f>'Budget FCFA'!T49/VLOOKUP(T$2,$BO$127:$BP$138,2,FALSE)</f>
        <v>0</v>
      </c>
      <c r="U49" s="40">
        <f>'Budget FCFA'!U49/VLOOKUP(U$2,$BO$127:$BP$138,2,FALSE)</f>
        <v>0</v>
      </c>
      <c r="V49" s="116">
        <f>'Budget FCFA'!V49/VLOOKUP(V$2,$BO$127:$BP$138,2,FALSE)</f>
        <v>0</v>
      </c>
      <c r="W49" s="39">
        <f>'Budget FCFA'!W49/VLOOKUP(W$2,$BO$127:$BP$138,2,FALSE)</f>
        <v>57.015932446791481</v>
      </c>
      <c r="X49" s="40">
        <f>'Budget FCFA'!X49/VLOOKUP(X$2,$BO$127:$BP$138,2,FALSE)</f>
        <v>0</v>
      </c>
      <c r="Y49" s="132">
        <f>'Budget FCFA'!Y49/VLOOKUP(Y$2,$BO$127:$BP$138,2,FALSE)</f>
        <v>0</v>
      </c>
      <c r="Z49" s="40">
        <f>'Budget FCFA'!Z49/VLOOKUP(Z$2,$BO$127:$BP$138,2,FALSE)</f>
        <v>0</v>
      </c>
      <c r="AA49" s="116">
        <f>'Budget FCFA'!AA49/VLOOKUP(AA$2,$BO$127:$BP$138,2,FALSE)</f>
        <v>57.015932446791481</v>
      </c>
      <c r="AB49" s="39">
        <f>'Budget FCFA'!AB49/VLOOKUP(AB$2,$BO$127:$BP$138,2,FALSE)</f>
        <v>0</v>
      </c>
      <c r="AC49" s="40">
        <f>'Budget FCFA'!AC49/VLOOKUP(AC$2,$BO$127:$BP$138,2,FALSE)</f>
        <v>0</v>
      </c>
      <c r="AD49" s="40">
        <f>'Budget FCFA'!AD49/VLOOKUP(AD$2,$BO$127:$BP$138,2,FALSE)</f>
        <v>0</v>
      </c>
      <c r="AE49" s="132">
        <f>'Budget FCFA'!AE49/VLOOKUP(AE$2,$BO$127:$BP$138,2,FALSE)</f>
        <v>0</v>
      </c>
      <c r="AF49" s="116">
        <f>'Budget FCFA'!AF49/VLOOKUP(AF$2,$BO$127:$BP$138,2,FALSE)</f>
        <v>56.929144525440783</v>
      </c>
      <c r="AG49" s="39">
        <f>'Budget FCFA'!AG49/VLOOKUP(AG$2,$BO$127:$BP$138,2,FALSE)</f>
        <v>0</v>
      </c>
      <c r="AH49" s="40">
        <f>'Budget FCFA'!AH49/VLOOKUP(AH$2,$BO$127:$BP$138,2,FALSE)</f>
        <v>0</v>
      </c>
      <c r="AI49" s="132">
        <f>'Budget FCFA'!AI49/VLOOKUP(AI$2,$BO$127:$BP$138,2,FALSE)</f>
        <v>0</v>
      </c>
      <c r="AJ49" s="40">
        <f>'Budget FCFA'!AJ49/VLOOKUP(AJ$2,$BO$127:$BP$138,2,FALSE)</f>
        <v>0</v>
      </c>
      <c r="AK49" s="116">
        <f>'Budget FCFA'!AK49/VLOOKUP(AK$2,$BO$127:$BP$138,2,FALSE)</f>
        <v>57.015932446791481</v>
      </c>
      <c r="AL49" s="39">
        <f>'Budget FCFA'!AL49/VLOOKUP(AL$2,$BO$127:$BP$138,2,FALSE)</f>
        <v>0</v>
      </c>
      <c r="AM49" s="40">
        <f>'Budget FCFA'!AM49/VLOOKUP(AM$2,$BO$127:$BP$138,2,FALSE)</f>
        <v>0</v>
      </c>
      <c r="AN49" s="132">
        <f>'Budget FCFA'!AN49/VLOOKUP(AN$2,$BO$127:$BP$138,2,FALSE)</f>
        <v>0</v>
      </c>
      <c r="AO49" s="40">
        <f>'Budget FCFA'!AO49/VLOOKUP(AO$2,$BO$127:$BP$138,2,FALSE)</f>
        <v>0</v>
      </c>
      <c r="AP49" s="116">
        <f>'Budget FCFA'!AP49/VLOOKUP(AP$2,$BO$127:$BP$138,2,FALSE)</f>
        <v>57.015932446791481</v>
      </c>
      <c r="AQ49" s="39" t="e">
        <f>'Budget FCFA'!#REF!/VLOOKUP(AQ$2,$BO$127:$BP$138,2,FALSE)</f>
        <v>#REF!</v>
      </c>
      <c r="AR49" s="40" t="e">
        <f>'Budget FCFA'!#REF!/VLOOKUP(AR$2,$BO$127:$BP$138,2,FALSE)</f>
        <v>#REF!</v>
      </c>
      <c r="AS49" s="40" t="e">
        <f>'Budget FCFA'!#REF!/VLOOKUP(AS$2,$BO$127:$BP$138,2,FALSE)</f>
        <v>#REF!</v>
      </c>
      <c r="AT49" s="132" t="e">
        <f>'Budget FCFA'!#REF!/VLOOKUP(AT$2,$BO$127:$BP$138,2,FALSE)</f>
        <v>#REF!</v>
      </c>
      <c r="AU49" s="116" t="e">
        <f>'Budget FCFA'!#REF!/VLOOKUP(AU$2,$BO$127:$BP$138,2,FALSE)</f>
        <v>#REF!</v>
      </c>
      <c r="AV49" s="39" t="e">
        <f>'Budget FCFA'!#REF!/VLOOKUP(AV$2,$BO$127:$BP$138,2,FALSE)</f>
        <v>#REF!</v>
      </c>
      <c r="AW49" s="40" t="e">
        <f>'Budget FCFA'!#REF!/VLOOKUP(AW$2,$BO$127:$BP$138,2,FALSE)</f>
        <v>#REF!</v>
      </c>
      <c r="AX49" s="132" t="e">
        <f>'Budget FCFA'!#REF!/VLOOKUP(AX$2,$BO$127:$BP$138,2,FALSE)</f>
        <v>#REF!</v>
      </c>
      <c r="AY49" s="40" t="e">
        <f>'Budget FCFA'!#REF!/VLOOKUP(AY$2,$BO$127:$BP$138,2,FALSE)</f>
        <v>#REF!</v>
      </c>
      <c r="AZ49" s="116" t="e">
        <f>'Budget FCFA'!#REF!/VLOOKUP(AZ$2,$BO$127:$BP$138,2,FALSE)</f>
        <v>#REF!</v>
      </c>
      <c r="BA49" s="39" t="e">
        <f>'Budget FCFA'!#REF!/VLOOKUP(BA$2,$BO$127:$BP$138,2,FALSE)</f>
        <v>#REF!</v>
      </c>
      <c r="BB49" s="40" t="e">
        <f>'Budget FCFA'!#REF!/VLOOKUP(BB$2,$BO$127:$BP$138,2,FALSE)</f>
        <v>#REF!</v>
      </c>
      <c r="BC49" s="40" t="e">
        <f>'Budget FCFA'!#REF!/VLOOKUP(BC$2,$BO$127:$BP$138,2,FALSE)</f>
        <v>#REF!</v>
      </c>
      <c r="BD49" s="132" t="e">
        <f>'Budget FCFA'!#REF!/VLOOKUP(BD$2,$BO$127:$BP$138,2,FALSE)</f>
        <v>#REF!</v>
      </c>
      <c r="BE49" s="144" t="e">
        <f>'Budget FCFA'!#REF!/VLOOKUP(BE$2,$BO$127:$BP$138,2,FALSE)</f>
        <v>#REF!</v>
      </c>
      <c r="BF49" s="39" t="e">
        <f>'Budget FCFA'!#REF!/VLOOKUP(BF$2,$BO$127:$BP$138,2,FALSE)</f>
        <v>#REF!</v>
      </c>
      <c r="BG49" s="40" t="e">
        <f>'Budget FCFA'!#REF!/VLOOKUP(BG$2,$BO$127:$BP$138,2,FALSE)</f>
        <v>#REF!</v>
      </c>
      <c r="BH49" s="40" t="e">
        <f>'Budget FCFA'!#REF!/VLOOKUP(BH$2,$BO$127:$BP$138,2,FALSE)</f>
        <v>#REF!</v>
      </c>
      <c r="BI49" s="157" t="e">
        <f>'Budget FCFA'!#REF!/VLOOKUP(BI$2,$BO$127:$BP$138,2,FALSE)</f>
        <v>#REF!</v>
      </c>
      <c r="BJ49" s="116" t="e">
        <f>'Budget FCFA'!#REF!/VLOOKUP(BJ$2,$BO$127:$BP$138,2,FALSE)</f>
        <v>#REF!</v>
      </c>
      <c r="BK49" s="110" t="e">
        <f t="shared" si="0"/>
        <v>#REF!</v>
      </c>
      <c r="BL49" s="213" t="e">
        <f>BK49-'Budget FCFA'!#REF!</f>
        <v>#REF!</v>
      </c>
      <c r="BM49"/>
    </row>
    <row r="50" spans="1:65" s="5" customFormat="1">
      <c r="A50" s="61" t="s">
        <v>3</v>
      </c>
      <c r="B50" s="62" t="s">
        <v>96</v>
      </c>
      <c r="C50" s="106" t="s">
        <v>82</v>
      </c>
      <c r="D50" s="39">
        <f>'Budget FCFA'!D50/VLOOKUP(D$2,$BO$127:$BP$138,2,FALSE)</f>
        <v>0</v>
      </c>
      <c r="E50" s="40">
        <f>'Budget FCFA'!E50/VLOOKUP(E$2,$BO$127:$BP$138,2,FALSE)</f>
        <v>0</v>
      </c>
      <c r="F50" s="40">
        <f>'Budget FCFA'!F50/VLOOKUP(F$2,$BO$127:$BP$138,2,FALSE)</f>
        <v>0</v>
      </c>
      <c r="G50" s="40">
        <f>'Budget FCFA'!G50/VLOOKUP(G$2,$BO$127:$BP$138,2,FALSE)</f>
        <v>0</v>
      </c>
      <c r="H50" s="132">
        <f>'Budget FCFA'!H50/VLOOKUP(H$2,$BO$127:$BP$138,2,FALSE)</f>
        <v>57.015932446791481</v>
      </c>
      <c r="I50" s="39">
        <f>'Budget FCFA'!I50/VLOOKUP(I$2,$BO$127:$BP$138,2,FALSE)</f>
        <v>0</v>
      </c>
      <c r="J50" s="40">
        <f>'Budget FCFA'!J50/VLOOKUP(J$2,$BO$127:$BP$138,2,FALSE)</f>
        <v>0</v>
      </c>
      <c r="K50" s="40">
        <f>'Budget FCFA'!K50/VLOOKUP(K$2,$BO$127:$BP$138,2,FALSE)</f>
        <v>0</v>
      </c>
      <c r="L50" s="132">
        <f>'Budget FCFA'!L50/VLOOKUP(L$2,$BO$127:$BP$138,2,FALSE)</f>
        <v>0</v>
      </c>
      <c r="M50" s="39">
        <f>'Budget FCFA'!M50/VLOOKUP(M$2,$BO$127:$BP$138,2,FALSE)</f>
        <v>57.015932446791481</v>
      </c>
      <c r="N50" s="40">
        <f>'Budget FCFA'!N50/VLOOKUP(N$2,$BO$127:$BP$138,2,FALSE)</f>
        <v>0</v>
      </c>
      <c r="O50" s="40">
        <f>'Budget FCFA'!O50/VLOOKUP(O$2,$BO$127:$BP$138,2,FALSE)</f>
        <v>0</v>
      </c>
      <c r="P50" s="40">
        <f>'Budget FCFA'!P50/VLOOKUP(P$2,$BO$127:$BP$138,2,FALSE)</f>
        <v>0</v>
      </c>
      <c r="Q50" s="132">
        <f>'Budget FCFA'!Q50/VLOOKUP(Q$2,$BO$127:$BP$138,2,FALSE)</f>
        <v>0</v>
      </c>
      <c r="R50" s="39">
        <f>'Budget FCFA'!R50/VLOOKUP(R$2,$BO$127:$BP$138,2,FALSE)</f>
        <v>57.015932446791481</v>
      </c>
      <c r="S50" s="132">
        <f>'Budget FCFA'!S50/VLOOKUP(S$2,$BO$127:$BP$138,2,FALSE)</f>
        <v>0</v>
      </c>
      <c r="T50" s="40">
        <f>'Budget FCFA'!T50/VLOOKUP(T$2,$BO$127:$BP$138,2,FALSE)</f>
        <v>0</v>
      </c>
      <c r="U50" s="40">
        <f>'Budget FCFA'!U50/VLOOKUP(U$2,$BO$127:$BP$138,2,FALSE)</f>
        <v>0</v>
      </c>
      <c r="V50" s="116">
        <f>'Budget FCFA'!V50/VLOOKUP(V$2,$BO$127:$BP$138,2,FALSE)</f>
        <v>0</v>
      </c>
      <c r="W50" s="39">
        <f>'Budget FCFA'!W50/VLOOKUP(W$2,$BO$127:$BP$138,2,FALSE)</f>
        <v>57.015932446791481</v>
      </c>
      <c r="X50" s="40">
        <f>'Budget FCFA'!X50/VLOOKUP(X$2,$BO$127:$BP$138,2,FALSE)</f>
        <v>0</v>
      </c>
      <c r="Y50" s="132">
        <f>'Budget FCFA'!Y50/VLOOKUP(Y$2,$BO$127:$BP$138,2,FALSE)</f>
        <v>0</v>
      </c>
      <c r="Z50" s="40">
        <f>'Budget FCFA'!Z50/VLOOKUP(Z$2,$BO$127:$BP$138,2,FALSE)</f>
        <v>0</v>
      </c>
      <c r="AA50" s="116">
        <f>'Budget FCFA'!AA50/VLOOKUP(AA$2,$BO$127:$BP$138,2,FALSE)</f>
        <v>57.015932446791481</v>
      </c>
      <c r="AB50" s="39">
        <f>'Budget FCFA'!AB50/VLOOKUP(AB$2,$BO$127:$BP$138,2,FALSE)</f>
        <v>0</v>
      </c>
      <c r="AC50" s="40">
        <f>'Budget FCFA'!AC50/VLOOKUP(AC$2,$BO$127:$BP$138,2,FALSE)</f>
        <v>0</v>
      </c>
      <c r="AD50" s="40">
        <f>'Budget FCFA'!AD50/VLOOKUP(AD$2,$BO$127:$BP$138,2,FALSE)</f>
        <v>0</v>
      </c>
      <c r="AE50" s="132">
        <f>'Budget FCFA'!AE50/VLOOKUP(AE$2,$BO$127:$BP$138,2,FALSE)</f>
        <v>0</v>
      </c>
      <c r="AF50" s="116">
        <f>'Budget FCFA'!AF50/VLOOKUP(AF$2,$BO$127:$BP$138,2,FALSE)</f>
        <v>56.929144525440783</v>
      </c>
      <c r="AG50" s="39">
        <f>'Budget FCFA'!AG50/VLOOKUP(AG$2,$BO$127:$BP$138,2,FALSE)</f>
        <v>0</v>
      </c>
      <c r="AH50" s="40">
        <f>'Budget FCFA'!AH50/VLOOKUP(AH$2,$BO$127:$BP$138,2,FALSE)</f>
        <v>0</v>
      </c>
      <c r="AI50" s="132">
        <f>'Budget FCFA'!AI50/VLOOKUP(AI$2,$BO$127:$BP$138,2,FALSE)</f>
        <v>0</v>
      </c>
      <c r="AJ50" s="40">
        <f>'Budget FCFA'!AJ50/VLOOKUP(AJ$2,$BO$127:$BP$138,2,FALSE)</f>
        <v>0</v>
      </c>
      <c r="AK50" s="116">
        <f>'Budget FCFA'!AK50/VLOOKUP(AK$2,$BO$127:$BP$138,2,FALSE)</f>
        <v>57.015932446791481</v>
      </c>
      <c r="AL50" s="39">
        <f>'Budget FCFA'!AL50/VLOOKUP(AL$2,$BO$127:$BP$138,2,FALSE)</f>
        <v>0</v>
      </c>
      <c r="AM50" s="40">
        <f>'Budget FCFA'!AM50/VLOOKUP(AM$2,$BO$127:$BP$138,2,FALSE)</f>
        <v>0</v>
      </c>
      <c r="AN50" s="132">
        <f>'Budget FCFA'!AN50/VLOOKUP(AN$2,$BO$127:$BP$138,2,FALSE)</f>
        <v>0</v>
      </c>
      <c r="AO50" s="40">
        <f>'Budget FCFA'!AO50/VLOOKUP(AO$2,$BO$127:$BP$138,2,FALSE)</f>
        <v>0</v>
      </c>
      <c r="AP50" s="116">
        <f>'Budget FCFA'!AP50/VLOOKUP(AP$2,$BO$127:$BP$138,2,FALSE)</f>
        <v>57.015932446791481</v>
      </c>
      <c r="AQ50" s="39" t="e">
        <f>'Budget FCFA'!#REF!/VLOOKUP(AQ$2,$BO$127:$BP$138,2,FALSE)</f>
        <v>#REF!</v>
      </c>
      <c r="AR50" s="40" t="e">
        <f>'Budget FCFA'!#REF!/VLOOKUP(AR$2,$BO$127:$BP$138,2,FALSE)</f>
        <v>#REF!</v>
      </c>
      <c r="AS50" s="40" t="e">
        <f>'Budget FCFA'!#REF!/VLOOKUP(AS$2,$BO$127:$BP$138,2,FALSE)</f>
        <v>#REF!</v>
      </c>
      <c r="AT50" s="132" t="e">
        <f>'Budget FCFA'!#REF!/VLOOKUP(AT$2,$BO$127:$BP$138,2,FALSE)</f>
        <v>#REF!</v>
      </c>
      <c r="AU50" s="116" t="e">
        <f>'Budget FCFA'!#REF!/VLOOKUP(AU$2,$BO$127:$BP$138,2,FALSE)</f>
        <v>#REF!</v>
      </c>
      <c r="AV50" s="39" t="e">
        <f>'Budget FCFA'!#REF!/VLOOKUP(AV$2,$BO$127:$BP$138,2,FALSE)</f>
        <v>#REF!</v>
      </c>
      <c r="AW50" s="40" t="e">
        <f>'Budget FCFA'!#REF!/VLOOKUP(AW$2,$BO$127:$BP$138,2,FALSE)</f>
        <v>#REF!</v>
      </c>
      <c r="AX50" s="132" t="e">
        <f>'Budget FCFA'!#REF!/VLOOKUP(AX$2,$BO$127:$BP$138,2,FALSE)</f>
        <v>#REF!</v>
      </c>
      <c r="AY50" s="40" t="e">
        <f>'Budget FCFA'!#REF!/VLOOKUP(AY$2,$BO$127:$BP$138,2,FALSE)</f>
        <v>#REF!</v>
      </c>
      <c r="AZ50" s="116" t="e">
        <f>'Budget FCFA'!#REF!/VLOOKUP(AZ$2,$BO$127:$BP$138,2,FALSE)</f>
        <v>#REF!</v>
      </c>
      <c r="BA50" s="39" t="e">
        <f>'Budget FCFA'!#REF!/VLOOKUP(BA$2,$BO$127:$BP$138,2,FALSE)</f>
        <v>#REF!</v>
      </c>
      <c r="BB50" s="40" t="e">
        <f>'Budget FCFA'!#REF!/VLOOKUP(BB$2,$BO$127:$BP$138,2,FALSE)</f>
        <v>#REF!</v>
      </c>
      <c r="BC50" s="40" t="e">
        <f>'Budget FCFA'!#REF!/VLOOKUP(BC$2,$BO$127:$BP$138,2,FALSE)</f>
        <v>#REF!</v>
      </c>
      <c r="BD50" s="132" t="e">
        <f>'Budget FCFA'!#REF!/VLOOKUP(BD$2,$BO$127:$BP$138,2,FALSE)</f>
        <v>#REF!</v>
      </c>
      <c r="BE50" s="144" t="e">
        <f>'Budget FCFA'!#REF!/VLOOKUP(BE$2,$BO$127:$BP$138,2,FALSE)</f>
        <v>#REF!</v>
      </c>
      <c r="BF50" s="39" t="e">
        <f>'Budget FCFA'!#REF!/VLOOKUP(BF$2,$BO$127:$BP$138,2,FALSE)</f>
        <v>#REF!</v>
      </c>
      <c r="BG50" s="40" t="e">
        <f>'Budget FCFA'!#REF!/VLOOKUP(BG$2,$BO$127:$BP$138,2,FALSE)</f>
        <v>#REF!</v>
      </c>
      <c r="BH50" s="40" t="e">
        <f>'Budget FCFA'!#REF!/VLOOKUP(BH$2,$BO$127:$BP$138,2,FALSE)</f>
        <v>#REF!</v>
      </c>
      <c r="BI50" s="157" t="e">
        <f>'Budget FCFA'!#REF!/VLOOKUP(BI$2,$BO$127:$BP$138,2,FALSE)</f>
        <v>#REF!</v>
      </c>
      <c r="BJ50" s="116" t="e">
        <f>'Budget FCFA'!#REF!/VLOOKUP(BJ$2,$BO$127:$BP$138,2,FALSE)</f>
        <v>#REF!</v>
      </c>
      <c r="BK50" s="110" t="e">
        <f t="shared" si="0"/>
        <v>#REF!</v>
      </c>
      <c r="BL50" s="213" t="e">
        <f>BK50-'Budget FCFA'!#REF!</f>
        <v>#REF!</v>
      </c>
      <c r="BM50"/>
    </row>
    <row r="51" spans="1:65" s="5" customFormat="1">
      <c r="A51" s="61" t="s">
        <v>3</v>
      </c>
      <c r="B51" s="62" t="s">
        <v>30</v>
      </c>
      <c r="C51" s="106" t="s">
        <v>82</v>
      </c>
      <c r="D51" s="39">
        <f>'Budget FCFA'!D51/VLOOKUP(D$2,$BO$127:$BP$138,2,FALSE)</f>
        <v>0</v>
      </c>
      <c r="E51" s="40">
        <f>'Budget FCFA'!E51/VLOOKUP(E$2,$BO$127:$BP$138,2,FALSE)</f>
        <v>0</v>
      </c>
      <c r="F51" s="40">
        <f>'Budget FCFA'!F51/VLOOKUP(F$2,$BO$127:$BP$138,2,FALSE)</f>
        <v>0</v>
      </c>
      <c r="G51" s="40">
        <f>'Budget FCFA'!G51/VLOOKUP(G$2,$BO$127:$BP$138,2,FALSE)</f>
        <v>0</v>
      </c>
      <c r="H51" s="132">
        <f>'Budget FCFA'!H51/VLOOKUP(H$2,$BO$127:$BP$138,2,FALSE)</f>
        <v>57.015932446791481</v>
      </c>
      <c r="I51" s="39">
        <f>'Budget FCFA'!I51/VLOOKUP(I$2,$BO$127:$BP$138,2,FALSE)</f>
        <v>0</v>
      </c>
      <c r="J51" s="40">
        <f>'Budget FCFA'!J51/VLOOKUP(J$2,$BO$127:$BP$138,2,FALSE)</f>
        <v>0</v>
      </c>
      <c r="K51" s="40">
        <f>'Budget FCFA'!K51/VLOOKUP(K$2,$BO$127:$BP$138,2,FALSE)</f>
        <v>0</v>
      </c>
      <c r="L51" s="132">
        <f>'Budget FCFA'!L51/VLOOKUP(L$2,$BO$127:$BP$138,2,FALSE)</f>
        <v>0</v>
      </c>
      <c r="M51" s="39">
        <f>'Budget FCFA'!M51/VLOOKUP(M$2,$BO$127:$BP$138,2,FALSE)</f>
        <v>57.015932446791481</v>
      </c>
      <c r="N51" s="40">
        <f>'Budget FCFA'!N51/VLOOKUP(N$2,$BO$127:$BP$138,2,FALSE)</f>
        <v>0</v>
      </c>
      <c r="O51" s="40">
        <f>'Budget FCFA'!O51/VLOOKUP(O$2,$BO$127:$BP$138,2,FALSE)</f>
        <v>0</v>
      </c>
      <c r="P51" s="40">
        <f>'Budget FCFA'!P51/VLOOKUP(P$2,$BO$127:$BP$138,2,FALSE)</f>
        <v>0</v>
      </c>
      <c r="Q51" s="132">
        <f>'Budget FCFA'!Q51/VLOOKUP(Q$2,$BO$127:$BP$138,2,FALSE)</f>
        <v>0</v>
      </c>
      <c r="R51" s="39">
        <f>'Budget FCFA'!R51/VLOOKUP(R$2,$BO$127:$BP$138,2,FALSE)</f>
        <v>57.015932446791481</v>
      </c>
      <c r="S51" s="132">
        <f>'Budget FCFA'!S51/VLOOKUP(S$2,$BO$127:$BP$138,2,FALSE)</f>
        <v>0</v>
      </c>
      <c r="T51" s="40">
        <f>'Budget FCFA'!T51/VLOOKUP(T$2,$BO$127:$BP$138,2,FALSE)</f>
        <v>0</v>
      </c>
      <c r="U51" s="40">
        <f>'Budget FCFA'!U51/VLOOKUP(U$2,$BO$127:$BP$138,2,FALSE)</f>
        <v>0</v>
      </c>
      <c r="V51" s="116">
        <f>'Budget FCFA'!V51/VLOOKUP(V$2,$BO$127:$BP$138,2,FALSE)</f>
        <v>0</v>
      </c>
      <c r="W51" s="39">
        <f>'Budget FCFA'!W51/VLOOKUP(W$2,$BO$127:$BP$138,2,FALSE)</f>
        <v>57.015932446791481</v>
      </c>
      <c r="X51" s="40">
        <f>'Budget FCFA'!X51/VLOOKUP(X$2,$BO$127:$BP$138,2,FALSE)</f>
        <v>0</v>
      </c>
      <c r="Y51" s="132">
        <f>'Budget FCFA'!Y51/VLOOKUP(Y$2,$BO$127:$BP$138,2,FALSE)</f>
        <v>0</v>
      </c>
      <c r="Z51" s="40">
        <f>'Budget FCFA'!Z51/VLOOKUP(Z$2,$BO$127:$BP$138,2,FALSE)</f>
        <v>0</v>
      </c>
      <c r="AA51" s="116">
        <f>'Budget FCFA'!AA51/VLOOKUP(AA$2,$BO$127:$BP$138,2,FALSE)</f>
        <v>57.015932446791481</v>
      </c>
      <c r="AB51" s="39">
        <f>'Budget FCFA'!AB51/VLOOKUP(AB$2,$BO$127:$BP$138,2,FALSE)</f>
        <v>0</v>
      </c>
      <c r="AC51" s="40">
        <f>'Budget FCFA'!AC51/VLOOKUP(AC$2,$BO$127:$BP$138,2,FALSE)</f>
        <v>0</v>
      </c>
      <c r="AD51" s="40">
        <f>'Budget FCFA'!AD51/VLOOKUP(AD$2,$BO$127:$BP$138,2,FALSE)</f>
        <v>0</v>
      </c>
      <c r="AE51" s="132">
        <f>'Budget FCFA'!AE51/VLOOKUP(AE$2,$BO$127:$BP$138,2,FALSE)</f>
        <v>0</v>
      </c>
      <c r="AF51" s="116">
        <f>'Budget FCFA'!AF51/VLOOKUP(AF$2,$BO$127:$BP$138,2,FALSE)</f>
        <v>56.929144525440783</v>
      </c>
      <c r="AG51" s="39">
        <f>'Budget FCFA'!AG51/VLOOKUP(AG$2,$BO$127:$BP$138,2,FALSE)</f>
        <v>0</v>
      </c>
      <c r="AH51" s="40">
        <f>'Budget FCFA'!AH51/VLOOKUP(AH$2,$BO$127:$BP$138,2,FALSE)</f>
        <v>0</v>
      </c>
      <c r="AI51" s="132">
        <f>'Budget FCFA'!AI51/VLOOKUP(AI$2,$BO$127:$BP$138,2,FALSE)</f>
        <v>0</v>
      </c>
      <c r="AJ51" s="40">
        <f>'Budget FCFA'!AJ51/VLOOKUP(AJ$2,$BO$127:$BP$138,2,FALSE)</f>
        <v>0</v>
      </c>
      <c r="AK51" s="116">
        <f>'Budget FCFA'!AK51/VLOOKUP(AK$2,$BO$127:$BP$138,2,FALSE)</f>
        <v>57.015932446791481</v>
      </c>
      <c r="AL51" s="39">
        <f>'Budget FCFA'!AL51/VLOOKUP(AL$2,$BO$127:$BP$138,2,FALSE)</f>
        <v>0</v>
      </c>
      <c r="AM51" s="40">
        <f>'Budget FCFA'!AM51/VLOOKUP(AM$2,$BO$127:$BP$138,2,FALSE)</f>
        <v>0</v>
      </c>
      <c r="AN51" s="132">
        <f>'Budget FCFA'!AN51/VLOOKUP(AN$2,$BO$127:$BP$138,2,FALSE)</f>
        <v>0</v>
      </c>
      <c r="AO51" s="40">
        <f>'Budget FCFA'!AO51/VLOOKUP(AO$2,$BO$127:$BP$138,2,FALSE)</f>
        <v>0</v>
      </c>
      <c r="AP51" s="116">
        <f>'Budget FCFA'!AP51/VLOOKUP(AP$2,$BO$127:$BP$138,2,FALSE)</f>
        <v>57.015932446791481</v>
      </c>
      <c r="AQ51" s="39" t="e">
        <f>'Budget FCFA'!#REF!/VLOOKUP(AQ$2,$BO$127:$BP$138,2,FALSE)</f>
        <v>#REF!</v>
      </c>
      <c r="AR51" s="40" t="e">
        <f>'Budget FCFA'!#REF!/VLOOKUP(AR$2,$BO$127:$BP$138,2,FALSE)</f>
        <v>#REF!</v>
      </c>
      <c r="AS51" s="40" t="e">
        <f>'Budget FCFA'!#REF!/VLOOKUP(AS$2,$BO$127:$BP$138,2,FALSE)</f>
        <v>#REF!</v>
      </c>
      <c r="AT51" s="132" t="e">
        <f>'Budget FCFA'!#REF!/VLOOKUP(AT$2,$BO$127:$BP$138,2,FALSE)</f>
        <v>#REF!</v>
      </c>
      <c r="AU51" s="116" t="e">
        <f>'Budget FCFA'!#REF!/VLOOKUP(AU$2,$BO$127:$BP$138,2,FALSE)</f>
        <v>#REF!</v>
      </c>
      <c r="AV51" s="39" t="e">
        <f>'Budget FCFA'!#REF!/VLOOKUP(AV$2,$BO$127:$BP$138,2,FALSE)</f>
        <v>#REF!</v>
      </c>
      <c r="AW51" s="40" t="e">
        <f>'Budget FCFA'!#REF!/VLOOKUP(AW$2,$BO$127:$BP$138,2,FALSE)</f>
        <v>#REF!</v>
      </c>
      <c r="AX51" s="132" t="e">
        <f>'Budget FCFA'!#REF!/VLOOKUP(AX$2,$BO$127:$BP$138,2,FALSE)</f>
        <v>#REF!</v>
      </c>
      <c r="AY51" s="40" t="e">
        <f>'Budget FCFA'!#REF!/VLOOKUP(AY$2,$BO$127:$BP$138,2,FALSE)</f>
        <v>#REF!</v>
      </c>
      <c r="AZ51" s="116" t="e">
        <f>'Budget FCFA'!#REF!/VLOOKUP(AZ$2,$BO$127:$BP$138,2,FALSE)</f>
        <v>#REF!</v>
      </c>
      <c r="BA51" s="39" t="e">
        <f>'Budget FCFA'!#REF!/VLOOKUP(BA$2,$BO$127:$BP$138,2,FALSE)</f>
        <v>#REF!</v>
      </c>
      <c r="BB51" s="40" t="e">
        <f>'Budget FCFA'!#REF!/VLOOKUP(BB$2,$BO$127:$BP$138,2,FALSE)</f>
        <v>#REF!</v>
      </c>
      <c r="BC51" s="40" t="e">
        <f>'Budget FCFA'!#REF!/VLOOKUP(BC$2,$BO$127:$BP$138,2,FALSE)</f>
        <v>#REF!</v>
      </c>
      <c r="BD51" s="132" t="e">
        <f>'Budget FCFA'!#REF!/VLOOKUP(BD$2,$BO$127:$BP$138,2,FALSE)</f>
        <v>#REF!</v>
      </c>
      <c r="BE51" s="144" t="e">
        <f>'Budget FCFA'!#REF!/VLOOKUP(BE$2,$BO$127:$BP$138,2,FALSE)</f>
        <v>#REF!</v>
      </c>
      <c r="BF51" s="39" t="e">
        <f>'Budget FCFA'!#REF!/VLOOKUP(BF$2,$BO$127:$BP$138,2,FALSE)</f>
        <v>#REF!</v>
      </c>
      <c r="BG51" s="40" t="e">
        <f>'Budget FCFA'!#REF!/VLOOKUP(BG$2,$BO$127:$BP$138,2,FALSE)</f>
        <v>#REF!</v>
      </c>
      <c r="BH51" s="40" t="e">
        <f>'Budget FCFA'!#REF!/VLOOKUP(BH$2,$BO$127:$BP$138,2,FALSE)</f>
        <v>#REF!</v>
      </c>
      <c r="BI51" s="157" t="e">
        <f>'Budget FCFA'!#REF!/VLOOKUP(BI$2,$BO$127:$BP$138,2,FALSE)</f>
        <v>#REF!</v>
      </c>
      <c r="BJ51" s="116" t="e">
        <f>'Budget FCFA'!#REF!/VLOOKUP(BJ$2,$BO$127:$BP$138,2,FALSE)</f>
        <v>#REF!</v>
      </c>
      <c r="BK51" s="110" t="e">
        <f t="shared" si="0"/>
        <v>#REF!</v>
      </c>
      <c r="BL51" s="213" t="e">
        <f>BK51-'Budget FCFA'!#REF!</f>
        <v>#REF!</v>
      </c>
      <c r="BM51"/>
    </row>
    <row r="52" spans="1:65" s="5" customFormat="1" ht="15.6">
      <c r="A52" s="61" t="s">
        <v>3</v>
      </c>
      <c r="B52" s="68" t="s">
        <v>27</v>
      </c>
      <c r="C52" s="68" t="s">
        <v>25</v>
      </c>
      <c r="D52" s="45">
        <f>'Budget FCFA'!D52/VLOOKUP(D$2,$BO$127:$BP$138,2,FALSE)</f>
        <v>186.75004611582773</v>
      </c>
      <c r="E52" s="43">
        <f>'Budget FCFA'!E52/VLOOKUP(E$2,$BO$127:$BP$138,2,FALSE)</f>
        <v>447.65129421593184</v>
      </c>
      <c r="F52" s="43">
        <f>'Budget FCFA'!F52/VLOOKUP(F$2,$BO$127:$BP$138,2,FALSE)</f>
        <v>732.51752782575693</v>
      </c>
      <c r="G52" s="43">
        <f>'Budget FCFA'!G52/VLOOKUP(G$2,$BO$127:$BP$138,2,FALSE)</f>
        <v>0</v>
      </c>
      <c r="H52" s="44">
        <f>'Budget FCFA'!H52/VLOOKUP(H$2,$BO$127:$BP$138,2,FALSE)</f>
        <v>1061.9598540758006</v>
      </c>
      <c r="I52" s="45">
        <f>'Budget FCFA'!I52/VLOOKUP(I$2,$BO$127:$BP$138,2,FALSE)</f>
        <v>2026.9209719539542</v>
      </c>
      <c r="J52" s="43">
        <f>'Budget FCFA'!J52/VLOOKUP(J$2,$BO$127:$BP$138,2,FALSE)</f>
        <v>0</v>
      </c>
      <c r="K52" s="43">
        <f>'Budget FCFA'!K52/VLOOKUP(K$2,$BO$127:$BP$138,2,FALSE)</f>
        <v>0</v>
      </c>
      <c r="L52" s="44">
        <f>'Budget FCFA'!L52/VLOOKUP(L$2,$BO$127:$BP$138,2,FALSE)</f>
        <v>0</v>
      </c>
      <c r="M52" s="45">
        <f>'Budget FCFA'!M52/VLOOKUP(M$2,$BO$127:$BP$138,2,FALSE)</f>
        <v>1579.3718185795715</v>
      </c>
      <c r="N52" s="43">
        <f>'Budget FCFA'!N52/VLOOKUP(N$2,$BO$127:$BP$138,2,FALSE)</f>
        <v>0</v>
      </c>
      <c r="O52" s="43">
        <f>'Budget FCFA'!O52/VLOOKUP(O$2,$BO$127:$BP$138,2,FALSE)</f>
        <v>468.32338095332472</v>
      </c>
      <c r="P52" s="43">
        <f>'Budget FCFA'!P52/VLOOKUP(P$2,$BO$127:$BP$138,2,FALSE)</f>
        <v>3587.0491510876477</v>
      </c>
      <c r="Q52" s="44">
        <f>'Budget FCFA'!Q52/VLOOKUP(Q$2,$BO$127:$BP$138,2,FALSE)</f>
        <v>0</v>
      </c>
      <c r="R52" s="45">
        <f>'Budget FCFA'!R52/VLOOKUP(R$2,$BO$127:$BP$138,2,FALSE)</f>
        <v>1506.638392455603</v>
      </c>
      <c r="S52" s="43">
        <f>'Budget FCFA'!S52/VLOOKUP(S$2,$BO$127:$BP$138,2,FALSE)</f>
        <v>0</v>
      </c>
      <c r="T52" s="43">
        <f>'Budget FCFA'!T52/VLOOKUP(T$2,$BO$127:$BP$138,2,FALSE)</f>
        <v>6058.5023103648564</v>
      </c>
      <c r="U52" s="43">
        <f>'Budget FCFA'!U52/VLOOKUP(U$2,$BO$127:$BP$138,2,FALSE)</f>
        <v>0</v>
      </c>
      <c r="V52" s="44">
        <f>'Budget FCFA'!V52/VLOOKUP(V$2,$BO$127:$BP$138,2,FALSE)</f>
        <v>0</v>
      </c>
      <c r="W52" s="45">
        <f>'Budget FCFA'!W52/VLOOKUP(W$2,$BO$127:$BP$138,2,FALSE)</f>
        <v>811.02877170302327</v>
      </c>
      <c r="X52" s="43">
        <f>'Budget FCFA'!X52/VLOOKUP(X$2,$BO$127:$BP$138,2,FALSE)</f>
        <v>0</v>
      </c>
      <c r="Y52" s="43">
        <f>'Budget FCFA'!Y52/VLOOKUP(Y$2,$BO$127:$BP$138,2,FALSE)</f>
        <v>0</v>
      </c>
      <c r="Z52" s="43">
        <f>'Budget FCFA'!Z52/VLOOKUP(Z$2,$BO$127:$BP$138,2,FALSE)</f>
        <v>0</v>
      </c>
      <c r="AA52" s="44">
        <f>'Budget FCFA'!AA52/VLOOKUP(AA$2,$BO$127:$BP$138,2,FALSE)</f>
        <v>811.02877170302327</v>
      </c>
      <c r="AB52" s="45">
        <f>'Budget FCFA'!AB52/VLOOKUP(AB$2,$BO$127:$BP$138,2,FALSE)</f>
        <v>4153.2063742375831</v>
      </c>
      <c r="AC52" s="43">
        <f>'Budget FCFA'!AC52/VLOOKUP(AC$2,$BO$127:$BP$138,2,FALSE)</f>
        <v>0</v>
      </c>
      <c r="AD52" s="43">
        <f>'Budget FCFA'!AD52/VLOOKUP(AD$2,$BO$127:$BP$138,2,FALSE)</f>
        <v>0</v>
      </c>
      <c r="AE52" s="43">
        <f>'Budget FCFA'!AE52/VLOOKUP(AE$2,$BO$127:$BP$138,2,FALSE)</f>
        <v>0</v>
      </c>
      <c r="AF52" s="44">
        <f>'Budget FCFA'!AF52/VLOOKUP(AF$2,$BO$127:$BP$138,2,FALSE)</f>
        <v>809.79424832979942</v>
      </c>
      <c r="AG52" s="45">
        <f>'Budget FCFA'!AG52/VLOOKUP(AG$2,$BO$127:$BP$138,2,FALSE)</f>
        <v>0</v>
      </c>
      <c r="AH52" s="43">
        <f>'Budget FCFA'!AH52/VLOOKUP(AH$2,$BO$127:$BP$138,2,FALSE)</f>
        <v>0</v>
      </c>
      <c r="AI52" s="43">
        <f>'Budget FCFA'!AI52/VLOOKUP(AI$2,$BO$127:$BP$138,2,FALSE)</f>
        <v>0</v>
      </c>
      <c r="AJ52" s="43">
        <f>'Budget FCFA'!AJ52/VLOOKUP(AJ$2,$BO$127:$BP$138,2,FALSE)</f>
        <v>0</v>
      </c>
      <c r="AK52" s="44">
        <f>'Budget FCFA'!AK52/VLOOKUP(AK$2,$BO$127:$BP$138,2,FALSE)</f>
        <v>811.02877170302327</v>
      </c>
      <c r="AL52" s="45">
        <f>'Budget FCFA'!AL52/VLOOKUP(AL$2,$BO$127:$BP$138,2,FALSE)</f>
        <v>18034.570863638928</v>
      </c>
      <c r="AM52" s="43">
        <f>'Budget FCFA'!AM52/VLOOKUP(AM$2,$BO$127:$BP$138,2,FALSE)</f>
        <v>365.8776413697849</v>
      </c>
      <c r="AN52" s="43">
        <f>'Budget FCFA'!AN52/VLOOKUP(AN$2,$BO$127:$BP$138,2,FALSE)</f>
        <v>0</v>
      </c>
      <c r="AO52" s="43">
        <f>'Budget FCFA'!AO52/VLOOKUP(AO$2,$BO$127:$BP$138,2,FALSE)</f>
        <v>0</v>
      </c>
      <c r="AP52" s="44">
        <f>'Budget FCFA'!AP52/VLOOKUP(AP$2,$BO$127:$BP$138,2,FALSE)</f>
        <v>811.02877170302327</v>
      </c>
      <c r="AQ52" s="43" t="e">
        <f>'Budget FCFA'!#REF!/VLOOKUP(AQ$2,$BO$127:$BP$138,2,FALSE)</f>
        <v>#REF!</v>
      </c>
      <c r="AR52" s="43" t="e">
        <f>'Budget FCFA'!#REF!/VLOOKUP(AR$2,$BO$127:$BP$138,2,FALSE)</f>
        <v>#REF!</v>
      </c>
      <c r="AS52" s="43" t="e">
        <f>'Budget FCFA'!#REF!/VLOOKUP(AS$2,$BO$127:$BP$138,2,FALSE)</f>
        <v>#REF!</v>
      </c>
      <c r="AT52" s="43" t="e">
        <f>'Budget FCFA'!#REF!/VLOOKUP(AT$2,$BO$127:$BP$138,2,FALSE)</f>
        <v>#REF!</v>
      </c>
      <c r="AU52" s="44" t="e">
        <f>'Budget FCFA'!#REF!/VLOOKUP(AU$2,$BO$127:$BP$138,2,FALSE)</f>
        <v>#REF!</v>
      </c>
      <c r="AV52" s="45" t="e">
        <f>'Budget FCFA'!#REF!/VLOOKUP(AV$2,$BO$127:$BP$138,2,FALSE)</f>
        <v>#REF!</v>
      </c>
      <c r="AW52" s="43" t="e">
        <f>'Budget FCFA'!#REF!/VLOOKUP(AW$2,$BO$127:$BP$138,2,FALSE)</f>
        <v>#REF!</v>
      </c>
      <c r="AX52" s="43" t="e">
        <f>'Budget FCFA'!#REF!/VLOOKUP(AX$2,$BO$127:$BP$138,2,FALSE)</f>
        <v>#REF!</v>
      </c>
      <c r="AY52" s="43" t="e">
        <f>'Budget FCFA'!#REF!/VLOOKUP(AY$2,$BO$127:$BP$138,2,FALSE)</f>
        <v>#REF!</v>
      </c>
      <c r="AZ52" s="44" t="e">
        <f>'Budget FCFA'!#REF!/VLOOKUP(AZ$2,$BO$127:$BP$138,2,FALSE)</f>
        <v>#REF!</v>
      </c>
      <c r="BA52" s="45" t="e">
        <f>'Budget FCFA'!#REF!/VLOOKUP(BA$2,$BO$127:$BP$138,2,FALSE)</f>
        <v>#REF!</v>
      </c>
      <c r="BB52" s="43" t="e">
        <f>'Budget FCFA'!#REF!/VLOOKUP(BB$2,$BO$127:$BP$138,2,FALSE)</f>
        <v>#REF!</v>
      </c>
      <c r="BC52" s="43" t="e">
        <f>'Budget FCFA'!#REF!/VLOOKUP(BC$2,$BO$127:$BP$138,2,FALSE)</f>
        <v>#REF!</v>
      </c>
      <c r="BD52" s="43" t="e">
        <f>'Budget FCFA'!#REF!/VLOOKUP(BD$2,$BO$127:$BP$138,2,FALSE)</f>
        <v>#REF!</v>
      </c>
      <c r="BE52" s="145" t="e">
        <f>'Budget FCFA'!#REF!/VLOOKUP(BE$2,$BO$127:$BP$138,2,FALSE)</f>
        <v>#REF!</v>
      </c>
      <c r="BF52" s="158" t="e">
        <f>'Budget FCFA'!#REF!/VLOOKUP(BF$2,$BO$127:$BP$138,2,FALSE)</f>
        <v>#REF!</v>
      </c>
      <c r="BG52" s="43" t="e">
        <f>'Budget FCFA'!#REF!/VLOOKUP(BG$2,$BO$127:$BP$138,2,FALSE)</f>
        <v>#REF!</v>
      </c>
      <c r="BH52" s="43" t="e">
        <f>'Budget FCFA'!#REF!/VLOOKUP(BH$2,$BO$127:$BP$138,2,FALSE)</f>
        <v>#REF!</v>
      </c>
      <c r="BI52" s="44" t="e">
        <f>'Budget FCFA'!#REF!/VLOOKUP(BI$2,$BO$127:$BP$138,2,FALSE)</f>
        <v>#REF!</v>
      </c>
      <c r="BJ52" s="150" t="e">
        <f>'Budget FCFA'!#REF!/VLOOKUP(BJ$2,$BO$127:$BP$138,2,FALSE)</f>
        <v>#REF!</v>
      </c>
      <c r="BK52" s="68" t="e">
        <f t="shared" si="0"/>
        <v>#REF!</v>
      </c>
      <c r="BL52" s="213" t="e">
        <f>BK52-'Budget FCFA'!#REF!</f>
        <v>#REF!</v>
      </c>
      <c r="BM52"/>
    </row>
    <row r="53" spans="1:65" s="5" customFormat="1">
      <c r="A53" s="61" t="s">
        <v>4</v>
      </c>
      <c r="B53" s="62" t="s">
        <v>28</v>
      </c>
      <c r="C53" s="106" t="s">
        <v>63</v>
      </c>
      <c r="D53" s="39">
        <f>'Budget FCFA'!D53/VLOOKUP(D$2,$BO$127:$BP$138,2,FALSE)</f>
        <v>0</v>
      </c>
      <c r="E53" s="40">
        <f>'Budget FCFA'!E53/VLOOKUP(E$2,$BO$127:$BP$138,2,FALSE)</f>
        <v>0</v>
      </c>
      <c r="F53" s="40">
        <f>'Budget FCFA'!F53/VLOOKUP(F$2,$BO$127:$BP$138,2,FALSE)</f>
        <v>0</v>
      </c>
      <c r="G53" s="40">
        <f>'Budget FCFA'!G53/VLOOKUP(G$2,$BO$127:$BP$138,2,FALSE)</f>
        <v>0</v>
      </c>
      <c r="H53" s="115">
        <f>'Budget FCFA'!H53/VLOOKUP(H$2,$BO$127:$BP$138,2,FALSE)</f>
        <v>0</v>
      </c>
      <c r="I53" s="39">
        <f>'Budget FCFA'!I53/VLOOKUP(I$2,$BO$127:$BP$138,2,FALSE)</f>
        <v>0</v>
      </c>
      <c r="J53" s="91">
        <f>'Budget FCFA'!J53/VLOOKUP(J$2,$BO$127:$BP$138,2,FALSE)</f>
        <v>0</v>
      </c>
      <c r="K53" s="91">
        <f>'Budget FCFA'!K53/VLOOKUP(K$2,$BO$127:$BP$138,2,FALSE)</f>
        <v>0</v>
      </c>
      <c r="L53" s="92">
        <f>'Budget FCFA'!L53/VLOOKUP(L$2,$BO$127:$BP$138,2,FALSE)</f>
        <v>0</v>
      </c>
      <c r="M53" s="39">
        <f>'Budget FCFA'!M53/VLOOKUP(M$2,$BO$127:$BP$138,2,FALSE)</f>
        <v>0</v>
      </c>
      <c r="N53" s="91">
        <f>'Budget FCFA'!N53/VLOOKUP(N$2,$BO$127:$BP$138,2,FALSE)</f>
        <v>0</v>
      </c>
      <c r="O53" s="91">
        <f>'Budget FCFA'!O53/VLOOKUP(O$2,$BO$127:$BP$138,2,FALSE)</f>
        <v>0</v>
      </c>
      <c r="P53" s="91">
        <f>'Budget FCFA'!P53/VLOOKUP(P$2,$BO$127:$BP$138,2,FALSE)</f>
        <v>0</v>
      </c>
      <c r="Q53" s="115">
        <f>'Budget FCFA'!Q53/VLOOKUP(Q$2,$BO$127:$BP$138,2,FALSE)</f>
        <v>0</v>
      </c>
      <c r="R53" s="39">
        <f>'Budget FCFA'!R53/VLOOKUP(R$2,$BO$127:$BP$138,2,FALSE)</f>
        <v>0</v>
      </c>
      <c r="S53" s="91">
        <f>'Budget FCFA'!S53/VLOOKUP(S$2,$BO$127:$BP$138,2,FALSE)</f>
        <v>0</v>
      </c>
      <c r="T53" s="91">
        <f>'Budget FCFA'!T53/VLOOKUP(T$2,$BO$127:$BP$138,2,FALSE)</f>
        <v>0</v>
      </c>
      <c r="U53" s="91">
        <f>'Budget FCFA'!U53/VLOOKUP(U$2,$BO$127:$BP$138,2,FALSE)</f>
        <v>0</v>
      </c>
      <c r="V53" s="115">
        <f>'Budget FCFA'!V53/VLOOKUP(V$2,$BO$127:$BP$138,2,FALSE)</f>
        <v>0</v>
      </c>
      <c r="W53" s="39">
        <f>'Budget FCFA'!W53/VLOOKUP(W$2,$BO$127:$BP$138,2,FALSE)</f>
        <v>0</v>
      </c>
      <c r="X53" s="91">
        <f>'Budget FCFA'!X53/VLOOKUP(X$2,$BO$127:$BP$138,2,FALSE)</f>
        <v>0</v>
      </c>
      <c r="Y53" s="91">
        <f>'Budget FCFA'!Y53/VLOOKUP(Y$2,$BO$127:$BP$138,2,FALSE)</f>
        <v>0</v>
      </c>
      <c r="Z53" s="91">
        <f>'Budget FCFA'!Z53/VLOOKUP(Z$2,$BO$127:$BP$138,2,FALSE)</f>
        <v>0</v>
      </c>
      <c r="AA53" s="115">
        <f>'Budget FCFA'!AA53/VLOOKUP(AA$2,$BO$127:$BP$138,2,FALSE)</f>
        <v>0</v>
      </c>
      <c r="AB53" s="39">
        <f>'Budget FCFA'!AB53/VLOOKUP(AB$2,$BO$127:$BP$138,2,FALSE)</f>
        <v>0</v>
      </c>
      <c r="AC53" s="91">
        <f>'Budget FCFA'!AC53/VLOOKUP(AC$2,$BO$127:$BP$138,2,FALSE)</f>
        <v>0</v>
      </c>
      <c r="AD53" s="91">
        <f>'Budget FCFA'!AD53/VLOOKUP(AD$2,$BO$127:$BP$138,2,FALSE)</f>
        <v>0</v>
      </c>
      <c r="AE53" s="91">
        <f>'Budget FCFA'!AE53/VLOOKUP(AE$2,$BO$127:$BP$138,2,FALSE)</f>
        <v>0</v>
      </c>
      <c r="AF53" s="115">
        <f>'Budget FCFA'!AF53/VLOOKUP(AF$2,$BO$127:$BP$138,2,FALSE)</f>
        <v>0</v>
      </c>
      <c r="AG53" s="39">
        <f>'Budget FCFA'!AG53/VLOOKUP(AG$2,$BO$127:$BP$138,2,FALSE)</f>
        <v>0</v>
      </c>
      <c r="AH53" s="91">
        <f>'Budget FCFA'!AH53/VLOOKUP(AH$2,$BO$127:$BP$138,2,FALSE)</f>
        <v>0</v>
      </c>
      <c r="AI53" s="91">
        <f>'Budget FCFA'!AI53/VLOOKUP(AI$2,$BO$127:$BP$138,2,FALSE)</f>
        <v>0</v>
      </c>
      <c r="AJ53" s="91">
        <f>'Budget FCFA'!AJ53/VLOOKUP(AJ$2,$BO$127:$BP$138,2,FALSE)</f>
        <v>0</v>
      </c>
      <c r="AK53" s="115">
        <f>'Budget FCFA'!AK53/VLOOKUP(AK$2,$BO$127:$BP$138,2,FALSE)</f>
        <v>0</v>
      </c>
      <c r="AL53" s="39">
        <f>'Budget FCFA'!AL53/VLOOKUP(AL$2,$BO$127:$BP$138,2,FALSE)</f>
        <v>1006.1635137669085</v>
      </c>
      <c r="AM53" s="91">
        <f>'Budget FCFA'!AM53/VLOOKUP(AM$2,$BO$127:$BP$138,2,FALSE)</f>
        <v>0</v>
      </c>
      <c r="AN53" s="91">
        <f>'Budget FCFA'!AN53/VLOOKUP(AN$2,$BO$127:$BP$138,2,FALSE)</f>
        <v>0</v>
      </c>
      <c r="AO53" s="91">
        <f>'Budget FCFA'!AO53/VLOOKUP(AO$2,$BO$127:$BP$138,2,FALSE)</f>
        <v>0</v>
      </c>
      <c r="AP53" s="115">
        <f>'Budget FCFA'!AP53/VLOOKUP(AP$2,$BO$127:$BP$138,2,FALSE)</f>
        <v>0</v>
      </c>
      <c r="AQ53" s="39" t="e">
        <f>'Budget FCFA'!#REF!/VLOOKUP(AQ$2,$BO$127:$BP$138,2,FALSE)</f>
        <v>#REF!</v>
      </c>
      <c r="AR53" s="91" t="e">
        <f>'Budget FCFA'!#REF!/VLOOKUP(AR$2,$BO$127:$BP$138,2,FALSE)</f>
        <v>#REF!</v>
      </c>
      <c r="AS53" s="91" t="e">
        <f>'Budget FCFA'!#REF!/VLOOKUP(AS$2,$BO$127:$BP$138,2,FALSE)</f>
        <v>#REF!</v>
      </c>
      <c r="AT53" s="91" t="e">
        <f>'Budget FCFA'!#REF!/VLOOKUP(AT$2,$BO$127:$BP$138,2,FALSE)</f>
        <v>#REF!</v>
      </c>
      <c r="AU53" s="115" t="e">
        <f>'Budget FCFA'!#REF!/VLOOKUP(AU$2,$BO$127:$BP$138,2,FALSE)</f>
        <v>#REF!</v>
      </c>
      <c r="AV53" s="39" t="e">
        <f>'Budget FCFA'!#REF!/VLOOKUP(AV$2,$BO$127:$BP$138,2,FALSE)</f>
        <v>#REF!</v>
      </c>
      <c r="AW53" s="91" t="e">
        <f>'Budget FCFA'!#REF!/VLOOKUP(AW$2,$BO$127:$BP$138,2,FALSE)</f>
        <v>#REF!</v>
      </c>
      <c r="AX53" s="91" t="e">
        <f>'Budget FCFA'!#REF!/VLOOKUP(AX$2,$BO$127:$BP$138,2,FALSE)</f>
        <v>#REF!</v>
      </c>
      <c r="AY53" s="91" t="e">
        <f>'Budget FCFA'!#REF!/VLOOKUP(AY$2,$BO$127:$BP$138,2,FALSE)</f>
        <v>#REF!</v>
      </c>
      <c r="AZ53" s="115" t="e">
        <f>'Budget FCFA'!#REF!/VLOOKUP(AZ$2,$BO$127:$BP$138,2,FALSE)</f>
        <v>#REF!</v>
      </c>
      <c r="BA53" s="39" t="e">
        <f>'Budget FCFA'!#REF!/VLOOKUP(BA$2,$BO$127:$BP$138,2,FALSE)</f>
        <v>#REF!</v>
      </c>
      <c r="BB53" s="91" t="e">
        <f>'Budget FCFA'!#REF!/VLOOKUP(BB$2,$BO$127:$BP$138,2,FALSE)</f>
        <v>#REF!</v>
      </c>
      <c r="BC53" s="91" t="e">
        <f>'Budget FCFA'!#REF!/VLOOKUP(BC$2,$BO$127:$BP$138,2,FALSE)</f>
        <v>#REF!</v>
      </c>
      <c r="BD53" s="91" t="e">
        <f>'Budget FCFA'!#REF!/VLOOKUP(BD$2,$BO$127:$BP$138,2,FALSE)</f>
        <v>#REF!</v>
      </c>
      <c r="BE53" s="147" t="e">
        <f>'Budget FCFA'!#REF!/VLOOKUP(BE$2,$BO$127:$BP$138,2,FALSE)</f>
        <v>#REF!</v>
      </c>
      <c r="BF53" s="39" t="e">
        <f>'Budget FCFA'!#REF!/VLOOKUP(BF$2,$BO$127:$BP$138,2,FALSE)</f>
        <v>#REF!</v>
      </c>
      <c r="BG53" s="91" t="e">
        <f>'Budget FCFA'!#REF!/VLOOKUP(BG$2,$BO$127:$BP$138,2,FALSE)</f>
        <v>#REF!</v>
      </c>
      <c r="BH53" s="40" t="e">
        <f>'Budget FCFA'!#REF!/VLOOKUP(BH$2,$BO$127:$BP$138,2,FALSE)</f>
        <v>#REF!</v>
      </c>
      <c r="BI53" s="161" t="e">
        <f>'Budget FCFA'!#REF!/VLOOKUP(BI$2,$BO$127:$BP$138,2,FALSE)</f>
        <v>#REF!</v>
      </c>
      <c r="BJ53" s="115" t="e">
        <f>'Budget FCFA'!#REF!/VLOOKUP(BJ$2,$BO$127:$BP$138,2,FALSE)</f>
        <v>#REF!</v>
      </c>
      <c r="BK53" s="110" t="e">
        <f t="shared" si="0"/>
        <v>#REF!</v>
      </c>
      <c r="BL53" s="213" t="e">
        <f>BK53-'Budget FCFA'!#REF!</f>
        <v>#REF!</v>
      </c>
      <c r="BM53"/>
    </row>
    <row r="54" spans="1:65" s="5" customFormat="1">
      <c r="A54" s="61" t="s">
        <v>4</v>
      </c>
      <c r="B54" s="62" t="s">
        <v>67</v>
      </c>
      <c r="C54" s="106" t="s">
        <v>63</v>
      </c>
      <c r="D54" s="39">
        <f>'Budget FCFA'!D54/VLOOKUP(D$2,$BO$127:$BP$138,2,FALSE)</f>
        <v>0</v>
      </c>
      <c r="E54" s="40">
        <f>'Budget FCFA'!E54/VLOOKUP(E$2,$BO$127:$BP$138,2,FALSE)</f>
        <v>0</v>
      </c>
      <c r="F54" s="40">
        <f>'Budget FCFA'!F54/VLOOKUP(F$2,$BO$127:$BP$138,2,FALSE)</f>
        <v>0</v>
      </c>
      <c r="G54" s="40">
        <f>'Budget FCFA'!G54/VLOOKUP(G$2,$BO$127:$BP$138,2,FALSE)</f>
        <v>0</v>
      </c>
      <c r="H54" s="115">
        <f>'Budget FCFA'!H54/VLOOKUP(H$2,$BO$127:$BP$138,2,FALSE)</f>
        <v>0</v>
      </c>
      <c r="I54" s="39">
        <f>'Budget FCFA'!I54/VLOOKUP(I$2,$BO$127:$BP$138,2,FALSE)</f>
        <v>0</v>
      </c>
      <c r="J54" s="91">
        <f>'Budget FCFA'!J54/VLOOKUP(J$2,$BO$127:$BP$138,2,FALSE)</f>
        <v>0</v>
      </c>
      <c r="K54" s="91">
        <f>'Budget FCFA'!K54/VLOOKUP(K$2,$BO$127:$BP$138,2,FALSE)</f>
        <v>0</v>
      </c>
      <c r="L54" s="115">
        <f>'Budget FCFA'!L54/VLOOKUP(L$2,$BO$127:$BP$138,2,FALSE)</f>
        <v>0</v>
      </c>
      <c r="M54" s="39">
        <f>'Budget FCFA'!M54/VLOOKUP(M$2,$BO$127:$BP$138,2,FALSE)</f>
        <v>0</v>
      </c>
      <c r="N54" s="91">
        <f>'Budget FCFA'!N54/VLOOKUP(N$2,$BO$127:$BP$138,2,FALSE)</f>
        <v>0</v>
      </c>
      <c r="O54" s="91">
        <f>'Budget FCFA'!O54/VLOOKUP(O$2,$BO$127:$BP$138,2,FALSE)</f>
        <v>0</v>
      </c>
      <c r="P54" s="91">
        <f>'Budget FCFA'!P54/VLOOKUP(P$2,$BO$127:$BP$138,2,FALSE)</f>
        <v>0</v>
      </c>
      <c r="Q54" s="115">
        <f>'Budget FCFA'!Q54/VLOOKUP(Q$2,$BO$127:$BP$138,2,FALSE)</f>
        <v>0</v>
      </c>
      <c r="R54" s="39">
        <f>'Budget FCFA'!R54/VLOOKUP(R$2,$BO$127:$BP$138,2,FALSE)</f>
        <v>0</v>
      </c>
      <c r="S54" s="91">
        <f>'Budget FCFA'!S54/VLOOKUP(S$2,$BO$127:$BP$138,2,FALSE)</f>
        <v>0</v>
      </c>
      <c r="T54" s="91">
        <f>'Budget FCFA'!T54/VLOOKUP(T$2,$BO$127:$BP$138,2,FALSE)</f>
        <v>0</v>
      </c>
      <c r="U54" s="91">
        <f>'Budget FCFA'!U54/VLOOKUP(U$2,$BO$127:$BP$138,2,FALSE)</f>
        <v>0</v>
      </c>
      <c r="V54" s="115">
        <f>'Budget FCFA'!V54/VLOOKUP(V$2,$BO$127:$BP$138,2,FALSE)</f>
        <v>0</v>
      </c>
      <c r="W54" s="39">
        <f>'Budget FCFA'!W54/VLOOKUP(W$2,$BO$127:$BP$138,2,FALSE)</f>
        <v>0</v>
      </c>
      <c r="X54" s="91">
        <f>'Budget FCFA'!X54/VLOOKUP(X$2,$BO$127:$BP$138,2,FALSE)</f>
        <v>0</v>
      </c>
      <c r="Y54" s="91">
        <f>'Budget FCFA'!Y54/VLOOKUP(Y$2,$BO$127:$BP$138,2,FALSE)</f>
        <v>0</v>
      </c>
      <c r="Z54" s="91">
        <f>'Budget FCFA'!Z54/VLOOKUP(Z$2,$BO$127:$BP$138,2,FALSE)</f>
        <v>0</v>
      </c>
      <c r="AA54" s="115">
        <f>'Budget FCFA'!AA54/VLOOKUP(AA$2,$BO$127:$BP$138,2,FALSE)</f>
        <v>0</v>
      </c>
      <c r="AB54" s="39">
        <f>'Budget FCFA'!AB54/VLOOKUP(AB$2,$BO$127:$BP$138,2,FALSE)</f>
        <v>0</v>
      </c>
      <c r="AC54" s="91">
        <f>'Budget FCFA'!AC54/VLOOKUP(AC$2,$BO$127:$BP$138,2,FALSE)</f>
        <v>0</v>
      </c>
      <c r="AD54" s="91">
        <f>'Budget FCFA'!AD54/VLOOKUP(AD$2,$BO$127:$BP$138,2,FALSE)</f>
        <v>0</v>
      </c>
      <c r="AE54" s="91">
        <f>'Budget FCFA'!AE54/VLOOKUP(AE$2,$BO$127:$BP$138,2,FALSE)</f>
        <v>0</v>
      </c>
      <c r="AF54" s="115">
        <f>'Budget FCFA'!AF54/VLOOKUP(AF$2,$BO$127:$BP$138,2,FALSE)</f>
        <v>0</v>
      </c>
      <c r="AG54" s="39">
        <f>'Budget FCFA'!AG54/VLOOKUP(AG$2,$BO$127:$BP$138,2,FALSE)</f>
        <v>0</v>
      </c>
      <c r="AH54" s="91">
        <f>'Budget FCFA'!AH54/VLOOKUP(AH$2,$BO$127:$BP$138,2,FALSE)</f>
        <v>0</v>
      </c>
      <c r="AI54" s="91">
        <f>'Budget FCFA'!AI54/VLOOKUP(AI$2,$BO$127:$BP$138,2,FALSE)</f>
        <v>0</v>
      </c>
      <c r="AJ54" s="91">
        <f>'Budget FCFA'!AJ54/VLOOKUP(AJ$2,$BO$127:$BP$138,2,FALSE)</f>
        <v>0</v>
      </c>
      <c r="AK54" s="115">
        <f>'Budget FCFA'!AK54/VLOOKUP(AK$2,$BO$127:$BP$138,2,FALSE)</f>
        <v>0</v>
      </c>
      <c r="AL54" s="39">
        <f>'Budget FCFA'!AL54/VLOOKUP(AL$2,$BO$127:$BP$138,2,FALSE)</f>
        <v>0</v>
      </c>
      <c r="AM54" s="91">
        <f>'Budget FCFA'!AM54/VLOOKUP(AM$2,$BO$127:$BP$138,2,FALSE)</f>
        <v>0</v>
      </c>
      <c r="AN54" s="91">
        <f>'Budget FCFA'!AN54/VLOOKUP(AN$2,$BO$127:$BP$138,2,FALSE)</f>
        <v>0</v>
      </c>
      <c r="AO54" s="91">
        <f>'Budget FCFA'!AO54/VLOOKUP(AO$2,$BO$127:$BP$138,2,FALSE)</f>
        <v>0</v>
      </c>
      <c r="AP54" s="115">
        <f>'Budget FCFA'!AP54/VLOOKUP(AP$2,$BO$127:$BP$138,2,FALSE)</f>
        <v>0</v>
      </c>
      <c r="AQ54" s="39" t="e">
        <f>'Budget FCFA'!#REF!/VLOOKUP(AQ$2,$BO$127:$BP$138,2,FALSE)</f>
        <v>#REF!</v>
      </c>
      <c r="AR54" s="91" t="e">
        <f>'Budget FCFA'!#REF!/VLOOKUP(AR$2,$BO$127:$BP$138,2,FALSE)</f>
        <v>#REF!</v>
      </c>
      <c r="AS54" s="91" t="e">
        <f>'Budget FCFA'!#REF!/VLOOKUP(AS$2,$BO$127:$BP$138,2,FALSE)</f>
        <v>#REF!</v>
      </c>
      <c r="AT54" s="91" t="e">
        <f>'Budget FCFA'!#REF!/VLOOKUP(AT$2,$BO$127:$BP$138,2,FALSE)</f>
        <v>#REF!</v>
      </c>
      <c r="AU54" s="115" t="e">
        <f>'Budget FCFA'!#REF!/VLOOKUP(AU$2,$BO$127:$BP$138,2,FALSE)</f>
        <v>#REF!</v>
      </c>
      <c r="AV54" s="39" t="e">
        <f>'Budget FCFA'!#REF!/VLOOKUP(AV$2,$BO$127:$BP$138,2,FALSE)</f>
        <v>#REF!</v>
      </c>
      <c r="AW54" s="91" t="e">
        <f>'Budget FCFA'!#REF!/VLOOKUP(AW$2,$BO$127:$BP$138,2,FALSE)</f>
        <v>#REF!</v>
      </c>
      <c r="AX54" s="91" t="e">
        <f>'Budget FCFA'!#REF!/VLOOKUP(AX$2,$BO$127:$BP$138,2,FALSE)</f>
        <v>#REF!</v>
      </c>
      <c r="AY54" s="91" t="e">
        <f>'Budget FCFA'!#REF!/VLOOKUP(AY$2,$BO$127:$BP$138,2,FALSE)</f>
        <v>#REF!</v>
      </c>
      <c r="AZ54" s="115" t="e">
        <f>'Budget FCFA'!#REF!/VLOOKUP(AZ$2,$BO$127:$BP$138,2,FALSE)</f>
        <v>#REF!</v>
      </c>
      <c r="BA54" s="39" t="e">
        <f>'Budget FCFA'!#REF!/VLOOKUP(BA$2,$BO$127:$BP$138,2,FALSE)</f>
        <v>#REF!</v>
      </c>
      <c r="BB54" s="91" t="e">
        <f>'Budget FCFA'!#REF!/VLOOKUP(BB$2,$BO$127:$BP$138,2,FALSE)</f>
        <v>#REF!</v>
      </c>
      <c r="BC54" s="91" t="e">
        <f>'Budget FCFA'!#REF!/VLOOKUP(BC$2,$BO$127:$BP$138,2,FALSE)</f>
        <v>#REF!</v>
      </c>
      <c r="BD54" s="91" t="e">
        <f>'Budget FCFA'!#REF!/VLOOKUP(BD$2,$BO$127:$BP$138,2,FALSE)</f>
        <v>#REF!</v>
      </c>
      <c r="BE54" s="147" t="e">
        <f>'Budget FCFA'!#REF!/VLOOKUP(BE$2,$BO$127:$BP$138,2,FALSE)</f>
        <v>#REF!</v>
      </c>
      <c r="BF54" s="39" t="e">
        <f>'Budget FCFA'!#REF!/VLOOKUP(BF$2,$BO$127:$BP$138,2,FALSE)</f>
        <v>#REF!</v>
      </c>
      <c r="BG54" s="91" t="e">
        <f>'Budget FCFA'!#REF!/VLOOKUP(BG$2,$BO$127:$BP$138,2,FALSE)</f>
        <v>#REF!</v>
      </c>
      <c r="BH54" s="40" t="e">
        <f>'Budget FCFA'!#REF!/VLOOKUP(BH$2,$BO$127:$BP$138,2,FALSE)</f>
        <v>#REF!</v>
      </c>
      <c r="BI54" s="161" t="e">
        <f>'Budget FCFA'!#REF!/VLOOKUP(BI$2,$BO$127:$BP$138,2,FALSE)</f>
        <v>#REF!</v>
      </c>
      <c r="BJ54" s="115" t="e">
        <f>'Budget FCFA'!#REF!/VLOOKUP(BJ$2,$BO$127:$BP$138,2,FALSE)</f>
        <v>#REF!</v>
      </c>
      <c r="BK54" s="110" t="e">
        <f t="shared" si="0"/>
        <v>#REF!</v>
      </c>
      <c r="BL54" s="213" t="e">
        <f>BK54-'Budget FCFA'!#REF!</f>
        <v>#REF!</v>
      </c>
      <c r="BM54"/>
    </row>
    <row r="55" spans="1:65" s="5" customFormat="1">
      <c r="A55" s="61" t="s">
        <v>4</v>
      </c>
      <c r="B55" s="62" t="s">
        <v>29</v>
      </c>
      <c r="C55" s="106" t="s">
        <v>63</v>
      </c>
      <c r="D55" s="39">
        <f>'Budget FCFA'!D55/VLOOKUP(D$2,$BO$127:$BP$138,2,FALSE)</f>
        <v>0</v>
      </c>
      <c r="E55" s="40">
        <f>'Budget FCFA'!E55/VLOOKUP(E$2,$BO$127:$BP$138,2,FALSE)</f>
        <v>0</v>
      </c>
      <c r="F55" s="40">
        <f>'Budget FCFA'!F55/VLOOKUP(F$2,$BO$127:$BP$138,2,FALSE)</f>
        <v>0</v>
      </c>
      <c r="G55" s="40">
        <f>'Budget FCFA'!G55/VLOOKUP(G$2,$BO$127:$BP$138,2,FALSE)</f>
        <v>0</v>
      </c>
      <c r="H55" s="115">
        <f>'Budget FCFA'!H55/VLOOKUP(H$2,$BO$127:$BP$138,2,FALSE)</f>
        <v>0</v>
      </c>
      <c r="I55" s="39">
        <f>'Budget FCFA'!I55/VLOOKUP(I$2,$BO$127:$BP$138,2,FALSE)</f>
        <v>0</v>
      </c>
      <c r="J55" s="91">
        <f>'Budget FCFA'!J55/VLOOKUP(J$2,$BO$127:$BP$138,2,FALSE)</f>
        <v>0</v>
      </c>
      <c r="K55" s="91">
        <f>'Budget FCFA'!K55/VLOOKUP(K$2,$BO$127:$BP$138,2,FALSE)</f>
        <v>0</v>
      </c>
      <c r="L55" s="115">
        <f>'Budget FCFA'!L55/VLOOKUP(L$2,$BO$127:$BP$138,2,FALSE)</f>
        <v>0</v>
      </c>
      <c r="M55" s="39">
        <f>'Budget FCFA'!M55/VLOOKUP(M$2,$BO$127:$BP$138,2,FALSE)</f>
        <v>0</v>
      </c>
      <c r="N55" s="91">
        <f>'Budget FCFA'!N55/VLOOKUP(N$2,$BO$127:$BP$138,2,FALSE)</f>
        <v>0</v>
      </c>
      <c r="O55" s="91">
        <f>'Budget FCFA'!O55/VLOOKUP(O$2,$BO$127:$BP$138,2,FALSE)</f>
        <v>0</v>
      </c>
      <c r="P55" s="91">
        <f>'Budget FCFA'!P55/VLOOKUP(P$2,$BO$127:$BP$138,2,FALSE)</f>
        <v>838.46807031558467</v>
      </c>
      <c r="Q55" s="115">
        <f>'Budget FCFA'!Q55/VLOOKUP(Q$2,$BO$127:$BP$138,2,FALSE)</f>
        <v>0</v>
      </c>
      <c r="R55" s="39">
        <f>'Budget FCFA'!R55/VLOOKUP(R$2,$BO$127:$BP$138,2,FALSE)</f>
        <v>0</v>
      </c>
      <c r="S55" s="91">
        <f>'Budget FCFA'!S55/VLOOKUP(S$2,$BO$127:$BP$138,2,FALSE)</f>
        <v>0</v>
      </c>
      <c r="T55" s="91">
        <f>'Budget FCFA'!T55/VLOOKUP(T$2,$BO$127:$BP$138,2,FALSE)</f>
        <v>0</v>
      </c>
      <c r="U55" s="91">
        <f>'Budget FCFA'!U55/VLOOKUP(U$2,$BO$127:$BP$138,2,FALSE)</f>
        <v>0</v>
      </c>
      <c r="V55" s="115">
        <f>'Budget FCFA'!V55/VLOOKUP(V$2,$BO$127:$BP$138,2,FALSE)</f>
        <v>0</v>
      </c>
      <c r="W55" s="39">
        <f>'Budget FCFA'!W55/VLOOKUP(W$2,$BO$127:$BP$138,2,FALSE)</f>
        <v>0</v>
      </c>
      <c r="X55" s="91">
        <f>'Budget FCFA'!X55/VLOOKUP(X$2,$BO$127:$BP$138,2,FALSE)</f>
        <v>0</v>
      </c>
      <c r="Y55" s="91">
        <f>'Budget FCFA'!Y55/VLOOKUP(Y$2,$BO$127:$BP$138,2,FALSE)</f>
        <v>0</v>
      </c>
      <c r="Z55" s="91">
        <f>'Budget FCFA'!Z55/VLOOKUP(Z$2,$BO$127:$BP$138,2,FALSE)</f>
        <v>0</v>
      </c>
      <c r="AA55" s="115">
        <f>'Budget FCFA'!AA55/VLOOKUP(AA$2,$BO$127:$BP$138,2,FALSE)</f>
        <v>0</v>
      </c>
      <c r="AB55" s="131">
        <f>'Budget FCFA'!AB55/VLOOKUP(AB$2,$BO$127:$BP$138,2,FALSE)</f>
        <v>0</v>
      </c>
      <c r="AC55" s="91">
        <f>'Budget FCFA'!AC55/VLOOKUP(AC$2,$BO$127:$BP$138,2,FALSE)</f>
        <v>0</v>
      </c>
      <c r="AD55" s="91">
        <f>'Budget FCFA'!AD55/VLOOKUP(AD$2,$BO$127:$BP$138,2,FALSE)</f>
        <v>0</v>
      </c>
      <c r="AE55" s="91">
        <f>'Budget FCFA'!AE55/VLOOKUP(AE$2,$BO$127:$BP$138,2,FALSE)</f>
        <v>0</v>
      </c>
      <c r="AF55" s="115">
        <f>'Budget FCFA'!AF55/VLOOKUP(AF$2,$BO$127:$BP$138,2,FALSE)</f>
        <v>0</v>
      </c>
      <c r="AG55" s="39">
        <f>'Budget FCFA'!AG55/VLOOKUP(AG$2,$BO$127:$BP$138,2,FALSE)</f>
        <v>0</v>
      </c>
      <c r="AH55" s="91">
        <f>'Budget FCFA'!AH55/VLOOKUP(AH$2,$BO$127:$BP$138,2,FALSE)</f>
        <v>0</v>
      </c>
      <c r="AI55" s="91">
        <f>'Budget FCFA'!AI55/VLOOKUP(AI$2,$BO$127:$BP$138,2,FALSE)</f>
        <v>0</v>
      </c>
      <c r="AJ55" s="91">
        <f>'Budget FCFA'!AJ55/VLOOKUP(AJ$2,$BO$127:$BP$138,2,FALSE)</f>
        <v>0</v>
      </c>
      <c r="AK55" s="115">
        <f>'Budget FCFA'!AK55/VLOOKUP(AK$2,$BO$127:$BP$138,2,FALSE)</f>
        <v>0</v>
      </c>
      <c r="AL55" s="39">
        <f>'Budget FCFA'!AL55/VLOOKUP(AL$2,$BO$127:$BP$138,2,FALSE)</f>
        <v>0</v>
      </c>
      <c r="AM55" s="91">
        <f>'Budget FCFA'!AM55/VLOOKUP(AM$2,$BO$127:$BP$138,2,FALSE)</f>
        <v>686.02057756834677</v>
      </c>
      <c r="AN55" s="91">
        <f>'Budget FCFA'!AN55/VLOOKUP(AN$2,$BO$127:$BP$138,2,FALSE)</f>
        <v>0</v>
      </c>
      <c r="AO55" s="91">
        <f>'Budget FCFA'!AO55/VLOOKUP(AO$2,$BO$127:$BP$138,2,FALSE)</f>
        <v>0</v>
      </c>
      <c r="AP55" s="115">
        <f>'Budget FCFA'!AP55/VLOOKUP(AP$2,$BO$127:$BP$138,2,FALSE)</f>
        <v>0</v>
      </c>
      <c r="AQ55" s="39" t="e">
        <f>'Budget FCFA'!#REF!/VLOOKUP(AQ$2,$BO$127:$BP$138,2,FALSE)</f>
        <v>#REF!</v>
      </c>
      <c r="AR55" s="91" t="e">
        <f>'Budget FCFA'!#REF!/VLOOKUP(AR$2,$BO$127:$BP$138,2,FALSE)</f>
        <v>#REF!</v>
      </c>
      <c r="AS55" s="91" t="e">
        <f>'Budget FCFA'!#REF!/VLOOKUP(AS$2,$BO$127:$BP$138,2,FALSE)</f>
        <v>#REF!</v>
      </c>
      <c r="AT55" s="91" t="e">
        <f>'Budget FCFA'!#REF!/VLOOKUP(AT$2,$BO$127:$BP$138,2,FALSE)</f>
        <v>#REF!</v>
      </c>
      <c r="AU55" s="115" t="e">
        <f>'Budget FCFA'!#REF!/VLOOKUP(AU$2,$BO$127:$BP$138,2,FALSE)</f>
        <v>#REF!</v>
      </c>
      <c r="AV55" s="39" t="e">
        <f>'Budget FCFA'!#REF!/VLOOKUP(AV$2,$BO$127:$BP$138,2,FALSE)</f>
        <v>#REF!</v>
      </c>
      <c r="AW55" s="91" t="e">
        <f>'Budget FCFA'!#REF!/VLOOKUP(AW$2,$BO$127:$BP$138,2,FALSE)</f>
        <v>#REF!</v>
      </c>
      <c r="AX55" s="91" t="e">
        <f>'Budget FCFA'!#REF!/VLOOKUP(AX$2,$BO$127:$BP$138,2,FALSE)</f>
        <v>#REF!</v>
      </c>
      <c r="AY55" s="91" t="e">
        <f>'Budget FCFA'!#REF!/VLOOKUP(AY$2,$BO$127:$BP$138,2,FALSE)</f>
        <v>#REF!</v>
      </c>
      <c r="AZ55" s="115" t="e">
        <f>'Budget FCFA'!#REF!/VLOOKUP(AZ$2,$BO$127:$BP$138,2,FALSE)</f>
        <v>#REF!</v>
      </c>
      <c r="BA55" s="39" t="e">
        <f>'Budget FCFA'!#REF!/VLOOKUP(BA$2,$BO$127:$BP$138,2,FALSE)</f>
        <v>#REF!</v>
      </c>
      <c r="BB55" s="91" t="e">
        <f>'Budget FCFA'!#REF!/VLOOKUP(BB$2,$BO$127:$BP$138,2,FALSE)</f>
        <v>#REF!</v>
      </c>
      <c r="BC55" s="91" t="e">
        <f>'Budget FCFA'!#REF!/VLOOKUP(BC$2,$BO$127:$BP$138,2,FALSE)</f>
        <v>#REF!</v>
      </c>
      <c r="BD55" s="91" t="e">
        <f>'Budget FCFA'!#REF!/VLOOKUP(BD$2,$BO$127:$BP$138,2,FALSE)</f>
        <v>#REF!</v>
      </c>
      <c r="BE55" s="147" t="e">
        <f>'Budget FCFA'!#REF!/VLOOKUP(BE$2,$BO$127:$BP$138,2,FALSE)</f>
        <v>#REF!</v>
      </c>
      <c r="BF55" s="39" t="e">
        <f>'Budget FCFA'!#REF!/VLOOKUP(BF$2,$BO$127:$BP$138,2,FALSE)</f>
        <v>#REF!</v>
      </c>
      <c r="BG55" s="91" t="e">
        <f>'Budget FCFA'!#REF!/VLOOKUP(BG$2,$BO$127:$BP$138,2,FALSE)</f>
        <v>#REF!</v>
      </c>
      <c r="BH55" s="132" t="e">
        <f>'Budget FCFA'!#REF!/VLOOKUP(BH$2,$BO$127:$BP$138,2,FALSE)</f>
        <v>#REF!</v>
      </c>
      <c r="BI55" s="161" t="e">
        <f>'Budget FCFA'!#REF!/VLOOKUP(BI$2,$BO$127:$BP$138,2,FALSE)</f>
        <v>#REF!</v>
      </c>
      <c r="BJ55" s="115" t="e">
        <f>'Budget FCFA'!#REF!/VLOOKUP(BJ$2,$BO$127:$BP$138,2,FALSE)</f>
        <v>#REF!</v>
      </c>
      <c r="BK55" s="110" t="e">
        <f t="shared" si="0"/>
        <v>#REF!</v>
      </c>
      <c r="BL55" s="213" t="e">
        <f>BK55-'Budget FCFA'!#REF!</f>
        <v>#REF!</v>
      </c>
      <c r="BM55"/>
    </row>
    <row r="56" spans="1:65" s="5" customFormat="1">
      <c r="A56" s="61" t="s">
        <v>4</v>
      </c>
      <c r="B56" s="62" t="s">
        <v>96</v>
      </c>
      <c r="C56" s="106" t="s">
        <v>63</v>
      </c>
      <c r="D56" s="39">
        <f>'Budget FCFA'!D56/VLOOKUP(D$2,$BO$127:$BP$138,2,FALSE)</f>
        <v>0</v>
      </c>
      <c r="E56" s="40">
        <f>'Budget FCFA'!E56/VLOOKUP(E$2,$BO$127:$BP$138,2,FALSE)</f>
        <v>0</v>
      </c>
      <c r="F56" s="40">
        <f>'Budget FCFA'!F56/VLOOKUP(F$2,$BO$127:$BP$138,2,FALSE)</f>
        <v>0</v>
      </c>
      <c r="G56" s="40">
        <f>'Budget FCFA'!G56/VLOOKUP(G$2,$BO$127:$BP$138,2,FALSE)</f>
        <v>0</v>
      </c>
      <c r="H56" s="115">
        <f>'Budget FCFA'!H56/VLOOKUP(H$2,$BO$127:$BP$138,2,FALSE)</f>
        <v>0</v>
      </c>
      <c r="I56" s="39">
        <f>'Budget FCFA'!I56/VLOOKUP(I$2,$BO$127:$BP$138,2,FALSE)</f>
        <v>0</v>
      </c>
      <c r="J56" s="91">
        <f>'Budget FCFA'!J56/VLOOKUP(J$2,$BO$127:$BP$138,2,FALSE)</f>
        <v>0</v>
      </c>
      <c r="K56" s="91">
        <f>'Budget FCFA'!K56/VLOOKUP(K$2,$BO$127:$BP$138,2,FALSE)</f>
        <v>0</v>
      </c>
      <c r="L56" s="115">
        <f>'Budget FCFA'!L56/VLOOKUP(L$2,$BO$127:$BP$138,2,FALSE)</f>
        <v>0</v>
      </c>
      <c r="M56" s="39">
        <f>'Budget FCFA'!M56/VLOOKUP(M$2,$BO$127:$BP$138,2,FALSE)</f>
        <v>0</v>
      </c>
      <c r="N56" s="91">
        <f>'Budget FCFA'!N56/VLOOKUP(N$2,$BO$127:$BP$138,2,FALSE)</f>
        <v>0</v>
      </c>
      <c r="O56" s="91">
        <f>'Budget FCFA'!O56/VLOOKUP(O$2,$BO$127:$BP$138,2,FALSE)</f>
        <v>0</v>
      </c>
      <c r="P56" s="91">
        <f>'Budget FCFA'!P56/VLOOKUP(P$2,$BO$127:$BP$138,2,FALSE)</f>
        <v>0</v>
      </c>
      <c r="Q56" s="115">
        <f>'Budget FCFA'!Q56/VLOOKUP(Q$2,$BO$127:$BP$138,2,FALSE)</f>
        <v>0</v>
      </c>
      <c r="R56" s="39">
        <f>'Budget FCFA'!R56/VLOOKUP(R$2,$BO$127:$BP$138,2,FALSE)</f>
        <v>0</v>
      </c>
      <c r="S56" s="91">
        <f>'Budget FCFA'!S56/VLOOKUP(S$2,$BO$127:$BP$138,2,FALSE)</f>
        <v>0</v>
      </c>
      <c r="T56" s="91">
        <f>'Budget FCFA'!T56/VLOOKUP(T$2,$BO$127:$BP$138,2,FALSE)</f>
        <v>0</v>
      </c>
      <c r="U56" s="91">
        <f>'Budget FCFA'!U56/VLOOKUP(U$2,$BO$127:$BP$138,2,FALSE)</f>
        <v>0</v>
      </c>
      <c r="V56" s="115">
        <f>'Budget FCFA'!V56/VLOOKUP(V$2,$BO$127:$BP$138,2,FALSE)</f>
        <v>0</v>
      </c>
      <c r="W56" s="39">
        <f>'Budget FCFA'!W56/VLOOKUP(W$2,$BO$127:$BP$138,2,FALSE)</f>
        <v>0</v>
      </c>
      <c r="X56" s="91">
        <f>'Budget FCFA'!X56/VLOOKUP(X$2,$BO$127:$BP$138,2,FALSE)</f>
        <v>0</v>
      </c>
      <c r="Y56" s="91">
        <f>'Budget FCFA'!Y56/VLOOKUP(Y$2,$BO$127:$BP$138,2,FALSE)</f>
        <v>0</v>
      </c>
      <c r="Z56" s="91">
        <f>'Budget FCFA'!Z56/VLOOKUP(Z$2,$BO$127:$BP$138,2,FALSE)</f>
        <v>0</v>
      </c>
      <c r="AA56" s="115">
        <f>'Budget FCFA'!AA56/VLOOKUP(AA$2,$BO$127:$BP$138,2,FALSE)</f>
        <v>0</v>
      </c>
      <c r="AB56" s="39">
        <f>'Budget FCFA'!AB56/VLOOKUP(AB$2,$BO$127:$BP$138,2,FALSE)</f>
        <v>0</v>
      </c>
      <c r="AC56" s="91">
        <f>'Budget FCFA'!AC56/VLOOKUP(AC$2,$BO$127:$BP$138,2,FALSE)</f>
        <v>0</v>
      </c>
      <c r="AD56" s="91">
        <f>'Budget FCFA'!AD56/VLOOKUP(AD$2,$BO$127:$BP$138,2,FALSE)</f>
        <v>0</v>
      </c>
      <c r="AE56" s="91">
        <f>'Budget FCFA'!AE56/VLOOKUP(AE$2,$BO$127:$BP$138,2,FALSE)</f>
        <v>0</v>
      </c>
      <c r="AF56" s="115">
        <f>'Budget FCFA'!AF56/VLOOKUP(AF$2,$BO$127:$BP$138,2,FALSE)</f>
        <v>0</v>
      </c>
      <c r="AG56" s="39">
        <f>'Budget FCFA'!AG56/VLOOKUP(AG$2,$BO$127:$BP$138,2,FALSE)</f>
        <v>0</v>
      </c>
      <c r="AH56" s="91">
        <f>'Budget FCFA'!AH56/VLOOKUP(AH$2,$BO$127:$BP$138,2,FALSE)</f>
        <v>0</v>
      </c>
      <c r="AI56" s="91">
        <f>'Budget FCFA'!AI56/VLOOKUP(AI$2,$BO$127:$BP$138,2,FALSE)</f>
        <v>0</v>
      </c>
      <c r="AJ56" s="91">
        <f>'Budget FCFA'!AJ56/VLOOKUP(AJ$2,$BO$127:$BP$138,2,FALSE)</f>
        <v>0</v>
      </c>
      <c r="AK56" s="115">
        <f>'Budget FCFA'!AK56/VLOOKUP(AK$2,$BO$127:$BP$138,2,FALSE)</f>
        <v>0</v>
      </c>
      <c r="AL56" s="39">
        <f>'Budget FCFA'!AL56/VLOOKUP(AL$2,$BO$127:$BP$138,2,FALSE)</f>
        <v>2871.451939685071</v>
      </c>
      <c r="AM56" s="91">
        <f>'Budget FCFA'!AM56/VLOOKUP(AM$2,$BO$127:$BP$138,2,FALSE)</f>
        <v>0</v>
      </c>
      <c r="AN56" s="91">
        <f>'Budget FCFA'!AN56/VLOOKUP(AN$2,$BO$127:$BP$138,2,FALSE)</f>
        <v>0</v>
      </c>
      <c r="AO56" s="91">
        <f>'Budget FCFA'!AO56/VLOOKUP(AO$2,$BO$127:$BP$138,2,FALSE)</f>
        <v>0</v>
      </c>
      <c r="AP56" s="115">
        <f>'Budget FCFA'!AP56/VLOOKUP(AP$2,$BO$127:$BP$138,2,FALSE)</f>
        <v>0</v>
      </c>
      <c r="AQ56" s="39" t="e">
        <f>'Budget FCFA'!#REF!/VLOOKUP(AQ$2,$BO$127:$BP$138,2,FALSE)</f>
        <v>#REF!</v>
      </c>
      <c r="AR56" s="91" t="e">
        <f>'Budget FCFA'!#REF!/VLOOKUP(AR$2,$BO$127:$BP$138,2,FALSE)</f>
        <v>#REF!</v>
      </c>
      <c r="AS56" s="91" t="e">
        <f>'Budget FCFA'!#REF!/VLOOKUP(AS$2,$BO$127:$BP$138,2,FALSE)</f>
        <v>#REF!</v>
      </c>
      <c r="AT56" s="91" t="e">
        <f>'Budget FCFA'!#REF!/VLOOKUP(AT$2,$BO$127:$BP$138,2,FALSE)</f>
        <v>#REF!</v>
      </c>
      <c r="AU56" s="115" t="e">
        <f>'Budget FCFA'!#REF!/VLOOKUP(AU$2,$BO$127:$BP$138,2,FALSE)</f>
        <v>#REF!</v>
      </c>
      <c r="AV56" s="39" t="e">
        <f>'Budget FCFA'!#REF!/VLOOKUP(AV$2,$BO$127:$BP$138,2,FALSE)</f>
        <v>#REF!</v>
      </c>
      <c r="AW56" s="91" t="e">
        <f>'Budget FCFA'!#REF!/VLOOKUP(AW$2,$BO$127:$BP$138,2,FALSE)</f>
        <v>#REF!</v>
      </c>
      <c r="AX56" s="91" t="e">
        <f>'Budget FCFA'!#REF!/VLOOKUP(AX$2,$BO$127:$BP$138,2,FALSE)</f>
        <v>#REF!</v>
      </c>
      <c r="AY56" s="91" t="e">
        <f>'Budget FCFA'!#REF!/VLOOKUP(AY$2,$BO$127:$BP$138,2,FALSE)</f>
        <v>#REF!</v>
      </c>
      <c r="AZ56" s="115" t="e">
        <f>'Budget FCFA'!#REF!/VLOOKUP(AZ$2,$BO$127:$BP$138,2,FALSE)</f>
        <v>#REF!</v>
      </c>
      <c r="BA56" s="39" t="e">
        <f>'Budget FCFA'!#REF!/VLOOKUP(BA$2,$BO$127:$BP$138,2,FALSE)</f>
        <v>#REF!</v>
      </c>
      <c r="BB56" s="91" t="e">
        <f>'Budget FCFA'!#REF!/VLOOKUP(BB$2,$BO$127:$BP$138,2,FALSE)</f>
        <v>#REF!</v>
      </c>
      <c r="BC56" s="91" t="e">
        <f>'Budget FCFA'!#REF!/VLOOKUP(BC$2,$BO$127:$BP$138,2,FALSE)</f>
        <v>#REF!</v>
      </c>
      <c r="BD56" s="91" t="e">
        <f>'Budget FCFA'!#REF!/VLOOKUP(BD$2,$BO$127:$BP$138,2,FALSE)</f>
        <v>#REF!</v>
      </c>
      <c r="BE56" s="147" t="e">
        <f>'Budget FCFA'!#REF!/VLOOKUP(BE$2,$BO$127:$BP$138,2,FALSE)</f>
        <v>#REF!</v>
      </c>
      <c r="BF56" s="39" t="e">
        <f>'Budget FCFA'!#REF!/VLOOKUP(BF$2,$BO$127:$BP$138,2,FALSE)</f>
        <v>#REF!</v>
      </c>
      <c r="BG56" s="91" t="e">
        <f>'Budget FCFA'!#REF!/VLOOKUP(BG$2,$BO$127:$BP$138,2,FALSE)</f>
        <v>#REF!</v>
      </c>
      <c r="BH56" s="40" t="e">
        <f>'Budget FCFA'!#REF!/VLOOKUP(BH$2,$BO$127:$BP$138,2,FALSE)</f>
        <v>#REF!</v>
      </c>
      <c r="BI56" s="161" t="e">
        <f>'Budget FCFA'!#REF!/VLOOKUP(BI$2,$BO$127:$BP$138,2,FALSE)</f>
        <v>#REF!</v>
      </c>
      <c r="BJ56" s="115" t="e">
        <f>'Budget FCFA'!#REF!/VLOOKUP(BJ$2,$BO$127:$BP$138,2,FALSE)</f>
        <v>#REF!</v>
      </c>
      <c r="BK56" s="110" t="e">
        <f t="shared" si="0"/>
        <v>#REF!</v>
      </c>
      <c r="BL56" s="213" t="e">
        <f>BK56-'Budget FCFA'!#REF!</f>
        <v>#REF!</v>
      </c>
      <c r="BM56"/>
    </row>
    <row r="57" spans="1:65" s="5" customFormat="1">
      <c r="A57" s="61" t="s">
        <v>4</v>
      </c>
      <c r="B57" s="62" t="s">
        <v>30</v>
      </c>
      <c r="C57" s="106" t="s">
        <v>63</v>
      </c>
      <c r="D57" s="39">
        <f>'Budget FCFA'!D57/VLOOKUP(D$2,$BO$127:$BP$138,2,FALSE)</f>
        <v>0</v>
      </c>
      <c r="E57" s="40">
        <f>'Budget FCFA'!E57/VLOOKUP(E$2,$BO$127:$BP$138,2,FALSE)</f>
        <v>0</v>
      </c>
      <c r="F57" s="40">
        <f>'Budget FCFA'!F57/VLOOKUP(F$2,$BO$127:$BP$138,2,FALSE)</f>
        <v>0</v>
      </c>
      <c r="G57" s="40">
        <f>'Budget FCFA'!G57/VLOOKUP(G$2,$BO$127:$BP$138,2,FALSE)</f>
        <v>0</v>
      </c>
      <c r="H57" s="115">
        <f>'Budget FCFA'!H57/VLOOKUP(H$2,$BO$127:$BP$138,2,FALSE)</f>
        <v>0</v>
      </c>
      <c r="I57" s="39">
        <f>'Budget FCFA'!I57/VLOOKUP(I$2,$BO$127:$BP$138,2,FALSE)</f>
        <v>0</v>
      </c>
      <c r="J57" s="91">
        <f>'Budget FCFA'!J57/VLOOKUP(J$2,$BO$127:$BP$138,2,FALSE)</f>
        <v>0</v>
      </c>
      <c r="K57" s="91">
        <f>'Budget FCFA'!K57/VLOOKUP(K$2,$BO$127:$BP$138,2,FALSE)</f>
        <v>0</v>
      </c>
      <c r="L57" s="115">
        <f>'Budget FCFA'!L57/VLOOKUP(L$2,$BO$127:$BP$138,2,FALSE)</f>
        <v>0</v>
      </c>
      <c r="M57" s="39">
        <f>'Budget FCFA'!M57/VLOOKUP(M$2,$BO$127:$BP$138,2,FALSE)</f>
        <v>0</v>
      </c>
      <c r="N57" s="91">
        <f>'Budget FCFA'!N57/VLOOKUP(N$2,$BO$127:$BP$138,2,FALSE)</f>
        <v>0</v>
      </c>
      <c r="O57" s="91">
        <f>'Budget FCFA'!O57/VLOOKUP(O$2,$BO$127:$BP$138,2,FALSE)</f>
        <v>0</v>
      </c>
      <c r="P57" s="91">
        <f>'Budget FCFA'!P57/VLOOKUP(P$2,$BO$127:$BP$138,2,FALSE)</f>
        <v>0</v>
      </c>
      <c r="Q57" s="115">
        <f>'Budget FCFA'!Q57/VLOOKUP(Q$2,$BO$127:$BP$138,2,FALSE)</f>
        <v>0</v>
      </c>
      <c r="R57" s="39">
        <f>'Budget FCFA'!R57/VLOOKUP(R$2,$BO$127:$BP$138,2,FALSE)</f>
        <v>0</v>
      </c>
      <c r="S57" s="91">
        <f>'Budget FCFA'!S57/VLOOKUP(S$2,$BO$127:$BP$138,2,FALSE)</f>
        <v>0</v>
      </c>
      <c r="T57" s="91">
        <f>'Budget FCFA'!T57/VLOOKUP(T$2,$BO$127:$BP$138,2,FALSE)</f>
        <v>0</v>
      </c>
      <c r="U57" s="91">
        <f>'Budget FCFA'!U57/VLOOKUP(U$2,$BO$127:$BP$138,2,FALSE)</f>
        <v>0</v>
      </c>
      <c r="V57" s="115">
        <f>'Budget FCFA'!V57/VLOOKUP(V$2,$BO$127:$BP$138,2,FALSE)</f>
        <v>0</v>
      </c>
      <c r="W57" s="39">
        <f>'Budget FCFA'!W57/VLOOKUP(W$2,$BO$127:$BP$138,2,FALSE)</f>
        <v>0</v>
      </c>
      <c r="X57" s="91">
        <f>'Budget FCFA'!X57/VLOOKUP(X$2,$BO$127:$BP$138,2,FALSE)</f>
        <v>0</v>
      </c>
      <c r="Y57" s="91">
        <f>'Budget FCFA'!Y57/VLOOKUP(Y$2,$BO$127:$BP$138,2,FALSE)</f>
        <v>0</v>
      </c>
      <c r="Z57" s="91">
        <f>'Budget FCFA'!Z57/VLOOKUP(Z$2,$BO$127:$BP$138,2,FALSE)</f>
        <v>0</v>
      </c>
      <c r="AA57" s="115">
        <f>'Budget FCFA'!AA57/VLOOKUP(AA$2,$BO$127:$BP$138,2,FALSE)</f>
        <v>0</v>
      </c>
      <c r="AB57" s="39">
        <f>'Budget FCFA'!AB57/VLOOKUP(AB$2,$BO$127:$BP$138,2,FALSE)</f>
        <v>0</v>
      </c>
      <c r="AC57" s="91">
        <f>'Budget FCFA'!AC57/VLOOKUP(AC$2,$BO$127:$BP$138,2,FALSE)</f>
        <v>0</v>
      </c>
      <c r="AD57" s="91">
        <f>'Budget FCFA'!AD57/VLOOKUP(AD$2,$BO$127:$BP$138,2,FALSE)</f>
        <v>0</v>
      </c>
      <c r="AE57" s="91">
        <f>'Budget FCFA'!AE57/VLOOKUP(AE$2,$BO$127:$BP$138,2,FALSE)</f>
        <v>0</v>
      </c>
      <c r="AF57" s="115">
        <f>'Budget FCFA'!AF57/VLOOKUP(AF$2,$BO$127:$BP$138,2,FALSE)</f>
        <v>0</v>
      </c>
      <c r="AG57" s="39">
        <f>'Budget FCFA'!AG57/VLOOKUP(AG$2,$BO$127:$BP$138,2,FALSE)</f>
        <v>0</v>
      </c>
      <c r="AH57" s="91">
        <f>'Budget FCFA'!AH57/VLOOKUP(AH$2,$BO$127:$BP$138,2,FALSE)</f>
        <v>0</v>
      </c>
      <c r="AI57" s="91">
        <f>'Budget FCFA'!AI57/VLOOKUP(AI$2,$BO$127:$BP$138,2,FALSE)</f>
        <v>0</v>
      </c>
      <c r="AJ57" s="91">
        <f>'Budget FCFA'!AJ57/VLOOKUP(AJ$2,$BO$127:$BP$138,2,FALSE)</f>
        <v>0</v>
      </c>
      <c r="AK57" s="115">
        <f>'Budget FCFA'!AK57/VLOOKUP(AK$2,$BO$127:$BP$138,2,FALSE)</f>
        <v>0</v>
      </c>
      <c r="AL57" s="39">
        <f>'Budget FCFA'!AL57/VLOOKUP(AL$2,$BO$127:$BP$138,2,FALSE)</f>
        <v>0</v>
      </c>
      <c r="AM57" s="91">
        <f>'Budget FCFA'!AM57/VLOOKUP(AM$2,$BO$127:$BP$138,2,FALSE)</f>
        <v>0</v>
      </c>
      <c r="AN57" s="91">
        <f>'Budget FCFA'!AN57/VLOOKUP(AN$2,$BO$127:$BP$138,2,FALSE)</f>
        <v>0</v>
      </c>
      <c r="AO57" s="91">
        <f>'Budget FCFA'!AO57/VLOOKUP(AO$2,$BO$127:$BP$138,2,FALSE)</f>
        <v>0</v>
      </c>
      <c r="AP57" s="115">
        <f>'Budget FCFA'!AP57/VLOOKUP(AP$2,$BO$127:$BP$138,2,FALSE)</f>
        <v>0</v>
      </c>
      <c r="AQ57" s="39" t="e">
        <f>'Budget FCFA'!#REF!/VLOOKUP(AQ$2,$BO$127:$BP$138,2,FALSE)</f>
        <v>#REF!</v>
      </c>
      <c r="AR57" s="91" t="e">
        <f>'Budget FCFA'!#REF!/VLOOKUP(AR$2,$BO$127:$BP$138,2,FALSE)</f>
        <v>#REF!</v>
      </c>
      <c r="AS57" s="91" t="e">
        <f>'Budget FCFA'!#REF!/VLOOKUP(AS$2,$BO$127:$BP$138,2,FALSE)</f>
        <v>#REF!</v>
      </c>
      <c r="AT57" s="91" t="e">
        <f>'Budget FCFA'!#REF!/VLOOKUP(AT$2,$BO$127:$BP$138,2,FALSE)</f>
        <v>#REF!</v>
      </c>
      <c r="AU57" s="115" t="e">
        <f>'Budget FCFA'!#REF!/VLOOKUP(AU$2,$BO$127:$BP$138,2,FALSE)</f>
        <v>#REF!</v>
      </c>
      <c r="AV57" s="39" t="e">
        <f>'Budget FCFA'!#REF!/VLOOKUP(AV$2,$BO$127:$BP$138,2,FALSE)</f>
        <v>#REF!</v>
      </c>
      <c r="AW57" s="91" t="e">
        <f>'Budget FCFA'!#REF!/VLOOKUP(AW$2,$BO$127:$BP$138,2,FALSE)</f>
        <v>#REF!</v>
      </c>
      <c r="AX57" s="91" t="e">
        <f>'Budget FCFA'!#REF!/VLOOKUP(AX$2,$BO$127:$BP$138,2,FALSE)</f>
        <v>#REF!</v>
      </c>
      <c r="AY57" s="91" t="e">
        <f>'Budget FCFA'!#REF!/VLOOKUP(AY$2,$BO$127:$BP$138,2,FALSE)</f>
        <v>#REF!</v>
      </c>
      <c r="AZ57" s="115" t="e">
        <f>'Budget FCFA'!#REF!/VLOOKUP(AZ$2,$BO$127:$BP$138,2,FALSE)</f>
        <v>#REF!</v>
      </c>
      <c r="BA57" s="39" t="e">
        <f>'Budget FCFA'!#REF!/VLOOKUP(BA$2,$BO$127:$BP$138,2,FALSE)</f>
        <v>#REF!</v>
      </c>
      <c r="BB57" s="91" t="e">
        <f>'Budget FCFA'!#REF!/VLOOKUP(BB$2,$BO$127:$BP$138,2,FALSE)</f>
        <v>#REF!</v>
      </c>
      <c r="BC57" s="91" t="e">
        <f>'Budget FCFA'!#REF!/VLOOKUP(BC$2,$BO$127:$BP$138,2,FALSE)</f>
        <v>#REF!</v>
      </c>
      <c r="BD57" s="91" t="e">
        <f>'Budget FCFA'!#REF!/VLOOKUP(BD$2,$BO$127:$BP$138,2,FALSE)</f>
        <v>#REF!</v>
      </c>
      <c r="BE57" s="147" t="e">
        <f>'Budget FCFA'!#REF!/VLOOKUP(BE$2,$BO$127:$BP$138,2,FALSE)</f>
        <v>#REF!</v>
      </c>
      <c r="BF57" s="39" t="e">
        <f>'Budget FCFA'!#REF!/VLOOKUP(BF$2,$BO$127:$BP$138,2,FALSE)</f>
        <v>#REF!</v>
      </c>
      <c r="BG57" s="91" t="e">
        <f>'Budget FCFA'!#REF!/VLOOKUP(BG$2,$BO$127:$BP$138,2,FALSE)</f>
        <v>#REF!</v>
      </c>
      <c r="BH57" s="40" t="e">
        <f>'Budget FCFA'!#REF!/VLOOKUP(BH$2,$BO$127:$BP$138,2,FALSE)</f>
        <v>#REF!</v>
      </c>
      <c r="BI57" s="161" t="e">
        <f>'Budget FCFA'!#REF!/VLOOKUP(BI$2,$BO$127:$BP$138,2,FALSE)</f>
        <v>#REF!</v>
      </c>
      <c r="BJ57" s="115" t="e">
        <f>'Budget FCFA'!#REF!/VLOOKUP(BJ$2,$BO$127:$BP$138,2,FALSE)</f>
        <v>#REF!</v>
      </c>
      <c r="BK57" s="110" t="e">
        <f t="shared" si="0"/>
        <v>#REF!</v>
      </c>
      <c r="BL57" s="213" t="e">
        <f>BK57-'Budget FCFA'!#REF!</f>
        <v>#REF!</v>
      </c>
      <c r="BM57"/>
    </row>
    <row r="58" spans="1:65" s="5" customFormat="1">
      <c r="A58" s="61" t="s">
        <v>4</v>
      </c>
      <c r="B58" s="62" t="s">
        <v>28</v>
      </c>
      <c r="C58" s="106" t="s">
        <v>47</v>
      </c>
      <c r="D58" s="39">
        <f>'Budget FCFA'!D58/VLOOKUP(D$2,$BO$127:$BP$138,2,FALSE)</f>
        <v>0</v>
      </c>
      <c r="E58" s="40">
        <f>'Budget FCFA'!E58/VLOOKUP(E$2,$BO$127:$BP$138,2,FALSE)</f>
        <v>0</v>
      </c>
      <c r="F58" s="40">
        <f>'Budget FCFA'!F58/VLOOKUP(F$2,$BO$127:$BP$138,2,FALSE)</f>
        <v>0</v>
      </c>
      <c r="G58" s="40">
        <f>'Budget FCFA'!G58/VLOOKUP(G$2,$BO$127:$BP$138,2,FALSE)</f>
        <v>0</v>
      </c>
      <c r="H58" s="115">
        <f>'Budget FCFA'!H58/VLOOKUP(H$2,$BO$127:$BP$138,2,FALSE)</f>
        <v>0</v>
      </c>
      <c r="I58" s="99">
        <f>'Budget FCFA'!I58/VLOOKUP(I$2,$BO$127:$BP$138,2,FALSE)</f>
        <v>0</v>
      </c>
      <c r="J58" s="100">
        <f>'Budget FCFA'!J58/VLOOKUP(J$2,$BO$127:$BP$138,2,FALSE)</f>
        <v>0</v>
      </c>
      <c r="K58" s="100">
        <f>'Budget FCFA'!K58/VLOOKUP(K$2,$BO$127:$BP$138,2,FALSE)</f>
        <v>0</v>
      </c>
      <c r="L58" s="115">
        <f>'Budget FCFA'!L58/VLOOKUP(L$2,$BO$127:$BP$138,2,FALSE)</f>
        <v>0</v>
      </c>
      <c r="M58" s="39">
        <f>'Budget FCFA'!M58/VLOOKUP(M$2,$BO$127:$BP$138,2,FALSE)</f>
        <v>0</v>
      </c>
      <c r="N58" s="91">
        <f>'Budget FCFA'!N58/VLOOKUP(N$2,$BO$127:$BP$138,2,FALSE)</f>
        <v>0</v>
      </c>
      <c r="O58" s="91">
        <f>'Budget FCFA'!O58/VLOOKUP(O$2,$BO$127:$BP$138,2,FALSE)</f>
        <v>0</v>
      </c>
      <c r="P58" s="91">
        <f>'Budget FCFA'!P58/VLOOKUP(P$2,$BO$127:$BP$138,2,FALSE)</f>
        <v>0</v>
      </c>
      <c r="Q58" s="115">
        <f>'Budget FCFA'!Q58/VLOOKUP(Q$2,$BO$127:$BP$138,2,FALSE)</f>
        <v>0</v>
      </c>
      <c r="R58" s="39">
        <f>'Budget FCFA'!R58/VLOOKUP(R$2,$BO$127:$BP$138,2,FALSE)</f>
        <v>0</v>
      </c>
      <c r="S58" s="91">
        <f>'Budget FCFA'!S58/VLOOKUP(S$2,$BO$127:$BP$138,2,FALSE)</f>
        <v>0</v>
      </c>
      <c r="T58" s="91">
        <f>'Budget FCFA'!T58/VLOOKUP(T$2,$BO$127:$BP$138,2,FALSE)</f>
        <v>0</v>
      </c>
      <c r="U58" s="91">
        <f>'Budget FCFA'!U58/VLOOKUP(U$2,$BO$127:$BP$138,2,FALSE)</f>
        <v>0</v>
      </c>
      <c r="V58" s="115">
        <f>'Budget FCFA'!V58/VLOOKUP(V$2,$BO$127:$BP$138,2,FALSE)</f>
        <v>0</v>
      </c>
      <c r="W58" s="39">
        <f>'Budget FCFA'!W58/VLOOKUP(W$2,$BO$127:$BP$138,2,FALSE)</f>
        <v>0</v>
      </c>
      <c r="X58" s="91">
        <f>'Budget FCFA'!X58/VLOOKUP(X$2,$BO$127:$BP$138,2,FALSE)</f>
        <v>0</v>
      </c>
      <c r="Y58" s="91">
        <f>'Budget FCFA'!Y58/VLOOKUP(Y$2,$BO$127:$BP$138,2,FALSE)</f>
        <v>0</v>
      </c>
      <c r="Z58" s="91">
        <f>'Budget FCFA'!Z58/VLOOKUP(Z$2,$BO$127:$BP$138,2,FALSE)</f>
        <v>0</v>
      </c>
      <c r="AA58" s="115">
        <f>'Budget FCFA'!AA58/VLOOKUP(AA$2,$BO$127:$BP$138,2,FALSE)</f>
        <v>0</v>
      </c>
      <c r="AB58" s="39">
        <f>'Budget FCFA'!AB58/VLOOKUP(AB$2,$BO$127:$BP$138,2,FALSE)</f>
        <v>0</v>
      </c>
      <c r="AC58" s="91">
        <f>'Budget FCFA'!AC58/VLOOKUP(AC$2,$BO$127:$BP$138,2,FALSE)</f>
        <v>0</v>
      </c>
      <c r="AD58" s="91">
        <f>'Budget FCFA'!AD58/VLOOKUP(AD$2,$BO$127:$BP$138,2,FALSE)</f>
        <v>0</v>
      </c>
      <c r="AE58" s="91">
        <f>'Budget FCFA'!AE58/VLOOKUP(AE$2,$BO$127:$BP$138,2,FALSE)</f>
        <v>0</v>
      </c>
      <c r="AF58" s="115">
        <f>'Budget FCFA'!AF58/VLOOKUP(AF$2,$BO$127:$BP$138,2,FALSE)</f>
        <v>0</v>
      </c>
      <c r="AG58" s="39">
        <f>'Budget FCFA'!AG58/VLOOKUP(AG$2,$BO$127:$BP$138,2,FALSE)</f>
        <v>0</v>
      </c>
      <c r="AH58" s="91">
        <f>'Budget FCFA'!AH58/VLOOKUP(AH$2,$BO$127:$BP$138,2,FALSE)</f>
        <v>0</v>
      </c>
      <c r="AI58" s="91">
        <f>'Budget FCFA'!AI58/VLOOKUP(AI$2,$BO$127:$BP$138,2,FALSE)</f>
        <v>0</v>
      </c>
      <c r="AJ58" s="91">
        <f>'Budget FCFA'!AJ58/VLOOKUP(AJ$2,$BO$127:$BP$138,2,FALSE)</f>
        <v>0</v>
      </c>
      <c r="AK58" s="115">
        <f>'Budget FCFA'!AK58/VLOOKUP(AK$2,$BO$127:$BP$138,2,FALSE)</f>
        <v>0</v>
      </c>
      <c r="AL58" s="39">
        <f>'Budget FCFA'!AL58/VLOOKUP(AL$2,$BO$127:$BP$138,2,FALSE)</f>
        <v>1459.5789053245869</v>
      </c>
      <c r="AM58" s="91">
        <f>'Budget FCFA'!AM58/VLOOKUP(AM$2,$BO$127:$BP$138,2,FALSE)</f>
        <v>0</v>
      </c>
      <c r="AN58" s="91">
        <f>'Budget FCFA'!AN58/VLOOKUP(AN$2,$BO$127:$BP$138,2,FALSE)</f>
        <v>0</v>
      </c>
      <c r="AO58" s="91">
        <f>'Budget FCFA'!AO58/VLOOKUP(AO$2,$BO$127:$BP$138,2,FALSE)</f>
        <v>0</v>
      </c>
      <c r="AP58" s="115">
        <f>'Budget FCFA'!AP58/VLOOKUP(AP$2,$BO$127:$BP$138,2,FALSE)</f>
        <v>0</v>
      </c>
      <c r="AQ58" s="39" t="e">
        <f>'Budget FCFA'!#REF!/VLOOKUP(AQ$2,$BO$127:$BP$138,2,FALSE)</f>
        <v>#REF!</v>
      </c>
      <c r="AR58" s="91" t="e">
        <f>'Budget FCFA'!#REF!/VLOOKUP(AR$2,$BO$127:$BP$138,2,FALSE)</f>
        <v>#REF!</v>
      </c>
      <c r="AS58" s="91" t="e">
        <f>'Budget FCFA'!#REF!/VLOOKUP(AS$2,$BO$127:$BP$138,2,FALSE)</f>
        <v>#REF!</v>
      </c>
      <c r="AT58" s="91" t="e">
        <f>'Budget FCFA'!#REF!/VLOOKUP(AT$2,$BO$127:$BP$138,2,FALSE)</f>
        <v>#REF!</v>
      </c>
      <c r="AU58" s="115" t="e">
        <f>'Budget FCFA'!#REF!/VLOOKUP(AU$2,$BO$127:$BP$138,2,FALSE)</f>
        <v>#REF!</v>
      </c>
      <c r="AV58" s="39" t="e">
        <f>'Budget FCFA'!#REF!/VLOOKUP(AV$2,$BO$127:$BP$138,2,FALSE)</f>
        <v>#REF!</v>
      </c>
      <c r="AW58" s="91" t="e">
        <f>'Budget FCFA'!#REF!/VLOOKUP(AW$2,$BO$127:$BP$138,2,FALSE)</f>
        <v>#REF!</v>
      </c>
      <c r="AX58" s="91" t="e">
        <f>'Budget FCFA'!#REF!/VLOOKUP(AX$2,$BO$127:$BP$138,2,FALSE)</f>
        <v>#REF!</v>
      </c>
      <c r="AY58" s="91" t="e">
        <f>'Budget FCFA'!#REF!/VLOOKUP(AY$2,$BO$127:$BP$138,2,FALSE)</f>
        <v>#REF!</v>
      </c>
      <c r="AZ58" s="115" t="e">
        <f>'Budget FCFA'!#REF!/VLOOKUP(AZ$2,$BO$127:$BP$138,2,FALSE)</f>
        <v>#REF!</v>
      </c>
      <c r="BA58" s="39" t="e">
        <f>'Budget FCFA'!#REF!/VLOOKUP(BA$2,$BO$127:$BP$138,2,FALSE)</f>
        <v>#REF!</v>
      </c>
      <c r="BB58" s="91" t="e">
        <f>'Budget FCFA'!#REF!/VLOOKUP(BB$2,$BO$127:$BP$138,2,FALSE)</f>
        <v>#REF!</v>
      </c>
      <c r="BC58" s="91" t="e">
        <f>'Budget FCFA'!#REF!/VLOOKUP(BC$2,$BO$127:$BP$138,2,FALSE)</f>
        <v>#REF!</v>
      </c>
      <c r="BD58" s="91" t="e">
        <f>'Budget FCFA'!#REF!/VLOOKUP(BD$2,$BO$127:$BP$138,2,FALSE)</f>
        <v>#REF!</v>
      </c>
      <c r="BE58" s="147" t="e">
        <f>'Budget FCFA'!#REF!/VLOOKUP(BE$2,$BO$127:$BP$138,2,FALSE)</f>
        <v>#REF!</v>
      </c>
      <c r="BF58" s="39" t="e">
        <f>'Budget FCFA'!#REF!/VLOOKUP(BF$2,$BO$127:$BP$138,2,FALSE)</f>
        <v>#REF!</v>
      </c>
      <c r="BG58" s="91" t="e">
        <f>'Budget FCFA'!#REF!/VLOOKUP(BG$2,$BO$127:$BP$138,2,FALSE)</f>
        <v>#REF!</v>
      </c>
      <c r="BH58" s="40" t="e">
        <f>'Budget FCFA'!#REF!/VLOOKUP(BH$2,$BO$127:$BP$138,2,FALSE)</f>
        <v>#REF!</v>
      </c>
      <c r="BI58" s="161" t="e">
        <f>'Budget FCFA'!#REF!/VLOOKUP(BI$2,$BO$127:$BP$138,2,FALSE)</f>
        <v>#REF!</v>
      </c>
      <c r="BJ58" s="115" t="e">
        <f>'Budget FCFA'!#REF!/VLOOKUP(BJ$2,$BO$127:$BP$138,2,FALSE)</f>
        <v>#REF!</v>
      </c>
      <c r="BK58" s="110" t="e">
        <f t="shared" si="0"/>
        <v>#REF!</v>
      </c>
      <c r="BL58" s="213" t="e">
        <f>BK58-'Budget FCFA'!#REF!</f>
        <v>#REF!</v>
      </c>
      <c r="BM58"/>
    </row>
    <row r="59" spans="1:65" s="5" customFormat="1">
      <c r="A59" s="61" t="s">
        <v>4</v>
      </c>
      <c r="B59" s="62" t="s">
        <v>67</v>
      </c>
      <c r="C59" s="106" t="s">
        <v>47</v>
      </c>
      <c r="D59" s="39">
        <f>'Budget FCFA'!D59/VLOOKUP(D$2,$BO$127:$BP$138,2,FALSE)</f>
        <v>0</v>
      </c>
      <c r="E59" s="40">
        <f>'Budget FCFA'!E59/VLOOKUP(E$2,$BO$127:$BP$138,2,FALSE)</f>
        <v>0</v>
      </c>
      <c r="F59" s="40">
        <f>'Budget FCFA'!F59/VLOOKUP(F$2,$BO$127:$BP$138,2,FALSE)</f>
        <v>0</v>
      </c>
      <c r="G59" s="40">
        <f>'Budget FCFA'!G59/VLOOKUP(G$2,$BO$127:$BP$138,2,FALSE)</f>
        <v>0</v>
      </c>
      <c r="H59" s="115">
        <f>'Budget FCFA'!H59/VLOOKUP(H$2,$BO$127:$BP$138,2,FALSE)</f>
        <v>0</v>
      </c>
      <c r="I59" s="99">
        <f>'Budget FCFA'!I59/VLOOKUP(I$2,$BO$127:$BP$138,2,FALSE)</f>
        <v>0</v>
      </c>
      <c r="J59" s="100">
        <f>'Budget FCFA'!J59/VLOOKUP(J$2,$BO$127:$BP$138,2,FALSE)</f>
        <v>0</v>
      </c>
      <c r="K59" s="100">
        <f>'Budget FCFA'!K59/VLOOKUP(K$2,$BO$127:$BP$138,2,FALSE)</f>
        <v>0</v>
      </c>
      <c r="L59" s="115">
        <f>'Budget FCFA'!L59/VLOOKUP(L$2,$BO$127:$BP$138,2,FALSE)</f>
        <v>0</v>
      </c>
      <c r="M59" s="39">
        <f>'Budget FCFA'!M59/VLOOKUP(M$2,$BO$127:$BP$138,2,FALSE)</f>
        <v>0</v>
      </c>
      <c r="N59" s="91">
        <f>'Budget FCFA'!N59/VLOOKUP(N$2,$BO$127:$BP$138,2,FALSE)</f>
        <v>0</v>
      </c>
      <c r="O59" s="91">
        <f>'Budget FCFA'!O59/VLOOKUP(O$2,$BO$127:$BP$138,2,FALSE)</f>
        <v>0</v>
      </c>
      <c r="P59" s="91">
        <f>'Budget FCFA'!P59/VLOOKUP(P$2,$BO$127:$BP$138,2,FALSE)</f>
        <v>0</v>
      </c>
      <c r="Q59" s="115">
        <f>'Budget FCFA'!Q59/VLOOKUP(Q$2,$BO$127:$BP$138,2,FALSE)</f>
        <v>0</v>
      </c>
      <c r="R59" s="39">
        <f>'Budget FCFA'!R59/VLOOKUP(R$2,$BO$127:$BP$138,2,FALSE)</f>
        <v>0</v>
      </c>
      <c r="S59" s="91">
        <f>'Budget FCFA'!S59/VLOOKUP(S$2,$BO$127:$BP$138,2,FALSE)</f>
        <v>0</v>
      </c>
      <c r="T59" s="91">
        <f>'Budget FCFA'!T59/VLOOKUP(T$2,$BO$127:$BP$138,2,FALSE)</f>
        <v>0</v>
      </c>
      <c r="U59" s="91">
        <f>'Budget FCFA'!U59/VLOOKUP(U$2,$BO$127:$BP$138,2,FALSE)</f>
        <v>0</v>
      </c>
      <c r="V59" s="115">
        <f>'Budget FCFA'!V59/VLOOKUP(V$2,$BO$127:$BP$138,2,FALSE)</f>
        <v>0</v>
      </c>
      <c r="W59" s="39">
        <f>'Budget FCFA'!W59/VLOOKUP(W$2,$BO$127:$BP$138,2,FALSE)</f>
        <v>0</v>
      </c>
      <c r="X59" s="91">
        <f>'Budget FCFA'!X59/VLOOKUP(X$2,$BO$127:$BP$138,2,FALSE)</f>
        <v>0</v>
      </c>
      <c r="Y59" s="91">
        <f>'Budget FCFA'!Y59/VLOOKUP(Y$2,$BO$127:$BP$138,2,FALSE)</f>
        <v>0</v>
      </c>
      <c r="Z59" s="91">
        <f>'Budget FCFA'!Z59/VLOOKUP(Z$2,$BO$127:$BP$138,2,FALSE)</f>
        <v>0</v>
      </c>
      <c r="AA59" s="115">
        <f>'Budget FCFA'!AA59/VLOOKUP(AA$2,$BO$127:$BP$138,2,FALSE)</f>
        <v>0</v>
      </c>
      <c r="AB59" s="39">
        <f>'Budget FCFA'!AB59/VLOOKUP(AB$2,$BO$127:$BP$138,2,FALSE)</f>
        <v>0</v>
      </c>
      <c r="AC59" s="91">
        <f>'Budget FCFA'!AC59/VLOOKUP(AC$2,$BO$127:$BP$138,2,FALSE)</f>
        <v>0</v>
      </c>
      <c r="AD59" s="91">
        <f>'Budget FCFA'!AD59/VLOOKUP(AD$2,$BO$127:$BP$138,2,FALSE)</f>
        <v>0</v>
      </c>
      <c r="AE59" s="91">
        <f>'Budget FCFA'!AE59/VLOOKUP(AE$2,$BO$127:$BP$138,2,FALSE)</f>
        <v>0</v>
      </c>
      <c r="AF59" s="115">
        <f>'Budget FCFA'!AF59/VLOOKUP(AF$2,$BO$127:$BP$138,2,FALSE)</f>
        <v>0</v>
      </c>
      <c r="AG59" s="39">
        <f>'Budget FCFA'!AG59/VLOOKUP(AG$2,$BO$127:$BP$138,2,FALSE)</f>
        <v>0</v>
      </c>
      <c r="AH59" s="91">
        <f>'Budget FCFA'!AH59/VLOOKUP(AH$2,$BO$127:$BP$138,2,FALSE)</f>
        <v>0</v>
      </c>
      <c r="AI59" s="91">
        <f>'Budget FCFA'!AI59/VLOOKUP(AI$2,$BO$127:$BP$138,2,FALSE)</f>
        <v>0</v>
      </c>
      <c r="AJ59" s="91">
        <f>'Budget FCFA'!AJ59/VLOOKUP(AJ$2,$BO$127:$BP$138,2,FALSE)</f>
        <v>0</v>
      </c>
      <c r="AK59" s="115">
        <f>'Budget FCFA'!AK59/VLOOKUP(AK$2,$BO$127:$BP$138,2,FALSE)</f>
        <v>0</v>
      </c>
      <c r="AL59" s="39">
        <f>'Budget FCFA'!AL59/VLOOKUP(AL$2,$BO$127:$BP$138,2,FALSE)</f>
        <v>279.99396301891738</v>
      </c>
      <c r="AM59" s="91">
        <f>'Budget FCFA'!AM59/VLOOKUP(AM$2,$BO$127:$BP$138,2,FALSE)</f>
        <v>0</v>
      </c>
      <c r="AN59" s="91">
        <f>'Budget FCFA'!AN59/VLOOKUP(AN$2,$BO$127:$BP$138,2,FALSE)</f>
        <v>0</v>
      </c>
      <c r="AO59" s="91">
        <f>'Budget FCFA'!AO59/VLOOKUP(AO$2,$BO$127:$BP$138,2,FALSE)</f>
        <v>0</v>
      </c>
      <c r="AP59" s="115">
        <f>'Budget FCFA'!AP59/VLOOKUP(AP$2,$BO$127:$BP$138,2,FALSE)</f>
        <v>0</v>
      </c>
      <c r="AQ59" s="39" t="e">
        <f>'Budget FCFA'!#REF!/VLOOKUP(AQ$2,$BO$127:$BP$138,2,FALSE)</f>
        <v>#REF!</v>
      </c>
      <c r="AR59" s="91" t="e">
        <f>'Budget FCFA'!#REF!/VLOOKUP(AR$2,$BO$127:$BP$138,2,FALSE)</f>
        <v>#REF!</v>
      </c>
      <c r="AS59" s="91" t="e">
        <f>'Budget FCFA'!#REF!/VLOOKUP(AS$2,$BO$127:$BP$138,2,FALSE)</f>
        <v>#REF!</v>
      </c>
      <c r="AT59" s="91" t="e">
        <f>'Budget FCFA'!#REF!/VLOOKUP(AT$2,$BO$127:$BP$138,2,FALSE)</f>
        <v>#REF!</v>
      </c>
      <c r="AU59" s="115" t="e">
        <f>'Budget FCFA'!#REF!/VLOOKUP(AU$2,$BO$127:$BP$138,2,FALSE)</f>
        <v>#REF!</v>
      </c>
      <c r="AV59" s="39" t="e">
        <f>'Budget FCFA'!#REF!/VLOOKUP(AV$2,$BO$127:$BP$138,2,FALSE)</f>
        <v>#REF!</v>
      </c>
      <c r="AW59" s="91" t="e">
        <f>'Budget FCFA'!#REF!/VLOOKUP(AW$2,$BO$127:$BP$138,2,FALSE)</f>
        <v>#REF!</v>
      </c>
      <c r="AX59" s="91" t="e">
        <f>'Budget FCFA'!#REF!/VLOOKUP(AX$2,$BO$127:$BP$138,2,FALSE)</f>
        <v>#REF!</v>
      </c>
      <c r="AY59" s="91" t="e">
        <f>'Budget FCFA'!#REF!/VLOOKUP(AY$2,$BO$127:$BP$138,2,FALSE)</f>
        <v>#REF!</v>
      </c>
      <c r="AZ59" s="115" t="e">
        <f>'Budget FCFA'!#REF!/VLOOKUP(AZ$2,$BO$127:$BP$138,2,FALSE)</f>
        <v>#REF!</v>
      </c>
      <c r="BA59" s="39" t="e">
        <f>'Budget FCFA'!#REF!/VLOOKUP(BA$2,$BO$127:$BP$138,2,FALSE)</f>
        <v>#REF!</v>
      </c>
      <c r="BB59" s="91" t="e">
        <f>'Budget FCFA'!#REF!/VLOOKUP(BB$2,$BO$127:$BP$138,2,FALSE)</f>
        <v>#REF!</v>
      </c>
      <c r="BC59" s="91" t="e">
        <f>'Budget FCFA'!#REF!/VLOOKUP(BC$2,$BO$127:$BP$138,2,FALSE)</f>
        <v>#REF!</v>
      </c>
      <c r="BD59" s="91" t="e">
        <f>'Budget FCFA'!#REF!/VLOOKUP(BD$2,$BO$127:$BP$138,2,FALSE)</f>
        <v>#REF!</v>
      </c>
      <c r="BE59" s="147" t="e">
        <f>'Budget FCFA'!#REF!/VLOOKUP(BE$2,$BO$127:$BP$138,2,FALSE)</f>
        <v>#REF!</v>
      </c>
      <c r="BF59" s="39" t="e">
        <f>'Budget FCFA'!#REF!/VLOOKUP(BF$2,$BO$127:$BP$138,2,FALSE)</f>
        <v>#REF!</v>
      </c>
      <c r="BG59" s="91" t="e">
        <f>'Budget FCFA'!#REF!/VLOOKUP(BG$2,$BO$127:$BP$138,2,FALSE)</f>
        <v>#REF!</v>
      </c>
      <c r="BH59" s="40" t="e">
        <f>'Budget FCFA'!#REF!/VLOOKUP(BH$2,$BO$127:$BP$138,2,FALSE)</f>
        <v>#REF!</v>
      </c>
      <c r="BI59" s="161" t="e">
        <f>'Budget FCFA'!#REF!/VLOOKUP(BI$2,$BO$127:$BP$138,2,FALSE)</f>
        <v>#REF!</v>
      </c>
      <c r="BJ59" s="115" t="e">
        <f>'Budget FCFA'!#REF!/VLOOKUP(BJ$2,$BO$127:$BP$138,2,FALSE)</f>
        <v>#REF!</v>
      </c>
      <c r="BK59" s="110" t="e">
        <f t="shared" si="0"/>
        <v>#REF!</v>
      </c>
      <c r="BL59" s="213" t="e">
        <f>BK59-'Budget FCFA'!#REF!</f>
        <v>#REF!</v>
      </c>
      <c r="BM59"/>
    </row>
    <row r="60" spans="1:65" s="5" customFormat="1">
      <c r="A60" s="61" t="s">
        <v>4</v>
      </c>
      <c r="B60" s="62" t="s">
        <v>29</v>
      </c>
      <c r="C60" s="106" t="s">
        <v>47</v>
      </c>
      <c r="D60" s="39">
        <f>'Budget FCFA'!D60/VLOOKUP(D$2,$BO$127:$BP$138,2,FALSE)</f>
        <v>0</v>
      </c>
      <c r="E60" s="40">
        <f>'Budget FCFA'!E60/VLOOKUP(E$2,$BO$127:$BP$138,2,FALSE)</f>
        <v>0</v>
      </c>
      <c r="F60" s="40">
        <f>'Budget FCFA'!F60/VLOOKUP(F$2,$BO$127:$BP$138,2,FALSE)</f>
        <v>0</v>
      </c>
      <c r="G60" s="40">
        <f>'Budget FCFA'!G60/VLOOKUP(G$2,$BO$127:$BP$138,2,FALSE)</f>
        <v>0</v>
      </c>
      <c r="H60" s="115">
        <f>'Budget FCFA'!H60/VLOOKUP(H$2,$BO$127:$BP$138,2,FALSE)</f>
        <v>0</v>
      </c>
      <c r="I60" s="99">
        <f>'Budget FCFA'!I60/VLOOKUP(I$2,$BO$127:$BP$138,2,FALSE)</f>
        <v>0</v>
      </c>
      <c r="J60" s="100">
        <f>'Budget FCFA'!J60/VLOOKUP(J$2,$BO$127:$BP$138,2,FALSE)</f>
        <v>0</v>
      </c>
      <c r="K60" s="100">
        <f>'Budget FCFA'!K60/VLOOKUP(K$2,$BO$127:$BP$138,2,FALSE)</f>
        <v>0</v>
      </c>
      <c r="L60" s="115">
        <f>'Budget FCFA'!L60/VLOOKUP(L$2,$BO$127:$BP$138,2,FALSE)</f>
        <v>0</v>
      </c>
      <c r="M60" s="39">
        <f>'Budget FCFA'!M60/VLOOKUP(M$2,$BO$127:$BP$138,2,FALSE)</f>
        <v>0</v>
      </c>
      <c r="N60" s="91">
        <f>'Budget FCFA'!N60/VLOOKUP(N$2,$BO$127:$BP$138,2,FALSE)</f>
        <v>0</v>
      </c>
      <c r="O60" s="91">
        <f>'Budget FCFA'!O60/VLOOKUP(O$2,$BO$127:$BP$138,2,FALSE)</f>
        <v>0</v>
      </c>
      <c r="P60" s="91">
        <f>'Budget FCFA'!P60/VLOOKUP(P$2,$BO$127:$BP$138,2,FALSE)</f>
        <v>0</v>
      </c>
      <c r="Q60" s="115">
        <f>'Budget FCFA'!Q60/VLOOKUP(Q$2,$BO$127:$BP$138,2,FALSE)</f>
        <v>0</v>
      </c>
      <c r="R60" s="39">
        <f>'Budget FCFA'!R60/VLOOKUP(R$2,$BO$127:$BP$138,2,FALSE)</f>
        <v>0</v>
      </c>
      <c r="S60" s="91">
        <f>'Budget FCFA'!S60/VLOOKUP(S$2,$BO$127:$BP$138,2,FALSE)</f>
        <v>0</v>
      </c>
      <c r="T60" s="91">
        <f>'Budget FCFA'!T60/VLOOKUP(T$2,$BO$127:$BP$138,2,FALSE)</f>
        <v>0</v>
      </c>
      <c r="U60" s="91">
        <f>'Budget FCFA'!U60/VLOOKUP(U$2,$BO$127:$BP$138,2,FALSE)</f>
        <v>0</v>
      </c>
      <c r="V60" s="115">
        <f>'Budget FCFA'!V60/VLOOKUP(V$2,$BO$127:$BP$138,2,FALSE)</f>
        <v>0</v>
      </c>
      <c r="W60" s="39">
        <f>'Budget FCFA'!W60/VLOOKUP(W$2,$BO$127:$BP$138,2,FALSE)</f>
        <v>0</v>
      </c>
      <c r="X60" s="91">
        <f>'Budget FCFA'!X60/VLOOKUP(X$2,$BO$127:$BP$138,2,FALSE)</f>
        <v>0</v>
      </c>
      <c r="Y60" s="91">
        <f>'Budget FCFA'!Y60/VLOOKUP(Y$2,$BO$127:$BP$138,2,FALSE)</f>
        <v>0</v>
      </c>
      <c r="Z60" s="91">
        <f>'Budget FCFA'!Z60/VLOOKUP(Z$2,$BO$127:$BP$138,2,FALSE)</f>
        <v>0</v>
      </c>
      <c r="AA60" s="115">
        <f>'Budget FCFA'!AA60/VLOOKUP(AA$2,$BO$127:$BP$138,2,FALSE)</f>
        <v>0</v>
      </c>
      <c r="AB60" s="39">
        <f>'Budget FCFA'!AB60/VLOOKUP(AB$2,$BO$127:$BP$138,2,FALSE)</f>
        <v>0</v>
      </c>
      <c r="AC60" s="91">
        <f>'Budget FCFA'!AC60/VLOOKUP(AC$2,$BO$127:$BP$138,2,FALSE)</f>
        <v>0</v>
      </c>
      <c r="AD60" s="91">
        <f>'Budget FCFA'!AD60/VLOOKUP(AD$2,$BO$127:$BP$138,2,FALSE)</f>
        <v>0</v>
      </c>
      <c r="AE60" s="91">
        <f>'Budget FCFA'!AE60/VLOOKUP(AE$2,$BO$127:$BP$138,2,FALSE)</f>
        <v>0</v>
      </c>
      <c r="AF60" s="115">
        <f>'Budget FCFA'!AF60/VLOOKUP(AF$2,$BO$127:$BP$138,2,FALSE)</f>
        <v>0</v>
      </c>
      <c r="AG60" s="39">
        <f>'Budget FCFA'!AG60/VLOOKUP(AG$2,$BO$127:$BP$138,2,FALSE)</f>
        <v>0</v>
      </c>
      <c r="AH60" s="91">
        <f>'Budget FCFA'!AH60/VLOOKUP(AH$2,$BO$127:$BP$138,2,FALSE)</f>
        <v>0</v>
      </c>
      <c r="AI60" s="91">
        <f>'Budget FCFA'!AI60/VLOOKUP(AI$2,$BO$127:$BP$138,2,FALSE)</f>
        <v>0</v>
      </c>
      <c r="AJ60" s="91">
        <f>'Budget FCFA'!AJ60/VLOOKUP(AJ$2,$BO$127:$BP$138,2,FALSE)</f>
        <v>0</v>
      </c>
      <c r="AK60" s="115">
        <f>'Budget FCFA'!AK60/VLOOKUP(AK$2,$BO$127:$BP$138,2,FALSE)</f>
        <v>0</v>
      </c>
      <c r="AL60" s="39">
        <f>'Budget FCFA'!AL60/VLOOKUP(AL$2,$BO$127:$BP$138,2,FALSE)</f>
        <v>375.22581510678293</v>
      </c>
      <c r="AM60" s="91">
        <f>'Budget FCFA'!AM60/VLOOKUP(AM$2,$BO$127:$BP$138,2,FALSE)</f>
        <v>0</v>
      </c>
      <c r="AN60" s="91">
        <f>'Budget FCFA'!AN60/VLOOKUP(AN$2,$BO$127:$BP$138,2,FALSE)</f>
        <v>0</v>
      </c>
      <c r="AO60" s="91">
        <f>'Budget FCFA'!AO60/VLOOKUP(AO$2,$BO$127:$BP$138,2,FALSE)</f>
        <v>0</v>
      </c>
      <c r="AP60" s="115">
        <f>'Budget FCFA'!AP60/VLOOKUP(AP$2,$BO$127:$BP$138,2,FALSE)</f>
        <v>0</v>
      </c>
      <c r="AQ60" s="39" t="e">
        <f>'Budget FCFA'!#REF!/VLOOKUP(AQ$2,$BO$127:$BP$138,2,FALSE)</f>
        <v>#REF!</v>
      </c>
      <c r="AR60" s="91" t="e">
        <f>'Budget FCFA'!#REF!/VLOOKUP(AR$2,$BO$127:$BP$138,2,FALSE)</f>
        <v>#REF!</v>
      </c>
      <c r="AS60" s="91" t="e">
        <f>'Budget FCFA'!#REF!/VLOOKUP(AS$2,$BO$127:$BP$138,2,FALSE)</f>
        <v>#REF!</v>
      </c>
      <c r="AT60" s="91" t="e">
        <f>'Budget FCFA'!#REF!/VLOOKUP(AT$2,$BO$127:$BP$138,2,FALSE)</f>
        <v>#REF!</v>
      </c>
      <c r="AU60" s="115" t="e">
        <f>'Budget FCFA'!#REF!/VLOOKUP(AU$2,$BO$127:$BP$138,2,FALSE)</f>
        <v>#REF!</v>
      </c>
      <c r="AV60" s="39" t="e">
        <f>'Budget FCFA'!#REF!/VLOOKUP(AV$2,$BO$127:$BP$138,2,FALSE)</f>
        <v>#REF!</v>
      </c>
      <c r="AW60" s="91" t="e">
        <f>'Budget FCFA'!#REF!/VLOOKUP(AW$2,$BO$127:$BP$138,2,FALSE)</f>
        <v>#REF!</v>
      </c>
      <c r="AX60" s="91" t="e">
        <f>'Budget FCFA'!#REF!/VLOOKUP(AX$2,$BO$127:$BP$138,2,FALSE)</f>
        <v>#REF!</v>
      </c>
      <c r="AY60" s="91" t="e">
        <f>'Budget FCFA'!#REF!/VLOOKUP(AY$2,$BO$127:$BP$138,2,FALSE)</f>
        <v>#REF!</v>
      </c>
      <c r="AZ60" s="115" t="e">
        <f>'Budget FCFA'!#REF!/VLOOKUP(AZ$2,$BO$127:$BP$138,2,FALSE)</f>
        <v>#REF!</v>
      </c>
      <c r="BA60" s="39" t="e">
        <f>'Budget FCFA'!#REF!/VLOOKUP(BA$2,$BO$127:$BP$138,2,FALSE)</f>
        <v>#REF!</v>
      </c>
      <c r="BB60" s="91" t="e">
        <f>'Budget FCFA'!#REF!/VLOOKUP(BB$2,$BO$127:$BP$138,2,FALSE)</f>
        <v>#REF!</v>
      </c>
      <c r="BC60" s="91" t="e">
        <f>'Budget FCFA'!#REF!/VLOOKUP(BC$2,$BO$127:$BP$138,2,FALSE)</f>
        <v>#REF!</v>
      </c>
      <c r="BD60" s="91" t="e">
        <f>'Budget FCFA'!#REF!/VLOOKUP(BD$2,$BO$127:$BP$138,2,FALSE)</f>
        <v>#REF!</v>
      </c>
      <c r="BE60" s="147" t="e">
        <f>'Budget FCFA'!#REF!/VLOOKUP(BE$2,$BO$127:$BP$138,2,FALSE)</f>
        <v>#REF!</v>
      </c>
      <c r="BF60" s="39" t="e">
        <f>'Budget FCFA'!#REF!/VLOOKUP(BF$2,$BO$127:$BP$138,2,FALSE)</f>
        <v>#REF!</v>
      </c>
      <c r="BG60" s="91" t="e">
        <f>'Budget FCFA'!#REF!/VLOOKUP(BG$2,$BO$127:$BP$138,2,FALSE)</f>
        <v>#REF!</v>
      </c>
      <c r="BH60" s="40" t="e">
        <f>'Budget FCFA'!#REF!/VLOOKUP(BH$2,$BO$127:$BP$138,2,FALSE)</f>
        <v>#REF!</v>
      </c>
      <c r="BI60" s="161" t="e">
        <f>'Budget FCFA'!#REF!/VLOOKUP(BI$2,$BO$127:$BP$138,2,FALSE)</f>
        <v>#REF!</v>
      </c>
      <c r="BJ60" s="115" t="e">
        <f>'Budget FCFA'!#REF!/VLOOKUP(BJ$2,$BO$127:$BP$138,2,FALSE)</f>
        <v>#REF!</v>
      </c>
      <c r="BK60" s="110" t="e">
        <f t="shared" si="0"/>
        <v>#REF!</v>
      </c>
      <c r="BL60" s="213" t="e">
        <f>BK60-'Budget FCFA'!#REF!</f>
        <v>#REF!</v>
      </c>
      <c r="BM60"/>
    </row>
    <row r="61" spans="1:65" s="5" customFormat="1">
      <c r="A61" s="61" t="s">
        <v>4</v>
      </c>
      <c r="B61" s="62" t="s">
        <v>96</v>
      </c>
      <c r="C61" s="110" t="s">
        <v>47</v>
      </c>
      <c r="D61" s="39">
        <f>'Budget FCFA'!D61/VLOOKUP(D$2,$BO$127:$BP$138,2,FALSE)</f>
        <v>0</v>
      </c>
      <c r="E61" s="40">
        <f>'Budget FCFA'!E61/VLOOKUP(E$2,$BO$127:$BP$138,2,FALSE)</f>
        <v>0</v>
      </c>
      <c r="F61" s="40">
        <f>'Budget FCFA'!F61/VLOOKUP(F$2,$BO$127:$BP$138,2,FALSE)</f>
        <v>0</v>
      </c>
      <c r="G61" s="40">
        <f>'Budget FCFA'!G61/VLOOKUP(G$2,$BO$127:$BP$138,2,FALSE)</f>
        <v>0</v>
      </c>
      <c r="H61" s="115">
        <f>'Budget FCFA'!H61/VLOOKUP(H$2,$BO$127:$BP$138,2,FALSE)</f>
        <v>0</v>
      </c>
      <c r="I61" s="98">
        <f>'Budget FCFA'!I61/VLOOKUP(I$2,$BO$127:$BP$138,2,FALSE)</f>
        <v>0</v>
      </c>
      <c r="J61" s="91">
        <f>'Budget FCFA'!J61/VLOOKUP(J$2,$BO$127:$BP$138,2,FALSE)</f>
        <v>0</v>
      </c>
      <c r="K61" s="91">
        <f>'Budget FCFA'!K61/VLOOKUP(K$2,$BO$127:$BP$138,2,FALSE)</f>
        <v>0</v>
      </c>
      <c r="L61" s="91">
        <f>'Budget FCFA'!L61/VLOOKUP(L$2,$BO$127:$BP$138,2,FALSE)</f>
        <v>0</v>
      </c>
      <c r="M61" s="39">
        <f>'Budget FCFA'!M61/VLOOKUP(M$2,$BO$127:$BP$138,2,FALSE)</f>
        <v>0</v>
      </c>
      <c r="N61" s="91">
        <f>'Budget FCFA'!N61/VLOOKUP(N$2,$BO$127:$BP$138,2,FALSE)</f>
        <v>0</v>
      </c>
      <c r="O61" s="91">
        <f>'Budget FCFA'!O61/VLOOKUP(O$2,$BO$127:$BP$138,2,FALSE)</f>
        <v>0</v>
      </c>
      <c r="P61" s="91">
        <f>'Budget FCFA'!P61/VLOOKUP(P$2,$BO$127:$BP$138,2,FALSE)</f>
        <v>0</v>
      </c>
      <c r="Q61" s="115">
        <f>'Budget FCFA'!Q61/VLOOKUP(Q$2,$BO$127:$BP$138,2,FALSE)</f>
        <v>0</v>
      </c>
      <c r="R61" s="39">
        <f>'Budget FCFA'!R61/VLOOKUP(R$2,$BO$127:$BP$138,2,FALSE)</f>
        <v>0</v>
      </c>
      <c r="S61" s="91">
        <f>'Budget FCFA'!S61/VLOOKUP(S$2,$BO$127:$BP$138,2,FALSE)</f>
        <v>0</v>
      </c>
      <c r="T61" s="91">
        <f>'Budget FCFA'!T61/VLOOKUP(T$2,$BO$127:$BP$138,2,FALSE)</f>
        <v>0</v>
      </c>
      <c r="U61" s="91">
        <f>'Budget FCFA'!U61/VLOOKUP(U$2,$BO$127:$BP$138,2,FALSE)</f>
        <v>0</v>
      </c>
      <c r="V61" s="115">
        <f>'Budget FCFA'!V61/VLOOKUP(V$2,$BO$127:$BP$138,2,FALSE)</f>
        <v>0</v>
      </c>
      <c r="W61" s="39">
        <f>'Budget FCFA'!W61/VLOOKUP(W$2,$BO$127:$BP$138,2,FALSE)</f>
        <v>0</v>
      </c>
      <c r="X61" s="91">
        <f>'Budget FCFA'!X61/VLOOKUP(X$2,$BO$127:$BP$138,2,FALSE)</f>
        <v>0</v>
      </c>
      <c r="Y61" s="91">
        <f>'Budget FCFA'!Y61/VLOOKUP(Y$2,$BO$127:$BP$138,2,FALSE)</f>
        <v>0</v>
      </c>
      <c r="Z61" s="91">
        <f>'Budget FCFA'!Z61/VLOOKUP(Z$2,$BO$127:$BP$138,2,FALSE)</f>
        <v>0</v>
      </c>
      <c r="AA61" s="115">
        <f>'Budget FCFA'!AA61/VLOOKUP(AA$2,$BO$127:$BP$138,2,FALSE)</f>
        <v>0</v>
      </c>
      <c r="AB61" s="39">
        <f>'Budget FCFA'!AB61/VLOOKUP(AB$2,$BO$127:$BP$138,2,FALSE)</f>
        <v>0</v>
      </c>
      <c r="AC61" s="91">
        <f>'Budget FCFA'!AC61/VLOOKUP(AC$2,$BO$127:$BP$138,2,FALSE)</f>
        <v>0</v>
      </c>
      <c r="AD61" s="91">
        <f>'Budget FCFA'!AD61/VLOOKUP(AD$2,$BO$127:$BP$138,2,FALSE)</f>
        <v>0</v>
      </c>
      <c r="AE61" s="91">
        <f>'Budget FCFA'!AE61/VLOOKUP(AE$2,$BO$127:$BP$138,2,FALSE)</f>
        <v>0</v>
      </c>
      <c r="AF61" s="115">
        <f>'Budget FCFA'!AF61/VLOOKUP(AF$2,$BO$127:$BP$138,2,FALSE)</f>
        <v>0</v>
      </c>
      <c r="AG61" s="39">
        <f>'Budget FCFA'!AG61/VLOOKUP(AG$2,$BO$127:$BP$138,2,FALSE)</f>
        <v>0</v>
      </c>
      <c r="AH61" s="91">
        <f>'Budget FCFA'!AH61/VLOOKUP(AH$2,$BO$127:$BP$138,2,FALSE)</f>
        <v>0</v>
      </c>
      <c r="AI61" s="91">
        <f>'Budget FCFA'!AI61/VLOOKUP(AI$2,$BO$127:$BP$138,2,FALSE)</f>
        <v>0</v>
      </c>
      <c r="AJ61" s="91">
        <f>'Budget FCFA'!AJ61/VLOOKUP(AJ$2,$BO$127:$BP$138,2,FALSE)</f>
        <v>0</v>
      </c>
      <c r="AK61" s="115">
        <f>'Budget FCFA'!AK61/VLOOKUP(AK$2,$BO$127:$BP$138,2,FALSE)</f>
        <v>0</v>
      </c>
      <c r="AL61" s="39">
        <f>'Budget FCFA'!AL61/VLOOKUP(AL$2,$BO$127:$BP$138,2,FALSE)</f>
        <v>543.11944228051539</v>
      </c>
      <c r="AM61" s="91">
        <f>'Budget FCFA'!AM61/VLOOKUP(AM$2,$BO$127:$BP$138,2,FALSE)</f>
        <v>0</v>
      </c>
      <c r="AN61" s="91">
        <f>'Budget FCFA'!AN61/VLOOKUP(AN$2,$BO$127:$BP$138,2,FALSE)</f>
        <v>0</v>
      </c>
      <c r="AO61" s="91">
        <f>'Budget FCFA'!AO61/VLOOKUP(AO$2,$BO$127:$BP$138,2,FALSE)</f>
        <v>0</v>
      </c>
      <c r="AP61" s="115">
        <f>'Budget FCFA'!AP61/VLOOKUP(AP$2,$BO$127:$BP$138,2,FALSE)</f>
        <v>0</v>
      </c>
      <c r="AQ61" s="39" t="e">
        <f>'Budget FCFA'!#REF!/VLOOKUP(AQ$2,$BO$127:$BP$138,2,FALSE)</f>
        <v>#REF!</v>
      </c>
      <c r="AR61" s="91" t="e">
        <f>'Budget FCFA'!#REF!/VLOOKUP(AR$2,$BO$127:$BP$138,2,FALSE)</f>
        <v>#REF!</v>
      </c>
      <c r="AS61" s="91" t="e">
        <f>'Budget FCFA'!#REF!/VLOOKUP(AS$2,$BO$127:$BP$138,2,FALSE)</f>
        <v>#REF!</v>
      </c>
      <c r="AT61" s="91" t="e">
        <f>'Budget FCFA'!#REF!/VLOOKUP(AT$2,$BO$127:$BP$138,2,FALSE)</f>
        <v>#REF!</v>
      </c>
      <c r="AU61" s="115" t="e">
        <f>'Budget FCFA'!#REF!/VLOOKUP(AU$2,$BO$127:$BP$138,2,FALSE)</f>
        <v>#REF!</v>
      </c>
      <c r="AV61" s="39" t="e">
        <f>'Budget FCFA'!#REF!/VLOOKUP(AV$2,$BO$127:$BP$138,2,FALSE)</f>
        <v>#REF!</v>
      </c>
      <c r="AW61" s="91" t="e">
        <f>'Budget FCFA'!#REF!/VLOOKUP(AW$2,$BO$127:$BP$138,2,FALSE)</f>
        <v>#REF!</v>
      </c>
      <c r="AX61" s="91" t="e">
        <f>'Budget FCFA'!#REF!/VLOOKUP(AX$2,$BO$127:$BP$138,2,FALSE)</f>
        <v>#REF!</v>
      </c>
      <c r="AY61" s="91" t="e">
        <f>'Budget FCFA'!#REF!/VLOOKUP(AY$2,$BO$127:$BP$138,2,FALSE)</f>
        <v>#REF!</v>
      </c>
      <c r="AZ61" s="115" t="e">
        <f>'Budget FCFA'!#REF!/VLOOKUP(AZ$2,$BO$127:$BP$138,2,FALSE)</f>
        <v>#REF!</v>
      </c>
      <c r="BA61" s="39" t="e">
        <f>'Budget FCFA'!#REF!/VLOOKUP(BA$2,$BO$127:$BP$138,2,FALSE)</f>
        <v>#REF!</v>
      </c>
      <c r="BB61" s="91" t="e">
        <f>'Budget FCFA'!#REF!/VLOOKUP(BB$2,$BO$127:$BP$138,2,FALSE)</f>
        <v>#REF!</v>
      </c>
      <c r="BC61" s="91" t="e">
        <f>'Budget FCFA'!#REF!/VLOOKUP(BC$2,$BO$127:$BP$138,2,FALSE)</f>
        <v>#REF!</v>
      </c>
      <c r="BD61" s="91" t="e">
        <f>'Budget FCFA'!#REF!/VLOOKUP(BD$2,$BO$127:$BP$138,2,FALSE)</f>
        <v>#REF!</v>
      </c>
      <c r="BE61" s="147" t="e">
        <f>'Budget FCFA'!#REF!/VLOOKUP(BE$2,$BO$127:$BP$138,2,FALSE)</f>
        <v>#REF!</v>
      </c>
      <c r="BF61" s="39" t="e">
        <f>'Budget FCFA'!#REF!/VLOOKUP(BF$2,$BO$127:$BP$138,2,FALSE)</f>
        <v>#REF!</v>
      </c>
      <c r="BG61" s="91" t="e">
        <f>'Budget FCFA'!#REF!/VLOOKUP(BG$2,$BO$127:$BP$138,2,FALSE)</f>
        <v>#REF!</v>
      </c>
      <c r="BH61" s="40" t="e">
        <f>'Budget FCFA'!#REF!/VLOOKUP(BH$2,$BO$127:$BP$138,2,FALSE)</f>
        <v>#REF!</v>
      </c>
      <c r="BI61" s="161" t="e">
        <f>'Budget FCFA'!#REF!/VLOOKUP(BI$2,$BO$127:$BP$138,2,FALSE)</f>
        <v>#REF!</v>
      </c>
      <c r="BJ61" s="115" t="e">
        <f>'Budget FCFA'!#REF!/VLOOKUP(BJ$2,$BO$127:$BP$138,2,FALSE)</f>
        <v>#REF!</v>
      </c>
      <c r="BK61" s="110" t="e">
        <f t="shared" si="0"/>
        <v>#REF!</v>
      </c>
      <c r="BL61" s="213" t="e">
        <f>BK61-'Budget FCFA'!#REF!</f>
        <v>#REF!</v>
      </c>
      <c r="BM61"/>
    </row>
    <row r="62" spans="1:65" s="5" customFormat="1">
      <c r="A62" s="61" t="s">
        <v>4</v>
      </c>
      <c r="B62" s="62" t="s">
        <v>30</v>
      </c>
      <c r="C62" s="110" t="s">
        <v>47</v>
      </c>
      <c r="D62" s="39">
        <f>'Budget FCFA'!D62/VLOOKUP(D$2,$BO$127:$BP$138,2,FALSE)</f>
        <v>0</v>
      </c>
      <c r="E62" s="40">
        <f>'Budget FCFA'!E62/VLOOKUP(E$2,$BO$127:$BP$138,2,FALSE)</f>
        <v>0</v>
      </c>
      <c r="F62" s="40">
        <f>'Budget FCFA'!F62/VLOOKUP(F$2,$BO$127:$BP$138,2,FALSE)</f>
        <v>0</v>
      </c>
      <c r="G62" s="40">
        <f>'Budget FCFA'!G62/VLOOKUP(G$2,$BO$127:$BP$138,2,FALSE)</f>
        <v>0</v>
      </c>
      <c r="H62" s="115">
        <f>'Budget FCFA'!H62/VLOOKUP(H$2,$BO$127:$BP$138,2,FALSE)</f>
        <v>0</v>
      </c>
      <c r="I62" s="98">
        <f>'Budget FCFA'!I62/VLOOKUP(I$2,$BO$127:$BP$138,2,FALSE)</f>
        <v>0</v>
      </c>
      <c r="J62" s="91">
        <f>'Budget FCFA'!J62/VLOOKUP(J$2,$BO$127:$BP$138,2,FALSE)</f>
        <v>0</v>
      </c>
      <c r="K62" s="91">
        <f>'Budget FCFA'!K62/VLOOKUP(K$2,$BO$127:$BP$138,2,FALSE)</f>
        <v>0</v>
      </c>
      <c r="L62" s="91">
        <f>'Budget FCFA'!L62/VLOOKUP(L$2,$BO$127:$BP$138,2,FALSE)</f>
        <v>0</v>
      </c>
      <c r="M62" s="39">
        <f>'Budget FCFA'!M62/VLOOKUP(M$2,$BO$127:$BP$138,2,FALSE)</f>
        <v>0</v>
      </c>
      <c r="N62" s="91">
        <f>'Budget FCFA'!N62/VLOOKUP(N$2,$BO$127:$BP$138,2,FALSE)</f>
        <v>0</v>
      </c>
      <c r="O62" s="91">
        <f>'Budget FCFA'!O62/VLOOKUP(O$2,$BO$127:$BP$138,2,FALSE)</f>
        <v>0</v>
      </c>
      <c r="P62" s="91">
        <f>'Budget FCFA'!P62/VLOOKUP(P$2,$BO$127:$BP$138,2,FALSE)</f>
        <v>0</v>
      </c>
      <c r="Q62" s="115">
        <f>'Budget FCFA'!Q62/VLOOKUP(Q$2,$BO$127:$BP$138,2,FALSE)</f>
        <v>0</v>
      </c>
      <c r="R62" s="39">
        <f>'Budget FCFA'!R62/VLOOKUP(R$2,$BO$127:$BP$138,2,FALSE)</f>
        <v>0</v>
      </c>
      <c r="S62" s="91">
        <f>'Budget FCFA'!S62/VLOOKUP(S$2,$BO$127:$BP$138,2,FALSE)</f>
        <v>0</v>
      </c>
      <c r="T62" s="91">
        <f>'Budget FCFA'!T62/VLOOKUP(T$2,$BO$127:$BP$138,2,FALSE)</f>
        <v>0</v>
      </c>
      <c r="U62" s="91">
        <f>'Budget FCFA'!U62/VLOOKUP(U$2,$BO$127:$BP$138,2,FALSE)</f>
        <v>0</v>
      </c>
      <c r="V62" s="115">
        <f>'Budget FCFA'!V62/VLOOKUP(V$2,$BO$127:$BP$138,2,FALSE)</f>
        <v>0</v>
      </c>
      <c r="W62" s="39">
        <f>'Budget FCFA'!W62/VLOOKUP(W$2,$BO$127:$BP$138,2,FALSE)</f>
        <v>0</v>
      </c>
      <c r="X62" s="91">
        <f>'Budget FCFA'!X62/VLOOKUP(X$2,$BO$127:$BP$138,2,FALSE)</f>
        <v>0</v>
      </c>
      <c r="Y62" s="91">
        <f>'Budget FCFA'!Y62/VLOOKUP(Y$2,$BO$127:$BP$138,2,FALSE)</f>
        <v>0</v>
      </c>
      <c r="Z62" s="91">
        <f>'Budget FCFA'!Z62/VLOOKUP(Z$2,$BO$127:$BP$138,2,FALSE)</f>
        <v>0</v>
      </c>
      <c r="AA62" s="115">
        <f>'Budget FCFA'!AA62/VLOOKUP(AA$2,$BO$127:$BP$138,2,FALSE)</f>
        <v>0</v>
      </c>
      <c r="AB62" s="39">
        <f>'Budget FCFA'!AB62/VLOOKUP(AB$2,$BO$127:$BP$138,2,FALSE)</f>
        <v>0</v>
      </c>
      <c r="AC62" s="91">
        <f>'Budget FCFA'!AC62/VLOOKUP(AC$2,$BO$127:$BP$138,2,FALSE)</f>
        <v>0</v>
      </c>
      <c r="AD62" s="91">
        <f>'Budget FCFA'!AD62/VLOOKUP(AD$2,$BO$127:$BP$138,2,FALSE)</f>
        <v>0</v>
      </c>
      <c r="AE62" s="91">
        <f>'Budget FCFA'!AE62/VLOOKUP(AE$2,$BO$127:$BP$138,2,FALSE)</f>
        <v>0</v>
      </c>
      <c r="AF62" s="115">
        <f>'Budget FCFA'!AF62/VLOOKUP(AF$2,$BO$127:$BP$138,2,FALSE)</f>
        <v>0</v>
      </c>
      <c r="AG62" s="39">
        <f>'Budget FCFA'!AG62/VLOOKUP(AG$2,$BO$127:$BP$138,2,FALSE)</f>
        <v>0</v>
      </c>
      <c r="AH62" s="91">
        <f>'Budget FCFA'!AH62/VLOOKUP(AH$2,$BO$127:$BP$138,2,FALSE)</f>
        <v>0</v>
      </c>
      <c r="AI62" s="91">
        <f>'Budget FCFA'!AI62/VLOOKUP(AI$2,$BO$127:$BP$138,2,FALSE)</f>
        <v>0</v>
      </c>
      <c r="AJ62" s="91">
        <f>'Budget FCFA'!AJ62/VLOOKUP(AJ$2,$BO$127:$BP$138,2,FALSE)</f>
        <v>0</v>
      </c>
      <c r="AK62" s="115">
        <f>'Budget FCFA'!AK62/VLOOKUP(AK$2,$BO$127:$BP$138,2,FALSE)</f>
        <v>0</v>
      </c>
      <c r="AL62" s="39">
        <f>'Budget FCFA'!AL62/VLOOKUP(AL$2,$BO$127:$BP$138,2,FALSE)</f>
        <v>391.0637435075775</v>
      </c>
      <c r="AM62" s="91">
        <f>'Budget FCFA'!AM62/VLOOKUP(AM$2,$BO$127:$BP$138,2,FALSE)</f>
        <v>0</v>
      </c>
      <c r="AN62" s="91">
        <f>'Budget FCFA'!AN62/VLOOKUP(AN$2,$BO$127:$BP$138,2,FALSE)</f>
        <v>0</v>
      </c>
      <c r="AO62" s="91">
        <f>'Budget FCFA'!AO62/VLOOKUP(AO$2,$BO$127:$BP$138,2,FALSE)</f>
        <v>0</v>
      </c>
      <c r="AP62" s="115">
        <f>'Budget FCFA'!AP62/VLOOKUP(AP$2,$BO$127:$BP$138,2,FALSE)</f>
        <v>0</v>
      </c>
      <c r="AQ62" s="39" t="e">
        <f>'Budget FCFA'!#REF!/VLOOKUP(AQ$2,$BO$127:$BP$138,2,FALSE)</f>
        <v>#REF!</v>
      </c>
      <c r="AR62" s="91" t="e">
        <f>'Budget FCFA'!#REF!/VLOOKUP(AR$2,$BO$127:$BP$138,2,FALSE)</f>
        <v>#REF!</v>
      </c>
      <c r="AS62" s="91" t="e">
        <f>'Budget FCFA'!#REF!/VLOOKUP(AS$2,$BO$127:$BP$138,2,FALSE)</f>
        <v>#REF!</v>
      </c>
      <c r="AT62" s="91" t="e">
        <f>'Budget FCFA'!#REF!/VLOOKUP(AT$2,$BO$127:$BP$138,2,FALSE)</f>
        <v>#REF!</v>
      </c>
      <c r="AU62" s="115" t="e">
        <f>'Budget FCFA'!#REF!/VLOOKUP(AU$2,$BO$127:$BP$138,2,FALSE)</f>
        <v>#REF!</v>
      </c>
      <c r="AV62" s="39" t="e">
        <f>'Budget FCFA'!#REF!/VLOOKUP(AV$2,$BO$127:$BP$138,2,FALSE)</f>
        <v>#REF!</v>
      </c>
      <c r="AW62" s="91" t="e">
        <f>'Budget FCFA'!#REF!/VLOOKUP(AW$2,$BO$127:$BP$138,2,FALSE)</f>
        <v>#REF!</v>
      </c>
      <c r="AX62" s="91" t="e">
        <f>'Budget FCFA'!#REF!/VLOOKUP(AX$2,$BO$127:$BP$138,2,FALSE)</f>
        <v>#REF!</v>
      </c>
      <c r="AY62" s="91" t="e">
        <f>'Budget FCFA'!#REF!/VLOOKUP(AY$2,$BO$127:$BP$138,2,FALSE)</f>
        <v>#REF!</v>
      </c>
      <c r="AZ62" s="115" t="e">
        <f>'Budget FCFA'!#REF!/VLOOKUP(AZ$2,$BO$127:$BP$138,2,FALSE)</f>
        <v>#REF!</v>
      </c>
      <c r="BA62" s="39" t="e">
        <f>'Budget FCFA'!#REF!/VLOOKUP(BA$2,$BO$127:$BP$138,2,FALSE)</f>
        <v>#REF!</v>
      </c>
      <c r="BB62" s="91" t="e">
        <f>'Budget FCFA'!#REF!/VLOOKUP(BB$2,$BO$127:$BP$138,2,FALSE)</f>
        <v>#REF!</v>
      </c>
      <c r="BC62" s="91" t="e">
        <f>'Budget FCFA'!#REF!/VLOOKUP(BC$2,$BO$127:$BP$138,2,FALSE)</f>
        <v>#REF!</v>
      </c>
      <c r="BD62" s="91" t="e">
        <f>'Budget FCFA'!#REF!/VLOOKUP(BD$2,$BO$127:$BP$138,2,FALSE)</f>
        <v>#REF!</v>
      </c>
      <c r="BE62" s="147" t="e">
        <f>'Budget FCFA'!#REF!/VLOOKUP(BE$2,$BO$127:$BP$138,2,FALSE)</f>
        <v>#REF!</v>
      </c>
      <c r="BF62" s="39" t="e">
        <f>'Budget FCFA'!#REF!/VLOOKUP(BF$2,$BO$127:$BP$138,2,FALSE)</f>
        <v>#REF!</v>
      </c>
      <c r="BG62" s="91" t="e">
        <f>'Budget FCFA'!#REF!/VLOOKUP(BG$2,$BO$127:$BP$138,2,FALSE)</f>
        <v>#REF!</v>
      </c>
      <c r="BH62" s="40" t="e">
        <f>'Budget FCFA'!#REF!/VLOOKUP(BH$2,$BO$127:$BP$138,2,FALSE)</f>
        <v>#REF!</v>
      </c>
      <c r="BI62" s="161" t="e">
        <f>'Budget FCFA'!#REF!/VLOOKUP(BI$2,$BO$127:$BP$138,2,FALSE)</f>
        <v>#REF!</v>
      </c>
      <c r="BJ62" s="115" t="e">
        <f>'Budget FCFA'!#REF!/VLOOKUP(BJ$2,$BO$127:$BP$138,2,FALSE)</f>
        <v>#REF!</v>
      </c>
      <c r="BK62" s="110" t="e">
        <f t="shared" si="0"/>
        <v>#REF!</v>
      </c>
      <c r="BL62" s="213" t="e">
        <f>BK62-'Budget FCFA'!#REF!</f>
        <v>#REF!</v>
      </c>
      <c r="BM62"/>
    </row>
    <row r="63" spans="1:65" s="5" customFormat="1" ht="15.6">
      <c r="A63" s="61" t="s">
        <v>4</v>
      </c>
      <c r="B63" s="68" t="s">
        <v>27</v>
      </c>
      <c r="C63" s="68" t="s">
        <v>15</v>
      </c>
      <c r="D63" s="45">
        <f>'Budget FCFA'!D63/VLOOKUP(D$2,$BO$127:$BP$138,2,FALSE)</f>
        <v>0</v>
      </c>
      <c r="E63" s="43">
        <f>'Budget FCFA'!E63/VLOOKUP(E$2,$BO$127:$BP$138,2,FALSE)</f>
        <v>0</v>
      </c>
      <c r="F63" s="43">
        <f>'Budget FCFA'!F63/VLOOKUP(F$2,$BO$127:$BP$138,2,FALSE)</f>
        <v>0</v>
      </c>
      <c r="G63" s="43">
        <f>'Budget FCFA'!G63/VLOOKUP(G$2,$BO$127:$BP$138,2,FALSE)</f>
        <v>0</v>
      </c>
      <c r="H63" s="44">
        <f>'Budget FCFA'!H63/VLOOKUP(H$2,$BO$127:$BP$138,2,FALSE)</f>
        <v>0</v>
      </c>
      <c r="I63" s="45">
        <f>'Budget FCFA'!I63/VLOOKUP(I$2,$BO$127:$BP$138,2,FALSE)</f>
        <v>0</v>
      </c>
      <c r="J63" s="43">
        <f>'Budget FCFA'!J63/VLOOKUP(J$2,$BO$127:$BP$138,2,FALSE)</f>
        <v>0</v>
      </c>
      <c r="K63" s="43">
        <f>'Budget FCFA'!K63/VLOOKUP(K$2,$BO$127:$BP$138,2,FALSE)</f>
        <v>0</v>
      </c>
      <c r="L63" s="44">
        <f>'Budget FCFA'!L63/VLOOKUP(L$2,$BO$127:$BP$138,2,FALSE)</f>
        <v>0</v>
      </c>
      <c r="M63" s="45">
        <f>'Budget FCFA'!M63/VLOOKUP(M$2,$BO$127:$BP$138,2,FALSE)</f>
        <v>0</v>
      </c>
      <c r="N63" s="43">
        <f>'Budget FCFA'!N63/VLOOKUP(N$2,$BO$127:$BP$138,2,FALSE)</f>
        <v>0</v>
      </c>
      <c r="O63" s="43">
        <f>'Budget FCFA'!O63/VLOOKUP(O$2,$BO$127:$BP$138,2,FALSE)</f>
        <v>0</v>
      </c>
      <c r="P63" s="43">
        <f>'Budget FCFA'!P63/VLOOKUP(P$2,$BO$127:$BP$138,2,FALSE)</f>
        <v>838.46807031558467</v>
      </c>
      <c r="Q63" s="44">
        <f>'Budget FCFA'!Q63/VLOOKUP(Q$2,$BO$127:$BP$138,2,FALSE)</f>
        <v>0</v>
      </c>
      <c r="R63" s="45">
        <f>'Budget FCFA'!R63/VLOOKUP(R$2,$BO$127:$BP$138,2,FALSE)</f>
        <v>0</v>
      </c>
      <c r="S63" s="43">
        <f>'Budget FCFA'!S63/VLOOKUP(S$2,$BO$127:$BP$138,2,FALSE)</f>
        <v>0</v>
      </c>
      <c r="T63" s="43">
        <f>'Budget FCFA'!T63/VLOOKUP(T$2,$BO$127:$BP$138,2,FALSE)</f>
        <v>0</v>
      </c>
      <c r="U63" s="43">
        <f>'Budget FCFA'!U63/VLOOKUP(U$2,$BO$127:$BP$138,2,FALSE)</f>
        <v>0</v>
      </c>
      <c r="V63" s="44">
        <f>'Budget FCFA'!V63/VLOOKUP(V$2,$BO$127:$BP$138,2,FALSE)</f>
        <v>0</v>
      </c>
      <c r="W63" s="45">
        <f>'Budget FCFA'!W63/VLOOKUP(W$2,$BO$127:$BP$138,2,FALSE)</f>
        <v>0</v>
      </c>
      <c r="X63" s="43">
        <f>'Budget FCFA'!X63/VLOOKUP(X$2,$BO$127:$BP$138,2,FALSE)</f>
        <v>0</v>
      </c>
      <c r="Y63" s="43">
        <f>'Budget FCFA'!Y63/VLOOKUP(Y$2,$BO$127:$BP$138,2,FALSE)</f>
        <v>0</v>
      </c>
      <c r="Z63" s="43">
        <f>'Budget FCFA'!Z63/VLOOKUP(Z$2,$BO$127:$BP$138,2,FALSE)</f>
        <v>0</v>
      </c>
      <c r="AA63" s="44">
        <f>'Budget FCFA'!AA63/VLOOKUP(AA$2,$BO$127:$BP$138,2,FALSE)</f>
        <v>0</v>
      </c>
      <c r="AB63" s="45">
        <f>'Budget FCFA'!AB63/VLOOKUP(AB$2,$BO$127:$BP$138,2,FALSE)</f>
        <v>0</v>
      </c>
      <c r="AC63" s="43">
        <f>'Budget FCFA'!AC63/VLOOKUP(AC$2,$BO$127:$BP$138,2,FALSE)</f>
        <v>0</v>
      </c>
      <c r="AD63" s="43">
        <f>'Budget FCFA'!AD63/VLOOKUP(AD$2,$BO$127:$BP$138,2,FALSE)</f>
        <v>0</v>
      </c>
      <c r="AE63" s="43">
        <f>'Budget FCFA'!AE63/VLOOKUP(AE$2,$BO$127:$BP$138,2,FALSE)</f>
        <v>0</v>
      </c>
      <c r="AF63" s="44">
        <f>'Budget FCFA'!AF63/VLOOKUP(AF$2,$BO$127:$BP$138,2,FALSE)</f>
        <v>0</v>
      </c>
      <c r="AG63" s="45">
        <f>'Budget FCFA'!AG63/VLOOKUP(AG$2,$BO$127:$BP$138,2,FALSE)</f>
        <v>0</v>
      </c>
      <c r="AH63" s="43">
        <f>'Budget FCFA'!AH63/VLOOKUP(AH$2,$BO$127:$BP$138,2,FALSE)</f>
        <v>0</v>
      </c>
      <c r="AI63" s="43">
        <f>'Budget FCFA'!AI63/VLOOKUP(AI$2,$BO$127:$BP$138,2,FALSE)</f>
        <v>0</v>
      </c>
      <c r="AJ63" s="43">
        <f>'Budget FCFA'!AJ63/VLOOKUP(AJ$2,$BO$127:$BP$138,2,FALSE)</f>
        <v>0</v>
      </c>
      <c r="AK63" s="44">
        <f>'Budget FCFA'!AK63/VLOOKUP(AK$2,$BO$127:$BP$138,2,FALSE)</f>
        <v>0</v>
      </c>
      <c r="AL63" s="45">
        <f>'Budget FCFA'!AL63/VLOOKUP(AL$2,$BO$127:$BP$138,2,FALSE)</f>
        <v>6926.5973226903598</v>
      </c>
      <c r="AM63" s="43">
        <f>'Budget FCFA'!AM63/VLOOKUP(AM$2,$BO$127:$BP$138,2,FALSE)</f>
        <v>686.02057756834677</v>
      </c>
      <c r="AN63" s="43">
        <f>'Budget FCFA'!AN63/VLOOKUP(AN$2,$BO$127:$BP$138,2,FALSE)</f>
        <v>0</v>
      </c>
      <c r="AO63" s="43">
        <f>'Budget FCFA'!AO63/VLOOKUP(AO$2,$BO$127:$BP$138,2,FALSE)</f>
        <v>0</v>
      </c>
      <c r="AP63" s="44">
        <f>'Budget FCFA'!AP63/VLOOKUP(AP$2,$BO$127:$BP$138,2,FALSE)</f>
        <v>0</v>
      </c>
      <c r="AQ63" s="45" t="e">
        <f>'Budget FCFA'!#REF!/VLOOKUP(AQ$2,$BO$127:$BP$138,2,FALSE)</f>
        <v>#REF!</v>
      </c>
      <c r="AR63" s="43" t="e">
        <f>'Budget FCFA'!#REF!/VLOOKUP(AR$2,$BO$127:$BP$138,2,FALSE)</f>
        <v>#REF!</v>
      </c>
      <c r="AS63" s="43" t="e">
        <f>'Budget FCFA'!#REF!/VLOOKUP(AS$2,$BO$127:$BP$138,2,FALSE)</f>
        <v>#REF!</v>
      </c>
      <c r="AT63" s="43" t="e">
        <f>'Budget FCFA'!#REF!/VLOOKUP(AT$2,$BO$127:$BP$138,2,FALSE)</f>
        <v>#REF!</v>
      </c>
      <c r="AU63" s="44" t="e">
        <f>'Budget FCFA'!#REF!/VLOOKUP(AU$2,$BO$127:$BP$138,2,FALSE)</f>
        <v>#REF!</v>
      </c>
      <c r="AV63" s="45" t="e">
        <f>'Budget FCFA'!#REF!/VLOOKUP(AV$2,$BO$127:$BP$138,2,FALSE)</f>
        <v>#REF!</v>
      </c>
      <c r="AW63" s="43" t="e">
        <f>'Budget FCFA'!#REF!/VLOOKUP(AW$2,$BO$127:$BP$138,2,FALSE)</f>
        <v>#REF!</v>
      </c>
      <c r="AX63" s="43" t="e">
        <f>'Budget FCFA'!#REF!/VLOOKUP(AX$2,$BO$127:$BP$138,2,FALSE)</f>
        <v>#REF!</v>
      </c>
      <c r="AY63" s="43" t="e">
        <f>'Budget FCFA'!#REF!/VLOOKUP(AY$2,$BO$127:$BP$138,2,FALSE)</f>
        <v>#REF!</v>
      </c>
      <c r="AZ63" s="44" t="e">
        <f>'Budget FCFA'!#REF!/VLOOKUP(AZ$2,$BO$127:$BP$138,2,FALSE)</f>
        <v>#REF!</v>
      </c>
      <c r="BA63" s="45" t="e">
        <f>'Budget FCFA'!#REF!/VLOOKUP(BA$2,$BO$127:$BP$138,2,FALSE)</f>
        <v>#REF!</v>
      </c>
      <c r="BB63" s="43" t="e">
        <f>'Budget FCFA'!#REF!/VLOOKUP(BB$2,$BO$127:$BP$138,2,FALSE)</f>
        <v>#REF!</v>
      </c>
      <c r="BC63" s="43" t="e">
        <f>'Budget FCFA'!#REF!/VLOOKUP(BC$2,$BO$127:$BP$138,2,FALSE)</f>
        <v>#REF!</v>
      </c>
      <c r="BD63" s="43" t="e">
        <f>'Budget FCFA'!#REF!/VLOOKUP(BD$2,$BO$127:$BP$138,2,FALSE)</f>
        <v>#REF!</v>
      </c>
      <c r="BE63" s="145" t="e">
        <f>'Budget FCFA'!#REF!/VLOOKUP(BE$2,$BO$127:$BP$138,2,FALSE)</f>
        <v>#REF!</v>
      </c>
      <c r="BF63" s="158" t="e">
        <f>'Budget FCFA'!#REF!/VLOOKUP(BF$2,$BO$127:$BP$138,2,FALSE)</f>
        <v>#REF!</v>
      </c>
      <c r="BG63" s="43" t="e">
        <f>'Budget FCFA'!#REF!/VLOOKUP(BG$2,$BO$127:$BP$138,2,FALSE)</f>
        <v>#REF!</v>
      </c>
      <c r="BH63" s="43" t="e">
        <f>'Budget FCFA'!#REF!/VLOOKUP(BH$2,$BO$127:$BP$138,2,FALSE)</f>
        <v>#REF!</v>
      </c>
      <c r="BI63" s="44" t="e">
        <f>'Budget FCFA'!#REF!/VLOOKUP(BI$2,$BO$127:$BP$138,2,FALSE)</f>
        <v>#REF!</v>
      </c>
      <c r="BJ63" s="150" t="e">
        <f>'Budget FCFA'!#REF!/VLOOKUP(BJ$2,$BO$127:$BP$138,2,FALSE)</f>
        <v>#REF!</v>
      </c>
      <c r="BK63" s="68" t="e">
        <f t="shared" si="0"/>
        <v>#REF!</v>
      </c>
      <c r="BL63" s="213" t="e">
        <f>BK63-'Budget FCFA'!#REF!</f>
        <v>#REF!</v>
      </c>
      <c r="BM63"/>
    </row>
    <row r="64" spans="1:65" s="5" customFormat="1">
      <c r="A64" s="61" t="s">
        <v>5</v>
      </c>
      <c r="B64" s="62" t="s">
        <v>28</v>
      </c>
      <c r="C64" s="106" t="s">
        <v>60</v>
      </c>
      <c r="D64" s="39">
        <f>'Budget FCFA'!D64/VLOOKUP(D$2,$BO$127:$BP$138,2,FALSE)</f>
        <v>0</v>
      </c>
      <c r="E64" s="40">
        <f>'Budget FCFA'!E64/VLOOKUP(E$2,$BO$127:$BP$138,2,FALSE)</f>
        <v>0</v>
      </c>
      <c r="F64" s="40">
        <f>'Budget FCFA'!F64/VLOOKUP(F$2,$BO$127:$BP$138,2,FALSE)</f>
        <v>0</v>
      </c>
      <c r="G64" s="40">
        <f>'Budget FCFA'!G64/VLOOKUP(G$2,$BO$127:$BP$138,2,FALSE)</f>
        <v>0</v>
      </c>
      <c r="H64" s="115">
        <f>'Budget FCFA'!H64/VLOOKUP(H$2,$BO$127:$BP$138,2,FALSE)</f>
        <v>0</v>
      </c>
      <c r="I64" s="39">
        <f>'Budget FCFA'!I64/VLOOKUP(I$2,$BO$127:$BP$138,2,FALSE)</f>
        <v>0</v>
      </c>
      <c r="J64" s="91">
        <f>'Budget FCFA'!J64/VLOOKUP(J$2,$BO$127:$BP$138,2,FALSE)</f>
        <v>0</v>
      </c>
      <c r="K64" s="91">
        <f>'Budget FCFA'!K64/VLOOKUP(K$2,$BO$127:$BP$138,2,FALSE)</f>
        <v>0</v>
      </c>
      <c r="L64" s="92">
        <f>'Budget FCFA'!L64/VLOOKUP(L$2,$BO$127:$BP$138,2,FALSE)</f>
        <v>0</v>
      </c>
      <c r="M64" s="39">
        <f>'Budget FCFA'!M64/VLOOKUP(M$2,$BO$127:$BP$138,2,FALSE)</f>
        <v>0</v>
      </c>
      <c r="N64" s="91">
        <f>'Budget FCFA'!N64/VLOOKUP(N$2,$BO$127:$BP$138,2,FALSE)</f>
        <v>0</v>
      </c>
      <c r="O64" s="91">
        <f>'Budget FCFA'!O64/VLOOKUP(O$2,$BO$127:$BP$138,2,FALSE)</f>
        <v>0</v>
      </c>
      <c r="P64" s="91">
        <f>'Budget FCFA'!P64/VLOOKUP(P$2,$BO$127:$BP$138,2,FALSE)</f>
        <v>376.3341194620989</v>
      </c>
      <c r="Q64" s="115">
        <f>'Budget FCFA'!Q64/VLOOKUP(Q$2,$BO$127:$BP$138,2,FALSE)</f>
        <v>0</v>
      </c>
      <c r="R64" s="39">
        <f>'Budget FCFA'!R64/VLOOKUP(R$2,$BO$127:$BP$138,2,FALSE)</f>
        <v>0</v>
      </c>
      <c r="S64" s="91">
        <f>'Budget FCFA'!S64/VLOOKUP(S$2,$BO$127:$BP$138,2,FALSE)</f>
        <v>0</v>
      </c>
      <c r="T64" s="91">
        <f>'Budget FCFA'!T64/VLOOKUP(T$2,$BO$127:$BP$138,2,FALSE)</f>
        <v>0</v>
      </c>
      <c r="U64" s="91">
        <f>'Budget FCFA'!U64/VLOOKUP(U$2,$BO$127:$BP$138,2,FALSE)</f>
        <v>0</v>
      </c>
      <c r="V64" s="115">
        <f>'Budget FCFA'!V64/VLOOKUP(V$2,$BO$127:$BP$138,2,FALSE)</f>
        <v>0</v>
      </c>
      <c r="W64" s="39">
        <f>'Budget FCFA'!W64/VLOOKUP(W$2,$BO$127:$BP$138,2,FALSE)</f>
        <v>0</v>
      </c>
      <c r="X64" s="91">
        <f>'Budget FCFA'!X64/VLOOKUP(X$2,$BO$127:$BP$138,2,FALSE)</f>
        <v>0</v>
      </c>
      <c r="Y64" s="91">
        <f>'Budget FCFA'!Y64/VLOOKUP(Y$2,$BO$127:$BP$138,2,FALSE)</f>
        <v>0</v>
      </c>
      <c r="Z64" s="91">
        <f>'Budget FCFA'!Z64/VLOOKUP(Z$2,$BO$127:$BP$138,2,FALSE)</f>
        <v>0</v>
      </c>
      <c r="AA64" s="115">
        <f>'Budget FCFA'!AA64/VLOOKUP(AA$2,$BO$127:$BP$138,2,FALSE)</f>
        <v>0</v>
      </c>
      <c r="AB64" s="39">
        <f>'Budget FCFA'!AB64/VLOOKUP(AB$2,$BO$127:$BP$138,2,FALSE)</f>
        <v>0</v>
      </c>
      <c r="AC64" s="91">
        <f>'Budget FCFA'!AC64/VLOOKUP(AC$2,$BO$127:$BP$138,2,FALSE)</f>
        <v>0</v>
      </c>
      <c r="AD64" s="91">
        <f>'Budget FCFA'!AD64/VLOOKUP(AD$2,$BO$127:$BP$138,2,FALSE)</f>
        <v>0</v>
      </c>
      <c r="AE64" s="91">
        <f>'Budget FCFA'!AE64/VLOOKUP(AE$2,$BO$127:$BP$138,2,FALSE)</f>
        <v>0</v>
      </c>
      <c r="AF64" s="115">
        <f>'Budget FCFA'!AF64/VLOOKUP(AF$2,$BO$127:$BP$138,2,FALSE)</f>
        <v>0</v>
      </c>
      <c r="AG64" s="39">
        <f>'Budget FCFA'!AG64/VLOOKUP(AG$2,$BO$127:$BP$138,2,FALSE)</f>
        <v>0</v>
      </c>
      <c r="AH64" s="132">
        <f>'Budget FCFA'!AH64/VLOOKUP(AH$2,$BO$127:$BP$138,2,FALSE)</f>
        <v>0</v>
      </c>
      <c r="AI64" s="91">
        <f>'Budget FCFA'!AI64/VLOOKUP(AI$2,$BO$127:$BP$138,2,FALSE)</f>
        <v>0</v>
      </c>
      <c r="AJ64" s="91">
        <f>'Budget FCFA'!AJ64/VLOOKUP(AJ$2,$BO$127:$BP$138,2,FALSE)</f>
        <v>0</v>
      </c>
      <c r="AK64" s="115">
        <f>'Budget FCFA'!AK64/VLOOKUP(AK$2,$BO$127:$BP$138,2,FALSE)</f>
        <v>0</v>
      </c>
      <c r="AL64" s="39">
        <f>'Budget FCFA'!AL64/VLOOKUP(AL$2,$BO$127:$BP$138,2,FALSE)</f>
        <v>0</v>
      </c>
      <c r="AM64" s="91">
        <f>'Budget FCFA'!AM64/VLOOKUP(AM$2,$BO$127:$BP$138,2,FALSE)</f>
        <v>0</v>
      </c>
      <c r="AN64" s="91">
        <f>'Budget FCFA'!AN64/VLOOKUP(AN$2,$BO$127:$BP$138,2,FALSE)</f>
        <v>0</v>
      </c>
      <c r="AO64" s="91">
        <f>'Budget FCFA'!AO64/VLOOKUP(AO$2,$BO$127:$BP$138,2,FALSE)</f>
        <v>0</v>
      </c>
      <c r="AP64" s="115">
        <f>'Budget FCFA'!AP64/VLOOKUP(AP$2,$BO$127:$BP$138,2,FALSE)</f>
        <v>0</v>
      </c>
      <c r="AQ64" s="39" t="e">
        <f>'Budget FCFA'!#REF!/VLOOKUP(AQ$2,$BO$127:$BP$138,2,FALSE)</f>
        <v>#REF!</v>
      </c>
      <c r="AR64" s="91" t="e">
        <f>'Budget FCFA'!#REF!/VLOOKUP(AR$2,$BO$127:$BP$138,2,FALSE)</f>
        <v>#REF!</v>
      </c>
      <c r="AS64" s="91" t="e">
        <f>'Budget FCFA'!#REF!/VLOOKUP(AS$2,$BO$127:$BP$138,2,FALSE)</f>
        <v>#REF!</v>
      </c>
      <c r="AT64" s="91" t="e">
        <f>'Budget FCFA'!#REF!/VLOOKUP(AT$2,$BO$127:$BP$138,2,FALSE)</f>
        <v>#REF!</v>
      </c>
      <c r="AU64" s="115" t="e">
        <f>'Budget FCFA'!#REF!/VLOOKUP(AU$2,$BO$127:$BP$138,2,FALSE)</f>
        <v>#REF!</v>
      </c>
      <c r="AV64" s="39" t="e">
        <f>'Budget FCFA'!#REF!/VLOOKUP(AV$2,$BO$127:$BP$138,2,FALSE)</f>
        <v>#REF!</v>
      </c>
      <c r="AW64" s="91" t="e">
        <f>'Budget FCFA'!#REF!/VLOOKUP(AW$2,$BO$127:$BP$138,2,FALSE)</f>
        <v>#REF!</v>
      </c>
      <c r="AX64" s="91" t="e">
        <f>'Budget FCFA'!#REF!/VLOOKUP(AX$2,$BO$127:$BP$138,2,FALSE)</f>
        <v>#REF!</v>
      </c>
      <c r="AY64" s="91" t="e">
        <f>'Budget FCFA'!#REF!/VLOOKUP(AY$2,$BO$127:$BP$138,2,FALSE)</f>
        <v>#REF!</v>
      </c>
      <c r="AZ64" s="115" t="e">
        <f>'Budget FCFA'!#REF!/VLOOKUP(AZ$2,$BO$127:$BP$138,2,FALSE)</f>
        <v>#REF!</v>
      </c>
      <c r="BA64" s="39" t="e">
        <f>'Budget FCFA'!#REF!/VLOOKUP(BA$2,$BO$127:$BP$138,2,FALSE)</f>
        <v>#REF!</v>
      </c>
      <c r="BB64" s="91" t="e">
        <f>'Budget FCFA'!#REF!/VLOOKUP(BB$2,$BO$127:$BP$138,2,FALSE)</f>
        <v>#REF!</v>
      </c>
      <c r="BC64" s="91" t="e">
        <f>'Budget FCFA'!#REF!/VLOOKUP(BC$2,$BO$127:$BP$138,2,FALSE)</f>
        <v>#REF!</v>
      </c>
      <c r="BD64" s="91" t="e">
        <f>'Budget FCFA'!#REF!/VLOOKUP(BD$2,$BO$127:$BP$138,2,FALSE)</f>
        <v>#REF!</v>
      </c>
      <c r="BE64" s="147" t="e">
        <f>'Budget FCFA'!#REF!/VLOOKUP(BE$2,$BO$127:$BP$138,2,FALSE)</f>
        <v>#REF!</v>
      </c>
      <c r="BF64" s="131" t="e">
        <f>'Budget FCFA'!#REF!/VLOOKUP(BF$2,$BO$127:$BP$138,2,FALSE)</f>
        <v>#REF!</v>
      </c>
      <c r="BG64" s="91" t="e">
        <f>'Budget FCFA'!#REF!/VLOOKUP(BG$2,$BO$127:$BP$138,2,FALSE)</f>
        <v>#REF!</v>
      </c>
      <c r="BH64" s="40" t="e">
        <f>'Budget FCFA'!#REF!/VLOOKUP(BH$2,$BO$127:$BP$138,2,FALSE)</f>
        <v>#REF!</v>
      </c>
      <c r="BI64" s="161" t="e">
        <f>'Budget FCFA'!#REF!/VLOOKUP(BI$2,$BO$127:$BP$138,2,FALSE)</f>
        <v>#REF!</v>
      </c>
      <c r="BJ64" s="115" t="e">
        <f>'Budget FCFA'!#REF!/VLOOKUP(BJ$2,$BO$127:$BP$138,2,FALSE)</f>
        <v>#REF!</v>
      </c>
      <c r="BK64" s="110" t="e">
        <f t="shared" si="0"/>
        <v>#REF!</v>
      </c>
      <c r="BL64" s="213" t="e">
        <f>BK64-'Budget FCFA'!#REF!</f>
        <v>#REF!</v>
      </c>
      <c r="BM64"/>
    </row>
    <row r="65" spans="1:67" s="5" customFormat="1">
      <c r="A65" s="61" t="s">
        <v>5</v>
      </c>
      <c r="B65" s="62" t="s">
        <v>67</v>
      </c>
      <c r="C65" s="106" t="s">
        <v>60</v>
      </c>
      <c r="D65" s="39">
        <f>'Budget FCFA'!D65/VLOOKUP(D$2,$BO$127:$BP$138,2,FALSE)</f>
        <v>0</v>
      </c>
      <c r="E65" s="40">
        <f>'Budget FCFA'!E65/VLOOKUP(E$2,$BO$127:$BP$138,2,FALSE)</f>
        <v>0</v>
      </c>
      <c r="F65" s="40">
        <f>'Budget FCFA'!F65/VLOOKUP(F$2,$BO$127:$BP$138,2,FALSE)</f>
        <v>0</v>
      </c>
      <c r="G65" s="40">
        <f>'Budget FCFA'!G65/VLOOKUP(G$2,$BO$127:$BP$138,2,FALSE)</f>
        <v>0</v>
      </c>
      <c r="H65" s="115">
        <f>'Budget FCFA'!H65/VLOOKUP(H$2,$BO$127:$BP$138,2,FALSE)</f>
        <v>0</v>
      </c>
      <c r="I65" s="39">
        <f>'Budget FCFA'!I65/VLOOKUP(I$2,$BO$127:$BP$138,2,FALSE)</f>
        <v>0</v>
      </c>
      <c r="J65" s="91">
        <f>'Budget FCFA'!J65/VLOOKUP(J$2,$BO$127:$BP$138,2,FALSE)</f>
        <v>0</v>
      </c>
      <c r="K65" s="91">
        <f>'Budget FCFA'!K65/VLOOKUP(K$2,$BO$127:$BP$138,2,FALSE)</f>
        <v>0</v>
      </c>
      <c r="L65" s="115">
        <f>'Budget FCFA'!L65/VLOOKUP(L$2,$BO$127:$BP$138,2,FALSE)</f>
        <v>0</v>
      </c>
      <c r="M65" s="39">
        <f>'Budget FCFA'!M65/VLOOKUP(M$2,$BO$127:$BP$138,2,FALSE)</f>
        <v>0</v>
      </c>
      <c r="N65" s="91">
        <f>'Budget FCFA'!N65/VLOOKUP(N$2,$BO$127:$BP$138,2,FALSE)</f>
        <v>0</v>
      </c>
      <c r="O65" s="91">
        <f>'Budget FCFA'!O65/VLOOKUP(O$2,$BO$127:$BP$138,2,FALSE)</f>
        <v>0</v>
      </c>
      <c r="P65" s="91">
        <f>'Budget FCFA'!P65/VLOOKUP(P$2,$BO$127:$BP$138,2,FALSE)</f>
        <v>0</v>
      </c>
      <c r="Q65" s="115">
        <f>'Budget FCFA'!Q65/VLOOKUP(Q$2,$BO$127:$BP$138,2,FALSE)</f>
        <v>0</v>
      </c>
      <c r="R65" s="39">
        <f>'Budget FCFA'!R65/VLOOKUP(R$2,$BO$127:$BP$138,2,FALSE)</f>
        <v>0</v>
      </c>
      <c r="S65" s="91">
        <f>'Budget FCFA'!S65/VLOOKUP(S$2,$BO$127:$BP$138,2,FALSE)</f>
        <v>0</v>
      </c>
      <c r="T65" s="91">
        <f>'Budget FCFA'!T65/VLOOKUP(T$2,$BO$127:$BP$138,2,FALSE)</f>
        <v>0</v>
      </c>
      <c r="U65" s="91">
        <f>'Budget FCFA'!U65/VLOOKUP(U$2,$BO$127:$BP$138,2,FALSE)</f>
        <v>0</v>
      </c>
      <c r="V65" s="115">
        <f>'Budget FCFA'!V65/VLOOKUP(V$2,$BO$127:$BP$138,2,FALSE)</f>
        <v>0</v>
      </c>
      <c r="W65" s="39">
        <f>'Budget FCFA'!W65/VLOOKUP(W$2,$BO$127:$BP$138,2,FALSE)</f>
        <v>0</v>
      </c>
      <c r="X65" s="91">
        <f>'Budget FCFA'!X65/VLOOKUP(X$2,$BO$127:$BP$138,2,FALSE)</f>
        <v>0</v>
      </c>
      <c r="Y65" s="91">
        <f>'Budget FCFA'!Y65/VLOOKUP(Y$2,$BO$127:$BP$138,2,FALSE)</f>
        <v>0</v>
      </c>
      <c r="Z65" s="91">
        <f>'Budget FCFA'!Z65/VLOOKUP(Z$2,$BO$127:$BP$138,2,FALSE)</f>
        <v>0</v>
      </c>
      <c r="AA65" s="115">
        <f>'Budget FCFA'!AA65/VLOOKUP(AA$2,$BO$127:$BP$138,2,FALSE)</f>
        <v>0</v>
      </c>
      <c r="AB65" s="39">
        <f>'Budget FCFA'!AB65/VLOOKUP(AB$2,$BO$127:$BP$138,2,FALSE)</f>
        <v>0</v>
      </c>
      <c r="AC65" s="91">
        <f>'Budget FCFA'!AC65/VLOOKUP(AC$2,$BO$127:$BP$138,2,FALSE)</f>
        <v>0</v>
      </c>
      <c r="AD65" s="91">
        <f>'Budget FCFA'!AD65/VLOOKUP(AD$2,$BO$127:$BP$138,2,FALSE)</f>
        <v>0</v>
      </c>
      <c r="AE65" s="91">
        <f>'Budget FCFA'!AE65/VLOOKUP(AE$2,$BO$127:$BP$138,2,FALSE)</f>
        <v>0</v>
      </c>
      <c r="AF65" s="115">
        <f>'Budget FCFA'!AF65/VLOOKUP(AF$2,$BO$127:$BP$138,2,FALSE)</f>
        <v>0</v>
      </c>
      <c r="AG65" s="39">
        <f>'Budget FCFA'!AG65/VLOOKUP(AG$2,$BO$127:$BP$138,2,FALSE)</f>
        <v>0</v>
      </c>
      <c r="AH65" s="91">
        <f>'Budget FCFA'!AH65/VLOOKUP(AH$2,$BO$127:$BP$138,2,FALSE)</f>
        <v>0</v>
      </c>
      <c r="AI65" s="91">
        <f>'Budget FCFA'!AI65/VLOOKUP(AI$2,$BO$127:$BP$138,2,FALSE)</f>
        <v>0</v>
      </c>
      <c r="AJ65" s="91">
        <f>'Budget FCFA'!AJ65/VLOOKUP(AJ$2,$BO$127:$BP$138,2,FALSE)</f>
        <v>0</v>
      </c>
      <c r="AK65" s="115">
        <f>'Budget FCFA'!AK65/VLOOKUP(AK$2,$BO$127:$BP$138,2,FALSE)</f>
        <v>0</v>
      </c>
      <c r="AL65" s="39">
        <f>'Budget FCFA'!AL65/VLOOKUP(AL$2,$BO$127:$BP$138,2,FALSE)</f>
        <v>0</v>
      </c>
      <c r="AM65" s="91">
        <f>'Budget FCFA'!AM65/VLOOKUP(AM$2,$BO$127:$BP$138,2,FALSE)</f>
        <v>0</v>
      </c>
      <c r="AN65" s="91">
        <f>'Budget FCFA'!AN65/VLOOKUP(AN$2,$BO$127:$BP$138,2,FALSE)</f>
        <v>0</v>
      </c>
      <c r="AO65" s="91">
        <f>'Budget FCFA'!AO65/VLOOKUP(AO$2,$BO$127:$BP$138,2,FALSE)</f>
        <v>0</v>
      </c>
      <c r="AP65" s="115">
        <f>'Budget FCFA'!AP65/VLOOKUP(AP$2,$BO$127:$BP$138,2,FALSE)</f>
        <v>0</v>
      </c>
      <c r="AQ65" s="39" t="e">
        <f>'Budget FCFA'!#REF!/VLOOKUP(AQ$2,$BO$127:$BP$138,2,FALSE)</f>
        <v>#REF!</v>
      </c>
      <c r="AR65" s="91" t="e">
        <f>'Budget FCFA'!#REF!/VLOOKUP(AR$2,$BO$127:$BP$138,2,FALSE)</f>
        <v>#REF!</v>
      </c>
      <c r="AS65" s="91" t="e">
        <f>'Budget FCFA'!#REF!/VLOOKUP(AS$2,$BO$127:$BP$138,2,FALSE)</f>
        <v>#REF!</v>
      </c>
      <c r="AT65" s="91" t="e">
        <f>'Budget FCFA'!#REF!/VLOOKUP(AT$2,$BO$127:$BP$138,2,FALSE)</f>
        <v>#REF!</v>
      </c>
      <c r="AU65" s="115" t="e">
        <f>'Budget FCFA'!#REF!/VLOOKUP(AU$2,$BO$127:$BP$138,2,FALSE)</f>
        <v>#REF!</v>
      </c>
      <c r="AV65" s="39" t="e">
        <f>'Budget FCFA'!#REF!/VLOOKUP(AV$2,$BO$127:$BP$138,2,FALSE)</f>
        <v>#REF!</v>
      </c>
      <c r="AW65" s="91" t="e">
        <f>'Budget FCFA'!#REF!/VLOOKUP(AW$2,$BO$127:$BP$138,2,FALSE)</f>
        <v>#REF!</v>
      </c>
      <c r="AX65" s="91" t="e">
        <f>'Budget FCFA'!#REF!/VLOOKUP(AX$2,$BO$127:$BP$138,2,FALSE)</f>
        <v>#REF!</v>
      </c>
      <c r="AY65" s="91" t="e">
        <f>'Budget FCFA'!#REF!/VLOOKUP(AY$2,$BO$127:$BP$138,2,FALSE)</f>
        <v>#REF!</v>
      </c>
      <c r="AZ65" s="115" t="e">
        <f>'Budget FCFA'!#REF!/VLOOKUP(AZ$2,$BO$127:$BP$138,2,FALSE)</f>
        <v>#REF!</v>
      </c>
      <c r="BA65" s="39" t="e">
        <f>'Budget FCFA'!#REF!/VLOOKUP(BA$2,$BO$127:$BP$138,2,FALSE)</f>
        <v>#REF!</v>
      </c>
      <c r="BB65" s="91" t="e">
        <f>'Budget FCFA'!#REF!/VLOOKUP(BB$2,$BO$127:$BP$138,2,FALSE)</f>
        <v>#REF!</v>
      </c>
      <c r="BC65" s="91" t="e">
        <f>'Budget FCFA'!#REF!/VLOOKUP(BC$2,$BO$127:$BP$138,2,FALSE)</f>
        <v>#REF!</v>
      </c>
      <c r="BD65" s="91" t="e">
        <f>'Budget FCFA'!#REF!/VLOOKUP(BD$2,$BO$127:$BP$138,2,FALSE)</f>
        <v>#REF!</v>
      </c>
      <c r="BE65" s="147" t="e">
        <f>'Budget FCFA'!#REF!/VLOOKUP(BE$2,$BO$127:$BP$138,2,FALSE)</f>
        <v>#REF!</v>
      </c>
      <c r="BF65" s="131" t="e">
        <f>'Budget FCFA'!#REF!/VLOOKUP(BF$2,$BO$127:$BP$138,2,FALSE)</f>
        <v>#REF!</v>
      </c>
      <c r="BG65" s="91" t="e">
        <f>'Budget FCFA'!#REF!/VLOOKUP(BG$2,$BO$127:$BP$138,2,FALSE)</f>
        <v>#REF!</v>
      </c>
      <c r="BH65" s="40" t="e">
        <f>'Budget FCFA'!#REF!/VLOOKUP(BH$2,$BO$127:$BP$138,2,FALSE)</f>
        <v>#REF!</v>
      </c>
      <c r="BI65" s="161" t="e">
        <f>'Budget FCFA'!#REF!/VLOOKUP(BI$2,$BO$127:$BP$138,2,FALSE)</f>
        <v>#REF!</v>
      </c>
      <c r="BJ65" s="115" t="e">
        <f>'Budget FCFA'!#REF!/VLOOKUP(BJ$2,$BO$127:$BP$138,2,FALSE)</f>
        <v>#REF!</v>
      </c>
      <c r="BK65" s="110" t="e">
        <f t="shared" si="0"/>
        <v>#REF!</v>
      </c>
      <c r="BL65" s="213" t="e">
        <f>BK65-'Budget FCFA'!#REF!</f>
        <v>#REF!</v>
      </c>
      <c r="BM65"/>
    </row>
    <row r="66" spans="1:67" s="5" customFormat="1">
      <c r="A66" s="61" t="s">
        <v>5</v>
      </c>
      <c r="B66" s="62" t="s">
        <v>29</v>
      </c>
      <c r="C66" s="106" t="s">
        <v>60</v>
      </c>
      <c r="D66" s="39">
        <f>'Budget FCFA'!D66/VLOOKUP(D$2,$BO$127:$BP$138,2,FALSE)</f>
        <v>0</v>
      </c>
      <c r="E66" s="40">
        <f>'Budget FCFA'!E66/VLOOKUP(E$2,$BO$127:$BP$138,2,FALSE)</f>
        <v>0</v>
      </c>
      <c r="F66" s="40">
        <f>'Budget FCFA'!F66/VLOOKUP(F$2,$BO$127:$BP$138,2,FALSE)</f>
        <v>0</v>
      </c>
      <c r="G66" s="40">
        <f>'Budget FCFA'!G66/VLOOKUP(G$2,$BO$127:$BP$138,2,FALSE)</f>
        <v>0</v>
      </c>
      <c r="H66" s="115">
        <f>'Budget FCFA'!H66/VLOOKUP(H$2,$BO$127:$BP$138,2,FALSE)</f>
        <v>0</v>
      </c>
      <c r="I66" s="39">
        <f>'Budget FCFA'!I66/VLOOKUP(I$2,$BO$127:$BP$138,2,FALSE)</f>
        <v>0</v>
      </c>
      <c r="J66" s="91">
        <f>'Budget FCFA'!J66/VLOOKUP(J$2,$BO$127:$BP$138,2,FALSE)</f>
        <v>0</v>
      </c>
      <c r="K66" s="91">
        <f>'Budget FCFA'!K66/VLOOKUP(K$2,$BO$127:$BP$138,2,FALSE)</f>
        <v>0</v>
      </c>
      <c r="L66" s="115">
        <f>'Budget FCFA'!L66/VLOOKUP(L$2,$BO$127:$BP$138,2,FALSE)</f>
        <v>0</v>
      </c>
      <c r="M66" s="39">
        <f>'Budget FCFA'!M66/VLOOKUP(M$2,$BO$127:$BP$138,2,FALSE)</f>
        <v>0</v>
      </c>
      <c r="N66" s="91">
        <f>'Budget FCFA'!N66/VLOOKUP(N$2,$BO$127:$BP$138,2,FALSE)</f>
        <v>0</v>
      </c>
      <c r="O66" s="91">
        <f>'Budget FCFA'!O66/VLOOKUP(O$2,$BO$127:$BP$138,2,FALSE)</f>
        <v>0</v>
      </c>
      <c r="P66" s="91">
        <f>'Budget FCFA'!P66/VLOOKUP(P$2,$BO$127:$BP$138,2,FALSE)</f>
        <v>490.8858355044614</v>
      </c>
      <c r="Q66" s="115">
        <f>'Budget FCFA'!Q66/VLOOKUP(Q$2,$BO$127:$BP$138,2,FALSE)</f>
        <v>0</v>
      </c>
      <c r="R66" s="39">
        <f>'Budget FCFA'!R66/VLOOKUP(R$2,$BO$127:$BP$138,2,FALSE)</f>
        <v>0</v>
      </c>
      <c r="S66" s="91">
        <f>'Budget FCFA'!S66/VLOOKUP(S$2,$BO$127:$BP$138,2,FALSE)</f>
        <v>0</v>
      </c>
      <c r="T66" s="91">
        <f>'Budget FCFA'!T66/VLOOKUP(T$2,$BO$127:$BP$138,2,FALSE)</f>
        <v>0</v>
      </c>
      <c r="U66" s="91">
        <f>'Budget FCFA'!U66/VLOOKUP(U$2,$BO$127:$BP$138,2,FALSE)</f>
        <v>0</v>
      </c>
      <c r="V66" s="115">
        <f>'Budget FCFA'!V66/VLOOKUP(V$2,$BO$127:$BP$138,2,FALSE)</f>
        <v>0</v>
      </c>
      <c r="W66" s="39">
        <f>'Budget FCFA'!W66/VLOOKUP(W$2,$BO$127:$BP$138,2,FALSE)</f>
        <v>0</v>
      </c>
      <c r="X66" s="91">
        <f>'Budget FCFA'!X66/VLOOKUP(X$2,$BO$127:$BP$138,2,FALSE)</f>
        <v>0</v>
      </c>
      <c r="Y66" s="91">
        <f>'Budget FCFA'!Y66/VLOOKUP(Y$2,$BO$127:$BP$138,2,FALSE)</f>
        <v>0</v>
      </c>
      <c r="Z66" s="91">
        <f>'Budget FCFA'!Z66/VLOOKUP(Z$2,$BO$127:$BP$138,2,FALSE)</f>
        <v>0</v>
      </c>
      <c r="AA66" s="115">
        <f>'Budget FCFA'!AA66/VLOOKUP(AA$2,$BO$127:$BP$138,2,FALSE)</f>
        <v>0</v>
      </c>
      <c r="AB66" s="131">
        <f>'Budget FCFA'!AB66/VLOOKUP(AB$2,$BO$127:$BP$138,2,FALSE)</f>
        <v>0</v>
      </c>
      <c r="AC66" s="91">
        <f>'Budget FCFA'!AC66/VLOOKUP(AC$2,$BO$127:$BP$138,2,FALSE)</f>
        <v>0</v>
      </c>
      <c r="AD66" s="91">
        <f>'Budget FCFA'!AD66/VLOOKUP(AD$2,$BO$127:$BP$138,2,FALSE)</f>
        <v>0</v>
      </c>
      <c r="AE66" s="91">
        <f>'Budget FCFA'!AE66/VLOOKUP(AE$2,$BO$127:$BP$138,2,FALSE)</f>
        <v>0</v>
      </c>
      <c r="AF66" s="115">
        <f>'Budget FCFA'!AF66/VLOOKUP(AF$2,$BO$127:$BP$138,2,FALSE)</f>
        <v>0</v>
      </c>
      <c r="AG66" s="39">
        <f>'Budget FCFA'!AG66/VLOOKUP(AG$2,$BO$127:$BP$138,2,FALSE)</f>
        <v>0</v>
      </c>
      <c r="AH66" s="91">
        <f>'Budget FCFA'!AH66/VLOOKUP(AH$2,$BO$127:$BP$138,2,FALSE)</f>
        <v>0</v>
      </c>
      <c r="AI66" s="91">
        <f>'Budget FCFA'!AI66/VLOOKUP(AI$2,$BO$127:$BP$138,2,FALSE)</f>
        <v>0</v>
      </c>
      <c r="AJ66" s="91">
        <f>'Budget FCFA'!AJ66/VLOOKUP(AJ$2,$BO$127:$BP$138,2,FALSE)</f>
        <v>0</v>
      </c>
      <c r="AK66" s="115">
        <f>'Budget FCFA'!AK66/VLOOKUP(AK$2,$BO$127:$BP$138,2,FALSE)</f>
        <v>0</v>
      </c>
      <c r="AL66" s="39">
        <f>'Budget FCFA'!AL66/VLOOKUP(AL$2,$BO$127:$BP$138,2,FALSE)</f>
        <v>0</v>
      </c>
      <c r="AM66" s="91">
        <f>'Budget FCFA'!AM66/VLOOKUP(AM$2,$BO$127:$BP$138,2,FALSE)</f>
        <v>1052.7748007872467</v>
      </c>
      <c r="AN66" s="91">
        <f>'Budget FCFA'!AN66/VLOOKUP(AN$2,$BO$127:$BP$138,2,FALSE)</f>
        <v>0</v>
      </c>
      <c r="AO66" s="91">
        <f>'Budget FCFA'!AO66/VLOOKUP(AO$2,$BO$127:$BP$138,2,FALSE)</f>
        <v>0</v>
      </c>
      <c r="AP66" s="115">
        <f>'Budget FCFA'!AP66/VLOOKUP(AP$2,$BO$127:$BP$138,2,FALSE)</f>
        <v>0</v>
      </c>
      <c r="AQ66" s="39" t="e">
        <f>'Budget FCFA'!#REF!/VLOOKUP(AQ$2,$BO$127:$BP$138,2,FALSE)</f>
        <v>#REF!</v>
      </c>
      <c r="AR66" s="131" t="e">
        <f>'Budget FCFA'!#REF!/VLOOKUP(AR$2,$BO$127:$BP$138,2,FALSE)</f>
        <v>#REF!</v>
      </c>
      <c r="AS66" s="91" t="e">
        <f>'Budget FCFA'!#REF!/VLOOKUP(AS$2,$BO$127:$BP$138,2,FALSE)</f>
        <v>#REF!</v>
      </c>
      <c r="AT66" s="91" t="e">
        <f>'Budget FCFA'!#REF!/VLOOKUP(AT$2,$BO$127:$BP$138,2,FALSE)</f>
        <v>#REF!</v>
      </c>
      <c r="AU66" s="115" t="e">
        <f>'Budget FCFA'!#REF!/VLOOKUP(AU$2,$BO$127:$BP$138,2,FALSE)</f>
        <v>#REF!</v>
      </c>
      <c r="AV66" s="39" t="e">
        <f>'Budget FCFA'!#REF!/VLOOKUP(AV$2,$BO$127:$BP$138,2,FALSE)</f>
        <v>#REF!</v>
      </c>
      <c r="AW66" s="91" t="e">
        <f>'Budget FCFA'!#REF!/VLOOKUP(AW$2,$BO$127:$BP$138,2,FALSE)</f>
        <v>#REF!</v>
      </c>
      <c r="AX66" s="91" t="e">
        <f>'Budget FCFA'!#REF!/VLOOKUP(AX$2,$BO$127:$BP$138,2,FALSE)</f>
        <v>#REF!</v>
      </c>
      <c r="AY66" s="91" t="e">
        <f>'Budget FCFA'!#REF!/VLOOKUP(AY$2,$BO$127:$BP$138,2,FALSE)</f>
        <v>#REF!</v>
      </c>
      <c r="AZ66" s="115" t="e">
        <f>'Budget FCFA'!#REF!/VLOOKUP(AZ$2,$BO$127:$BP$138,2,FALSE)</f>
        <v>#REF!</v>
      </c>
      <c r="BA66" s="39" t="e">
        <f>'Budget FCFA'!#REF!/VLOOKUP(BA$2,$BO$127:$BP$138,2,FALSE)</f>
        <v>#REF!</v>
      </c>
      <c r="BB66" s="91" t="e">
        <f>'Budget FCFA'!#REF!/VLOOKUP(BB$2,$BO$127:$BP$138,2,FALSE)</f>
        <v>#REF!</v>
      </c>
      <c r="BC66" s="91" t="e">
        <f>'Budget FCFA'!#REF!/VLOOKUP(BC$2,$BO$127:$BP$138,2,FALSE)</f>
        <v>#REF!</v>
      </c>
      <c r="BD66" s="91" t="e">
        <f>'Budget FCFA'!#REF!/VLOOKUP(BD$2,$BO$127:$BP$138,2,FALSE)</f>
        <v>#REF!</v>
      </c>
      <c r="BE66" s="147" t="e">
        <f>'Budget FCFA'!#REF!/VLOOKUP(BE$2,$BO$127:$BP$138,2,FALSE)</f>
        <v>#REF!</v>
      </c>
      <c r="BF66" s="131" t="e">
        <f>'Budget FCFA'!#REF!/VLOOKUP(BF$2,$BO$127:$BP$138,2,FALSE)</f>
        <v>#REF!</v>
      </c>
      <c r="BG66" s="91" t="e">
        <f>'Budget FCFA'!#REF!/VLOOKUP(BG$2,$BO$127:$BP$138,2,FALSE)</f>
        <v>#REF!</v>
      </c>
      <c r="BH66" s="132" t="e">
        <f>'Budget FCFA'!#REF!/VLOOKUP(BH$2,$BO$127:$BP$138,2,FALSE)</f>
        <v>#REF!</v>
      </c>
      <c r="BI66" s="161" t="e">
        <f>'Budget FCFA'!#REF!/VLOOKUP(BI$2,$BO$127:$BP$138,2,FALSE)</f>
        <v>#REF!</v>
      </c>
      <c r="BJ66" s="115" t="e">
        <f>'Budget FCFA'!#REF!/VLOOKUP(BJ$2,$BO$127:$BP$138,2,FALSE)</f>
        <v>#REF!</v>
      </c>
      <c r="BK66" s="110" t="e">
        <f t="shared" si="0"/>
        <v>#REF!</v>
      </c>
      <c r="BL66" s="213" t="e">
        <f>BK66-'Budget FCFA'!#REF!</f>
        <v>#REF!</v>
      </c>
      <c r="BM66"/>
    </row>
    <row r="67" spans="1:67" s="5" customFormat="1">
      <c r="A67" s="61" t="s">
        <v>5</v>
      </c>
      <c r="B67" s="62" t="s">
        <v>96</v>
      </c>
      <c r="C67" s="110" t="s">
        <v>60</v>
      </c>
      <c r="D67" s="39">
        <f>'Budget FCFA'!D67/VLOOKUP(D$2,$BO$127:$BP$138,2,FALSE)</f>
        <v>0</v>
      </c>
      <c r="E67" s="40">
        <f>'Budget FCFA'!E67/VLOOKUP(E$2,$BO$127:$BP$138,2,FALSE)</f>
        <v>0</v>
      </c>
      <c r="F67" s="40">
        <f>'Budget FCFA'!F67/VLOOKUP(F$2,$BO$127:$BP$138,2,FALSE)</f>
        <v>0</v>
      </c>
      <c r="G67" s="40">
        <f>'Budget FCFA'!G67/VLOOKUP(G$2,$BO$127:$BP$138,2,FALSE)</f>
        <v>0</v>
      </c>
      <c r="H67" s="115">
        <f>'Budget FCFA'!H67/VLOOKUP(H$2,$BO$127:$BP$138,2,FALSE)</f>
        <v>0</v>
      </c>
      <c r="I67" s="39">
        <f>'Budget FCFA'!I67/VLOOKUP(I$2,$BO$127:$BP$138,2,FALSE)</f>
        <v>0</v>
      </c>
      <c r="J67" s="91">
        <f>'Budget FCFA'!J67/VLOOKUP(J$2,$BO$127:$BP$138,2,FALSE)</f>
        <v>0</v>
      </c>
      <c r="K67" s="91">
        <f>'Budget FCFA'!K67/VLOOKUP(K$2,$BO$127:$BP$138,2,FALSE)</f>
        <v>0</v>
      </c>
      <c r="L67" s="115">
        <f>'Budget FCFA'!L67/VLOOKUP(L$2,$BO$127:$BP$138,2,FALSE)</f>
        <v>0</v>
      </c>
      <c r="M67" s="39">
        <f>'Budget FCFA'!M67/VLOOKUP(M$2,$BO$127:$BP$138,2,FALSE)</f>
        <v>0</v>
      </c>
      <c r="N67" s="91">
        <f>'Budget FCFA'!N67/VLOOKUP(N$2,$BO$127:$BP$138,2,FALSE)</f>
        <v>0</v>
      </c>
      <c r="O67" s="91">
        <f>'Budget FCFA'!O67/VLOOKUP(O$2,$BO$127:$BP$138,2,FALSE)</f>
        <v>0</v>
      </c>
      <c r="P67" s="91">
        <f>'Budget FCFA'!P67/VLOOKUP(P$2,$BO$127:$BP$138,2,FALSE)</f>
        <v>1219.592137899283</v>
      </c>
      <c r="Q67" s="115">
        <f>'Budget FCFA'!Q67/VLOOKUP(Q$2,$BO$127:$BP$138,2,FALSE)</f>
        <v>0</v>
      </c>
      <c r="R67" s="39">
        <f>'Budget FCFA'!R67/VLOOKUP(R$2,$BO$127:$BP$138,2,FALSE)</f>
        <v>0</v>
      </c>
      <c r="S67" s="91">
        <f>'Budget FCFA'!S67/VLOOKUP(S$2,$BO$127:$BP$138,2,FALSE)</f>
        <v>0</v>
      </c>
      <c r="T67" s="91">
        <f>'Budget FCFA'!T67/VLOOKUP(T$2,$BO$127:$BP$138,2,FALSE)</f>
        <v>0</v>
      </c>
      <c r="U67" s="91">
        <f>'Budget FCFA'!U67/VLOOKUP(U$2,$BO$127:$BP$138,2,FALSE)</f>
        <v>0</v>
      </c>
      <c r="V67" s="115">
        <f>'Budget FCFA'!V67/VLOOKUP(V$2,$BO$127:$BP$138,2,FALSE)</f>
        <v>0</v>
      </c>
      <c r="W67" s="39">
        <f>'Budget FCFA'!W67/VLOOKUP(W$2,$BO$127:$BP$138,2,FALSE)</f>
        <v>0</v>
      </c>
      <c r="X67" s="129">
        <f>'Budget FCFA'!X67/VLOOKUP(X$2,$BO$127:$BP$138,2,FALSE)</f>
        <v>0</v>
      </c>
      <c r="Y67" s="91">
        <f>'Budget FCFA'!Y67/VLOOKUP(Y$2,$BO$127:$BP$138,2,FALSE)</f>
        <v>0</v>
      </c>
      <c r="Z67" s="91">
        <f>'Budget FCFA'!Z67/VLOOKUP(Z$2,$BO$127:$BP$138,2,FALSE)</f>
        <v>0</v>
      </c>
      <c r="AA67" s="115">
        <f>'Budget FCFA'!AA67/VLOOKUP(AA$2,$BO$127:$BP$138,2,FALSE)</f>
        <v>0</v>
      </c>
      <c r="AB67" s="39">
        <f>'Budget FCFA'!AB67/VLOOKUP(AB$2,$BO$127:$BP$138,2,FALSE)</f>
        <v>0</v>
      </c>
      <c r="AC67" s="129">
        <f>'Budget FCFA'!AC67/VLOOKUP(AC$2,$BO$127:$BP$138,2,FALSE)</f>
        <v>0</v>
      </c>
      <c r="AD67" s="91">
        <f>'Budget FCFA'!AD67/VLOOKUP(AD$2,$BO$127:$BP$138,2,FALSE)</f>
        <v>0</v>
      </c>
      <c r="AE67" s="91">
        <f>'Budget FCFA'!AE67/VLOOKUP(AE$2,$BO$127:$BP$138,2,FALSE)</f>
        <v>0</v>
      </c>
      <c r="AF67" s="115">
        <f>'Budget FCFA'!AF67/VLOOKUP(AF$2,$BO$127:$BP$138,2,FALSE)</f>
        <v>0</v>
      </c>
      <c r="AG67" s="39">
        <f>'Budget FCFA'!AG67/VLOOKUP(AG$2,$BO$127:$BP$138,2,FALSE)</f>
        <v>0</v>
      </c>
      <c r="AH67" s="91">
        <f>'Budget FCFA'!AH67/VLOOKUP(AH$2,$BO$127:$BP$138,2,FALSE)</f>
        <v>0</v>
      </c>
      <c r="AI67" s="91">
        <f>'Budget FCFA'!AI67/VLOOKUP(AI$2,$BO$127:$BP$138,2,FALSE)</f>
        <v>0</v>
      </c>
      <c r="AJ67" s="91">
        <f>'Budget FCFA'!AJ67/VLOOKUP(AJ$2,$BO$127:$BP$138,2,FALSE)</f>
        <v>0</v>
      </c>
      <c r="AK67" s="115">
        <f>'Budget FCFA'!AK67/VLOOKUP(AK$2,$BO$127:$BP$138,2,FALSE)</f>
        <v>0</v>
      </c>
      <c r="AL67" s="39">
        <f>'Budget FCFA'!AL67/VLOOKUP(AL$2,$BO$127:$BP$138,2,FALSE)</f>
        <v>0</v>
      </c>
      <c r="AM67" s="91">
        <f>'Budget FCFA'!AM67/VLOOKUP(AM$2,$BO$127:$BP$138,2,FALSE)</f>
        <v>0</v>
      </c>
      <c r="AN67" s="91">
        <f>'Budget FCFA'!AN67/VLOOKUP(AN$2,$BO$127:$BP$138,2,FALSE)</f>
        <v>0</v>
      </c>
      <c r="AO67" s="129">
        <f>'Budget FCFA'!AO67/VLOOKUP(AO$2,$BO$127:$BP$138,2,FALSE)</f>
        <v>0</v>
      </c>
      <c r="AP67" s="115">
        <f>'Budget FCFA'!AP67/VLOOKUP(AP$2,$BO$127:$BP$138,2,FALSE)</f>
        <v>0</v>
      </c>
      <c r="AQ67" s="39" t="e">
        <f>'Budget FCFA'!#REF!/VLOOKUP(AQ$2,$BO$127:$BP$138,2,FALSE)</f>
        <v>#REF!</v>
      </c>
      <c r="AR67" s="129" t="e">
        <f>'Budget FCFA'!#REF!/VLOOKUP(AR$2,$BO$127:$BP$138,2,FALSE)</f>
        <v>#REF!</v>
      </c>
      <c r="AS67" s="91" t="e">
        <f>'Budget FCFA'!#REF!/VLOOKUP(AS$2,$BO$127:$BP$138,2,FALSE)</f>
        <v>#REF!</v>
      </c>
      <c r="AT67" s="91" t="e">
        <f>'Budget FCFA'!#REF!/VLOOKUP(AT$2,$BO$127:$BP$138,2,FALSE)</f>
        <v>#REF!</v>
      </c>
      <c r="AU67" s="115" t="e">
        <f>'Budget FCFA'!#REF!/VLOOKUP(AU$2,$BO$127:$BP$138,2,FALSE)</f>
        <v>#REF!</v>
      </c>
      <c r="AV67" s="39" t="e">
        <f>'Budget FCFA'!#REF!/VLOOKUP(AV$2,$BO$127:$BP$138,2,FALSE)</f>
        <v>#REF!</v>
      </c>
      <c r="AW67" s="91" t="e">
        <f>'Budget FCFA'!#REF!/VLOOKUP(AW$2,$BO$127:$BP$138,2,FALSE)</f>
        <v>#REF!</v>
      </c>
      <c r="AX67" s="91" t="e">
        <f>'Budget FCFA'!#REF!/VLOOKUP(AX$2,$BO$127:$BP$138,2,FALSE)</f>
        <v>#REF!</v>
      </c>
      <c r="AY67" s="91" t="e">
        <f>'Budget FCFA'!#REF!/VLOOKUP(AY$2,$BO$127:$BP$138,2,FALSE)</f>
        <v>#REF!</v>
      </c>
      <c r="AZ67" s="115" t="e">
        <f>'Budget FCFA'!#REF!/VLOOKUP(AZ$2,$BO$127:$BP$138,2,FALSE)</f>
        <v>#REF!</v>
      </c>
      <c r="BA67" s="39" t="e">
        <f>'Budget FCFA'!#REF!/VLOOKUP(BA$2,$BO$127:$BP$138,2,FALSE)</f>
        <v>#REF!</v>
      </c>
      <c r="BB67" s="91" t="e">
        <f>'Budget FCFA'!#REF!/VLOOKUP(BB$2,$BO$127:$BP$138,2,FALSE)</f>
        <v>#REF!</v>
      </c>
      <c r="BC67" s="131" t="e">
        <f>'Budget FCFA'!#REF!/VLOOKUP(BC$2,$BO$127:$BP$138,2,FALSE)</f>
        <v>#REF!</v>
      </c>
      <c r="BD67" s="91" t="e">
        <f>'Budget FCFA'!#REF!/VLOOKUP(BD$2,$BO$127:$BP$138,2,FALSE)</f>
        <v>#REF!</v>
      </c>
      <c r="BE67" s="147" t="e">
        <f>'Budget FCFA'!#REF!/VLOOKUP(BE$2,$BO$127:$BP$138,2,FALSE)</f>
        <v>#REF!</v>
      </c>
      <c r="BF67" s="39" t="e">
        <f>'Budget FCFA'!#REF!/VLOOKUP(BF$2,$BO$127:$BP$138,2,FALSE)</f>
        <v>#REF!</v>
      </c>
      <c r="BG67" s="91" t="e">
        <f>'Budget FCFA'!#REF!/VLOOKUP(BG$2,$BO$127:$BP$138,2,FALSE)</f>
        <v>#REF!</v>
      </c>
      <c r="BH67" s="40" t="e">
        <f>'Budget FCFA'!#REF!/VLOOKUP(BH$2,$BO$127:$BP$138,2,FALSE)</f>
        <v>#REF!</v>
      </c>
      <c r="BI67" s="161" t="e">
        <f>'Budget FCFA'!#REF!/VLOOKUP(BI$2,$BO$127:$BP$138,2,FALSE)</f>
        <v>#REF!</v>
      </c>
      <c r="BJ67" s="115" t="e">
        <f>'Budget FCFA'!#REF!/VLOOKUP(BJ$2,$BO$127:$BP$138,2,FALSE)</f>
        <v>#REF!</v>
      </c>
      <c r="BK67" s="110" t="e">
        <f t="shared" si="0"/>
        <v>#REF!</v>
      </c>
      <c r="BL67" s="213" t="e">
        <f>BK67-'Budget FCFA'!#REF!</f>
        <v>#REF!</v>
      </c>
      <c r="BM67"/>
    </row>
    <row r="68" spans="1:67" s="5" customFormat="1">
      <c r="A68" s="61" t="s">
        <v>5</v>
      </c>
      <c r="B68" s="62" t="s">
        <v>30</v>
      </c>
      <c r="C68" s="110" t="s">
        <v>60</v>
      </c>
      <c r="D68" s="39">
        <f>'Budget FCFA'!D68/VLOOKUP(D$2,$BO$127:$BP$138,2,FALSE)</f>
        <v>0</v>
      </c>
      <c r="E68" s="40">
        <f>'Budget FCFA'!E68/VLOOKUP(E$2,$BO$127:$BP$138,2,FALSE)</f>
        <v>0</v>
      </c>
      <c r="F68" s="40">
        <f>'Budget FCFA'!F68/VLOOKUP(F$2,$BO$127:$BP$138,2,FALSE)</f>
        <v>0</v>
      </c>
      <c r="G68" s="40">
        <f>'Budget FCFA'!G68/VLOOKUP(G$2,$BO$127:$BP$138,2,FALSE)</f>
        <v>0</v>
      </c>
      <c r="H68" s="115">
        <f>'Budget FCFA'!H68/VLOOKUP(H$2,$BO$127:$BP$138,2,FALSE)</f>
        <v>0</v>
      </c>
      <c r="I68" s="39">
        <f>'Budget FCFA'!I68/VLOOKUP(I$2,$BO$127:$BP$138,2,FALSE)</f>
        <v>0</v>
      </c>
      <c r="J68" s="91">
        <f>'Budget FCFA'!J68/VLOOKUP(J$2,$BO$127:$BP$138,2,FALSE)</f>
        <v>0</v>
      </c>
      <c r="K68" s="91">
        <f>'Budget FCFA'!K68/VLOOKUP(K$2,$BO$127:$BP$138,2,FALSE)</f>
        <v>0</v>
      </c>
      <c r="L68" s="115">
        <f>'Budget FCFA'!L68/VLOOKUP(L$2,$BO$127:$BP$138,2,FALSE)</f>
        <v>0</v>
      </c>
      <c r="M68" s="39">
        <f>'Budget FCFA'!M68/VLOOKUP(M$2,$BO$127:$BP$138,2,FALSE)</f>
        <v>0</v>
      </c>
      <c r="N68" s="91">
        <f>'Budget FCFA'!N68/VLOOKUP(N$2,$BO$127:$BP$138,2,FALSE)</f>
        <v>0</v>
      </c>
      <c r="O68" s="91">
        <f>'Budget FCFA'!O68/VLOOKUP(O$2,$BO$127:$BP$138,2,FALSE)</f>
        <v>0</v>
      </c>
      <c r="P68" s="91">
        <f>'Budget FCFA'!P68/VLOOKUP(P$2,$BO$127:$BP$138,2,FALSE)</f>
        <v>0</v>
      </c>
      <c r="Q68" s="115">
        <f>'Budget FCFA'!Q68/VLOOKUP(Q$2,$BO$127:$BP$138,2,FALSE)</f>
        <v>0</v>
      </c>
      <c r="R68" s="39">
        <f>'Budget FCFA'!R68/VLOOKUP(R$2,$BO$127:$BP$138,2,FALSE)</f>
        <v>0</v>
      </c>
      <c r="S68" s="91">
        <f>'Budget FCFA'!S68/VLOOKUP(S$2,$BO$127:$BP$138,2,FALSE)</f>
        <v>0</v>
      </c>
      <c r="T68" s="91">
        <f>'Budget FCFA'!T68/VLOOKUP(T$2,$BO$127:$BP$138,2,FALSE)</f>
        <v>0</v>
      </c>
      <c r="U68" s="91">
        <f>'Budget FCFA'!U68/VLOOKUP(U$2,$BO$127:$BP$138,2,FALSE)</f>
        <v>0</v>
      </c>
      <c r="V68" s="115">
        <f>'Budget FCFA'!V68/VLOOKUP(V$2,$BO$127:$BP$138,2,FALSE)</f>
        <v>0</v>
      </c>
      <c r="W68" s="39">
        <f>'Budget FCFA'!W68/VLOOKUP(W$2,$BO$127:$BP$138,2,FALSE)</f>
        <v>0</v>
      </c>
      <c r="X68" s="129">
        <f>'Budget FCFA'!X68/VLOOKUP(X$2,$BO$127:$BP$138,2,FALSE)</f>
        <v>0</v>
      </c>
      <c r="Y68" s="91">
        <f>'Budget FCFA'!Y68/VLOOKUP(Y$2,$BO$127:$BP$138,2,FALSE)</f>
        <v>0</v>
      </c>
      <c r="Z68" s="91">
        <f>'Budget FCFA'!Z68/VLOOKUP(Z$2,$BO$127:$BP$138,2,FALSE)</f>
        <v>0</v>
      </c>
      <c r="AA68" s="115">
        <f>'Budget FCFA'!AA68/VLOOKUP(AA$2,$BO$127:$BP$138,2,FALSE)</f>
        <v>0</v>
      </c>
      <c r="AB68" s="39">
        <f>'Budget FCFA'!AB68/VLOOKUP(AB$2,$BO$127:$BP$138,2,FALSE)</f>
        <v>0</v>
      </c>
      <c r="AC68" s="129">
        <f>'Budget FCFA'!AC68/VLOOKUP(AC$2,$BO$127:$BP$138,2,FALSE)</f>
        <v>0</v>
      </c>
      <c r="AD68" s="91">
        <f>'Budget FCFA'!AD68/VLOOKUP(AD$2,$BO$127:$BP$138,2,FALSE)</f>
        <v>0</v>
      </c>
      <c r="AE68" s="91">
        <f>'Budget FCFA'!AE68/VLOOKUP(AE$2,$BO$127:$BP$138,2,FALSE)</f>
        <v>0</v>
      </c>
      <c r="AF68" s="115">
        <f>'Budget FCFA'!AF68/VLOOKUP(AF$2,$BO$127:$BP$138,2,FALSE)</f>
        <v>0</v>
      </c>
      <c r="AG68" s="39">
        <f>'Budget FCFA'!AG68/VLOOKUP(AG$2,$BO$127:$BP$138,2,FALSE)</f>
        <v>731.75528273956979</v>
      </c>
      <c r="AH68" s="91">
        <f>'Budget FCFA'!AH68/VLOOKUP(AH$2,$BO$127:$BP$138,2,FALSE)</f>
        <v>0</v>
      </c>
      <c r="AI68" s="91">
        <f>'Budget FCFA'!AI68/VLOOKUP(AI$2,$BO$127:$BP$138,2,FALSE)</f>
        <v>0</v>
      </c>
      <c r="AJ68" s="91">
        <f>'Budget FCFA'!AJ68/VLOOKUP(AJ$2,$BO$127:$BP$138,2,FALSE)</f>
        <v>0</v>
      </c>
      <c r="AK68" s="115">
        <f>'Budget FCFA'!AK68/VLOOKUP(AK$2,$BO$127:$BP$138,2,FALSE)</f>
        <v>0</v>
      </c>
      <c r="AL68" s="39">
        <f>'Budget FCFA'!AL68/VLOOKUP(AL$2,$BO$127:$BP$138,2,FALSE)</f>
        <v>2103.7964378762631</v>
      </c>
      <c r="AM68" s="91">
        <f>'Budget FCFA'!AM68/VLOOKUP(AM$2,$BO$127:$BP$138,2,FALSE)</f>
        <v>1372.0411551366935</v>
      </c>
      <c r="AN68" s="91">
        <f>'Budget FCFA'!AN68/VLOOKUP(AN$2,$BO$127:$BP$138,2,FALSE)</f>
        <v>0</v>
      </c>
      <c r="AO68" s="129">
        <f>'Budget FCFA'!AO68/VLOOKUP(AO$2,$BO$127:$BP$138,2,FALSE)</f>
        <v>0</v>
      </c>
      <c r="AP68" s="115">
        <f>'Budget FCFA'!AP68/VLOOKUP(AP$2,$BO$127:$BP$138,2,FALSE)</f>
        <v>0</v>
      </c>
      <c r="AQ68" s="39" t="e">
        <f>'Budget FCFA'!#REF!/VLOOKUP(AQ$2,$BO$127:$BP$138,2,FALSE)</f>
        <v>#REF!</v>
      </c>
      <c r="AR68" s="129" t="e">
        <f>'Budget FCFA'!#REF!/VLOOKUP(AR$2,$BO$127:$BP$138,2,FALSE)</f>
        <v>#REF!</v>
      </c>
      <c r="AS68" s="91" t="e">
        <f>'Budget FCFA'!#REF!/VLOOKUP(AS$2,$BO$127:$BP$138,2,FALSE)</f>
        <v>#REF!</v>
      </c>
      <c r="AT68" s="91" t="e">
        <f>'Budget FCFA'!#REF!/VLOOKUP(AT$2,$BO$127:$BP$138,2,FALSE)</f>
        <v>#REF!</v>
      </c>
      <c r="AU68" s="115" t="e">
        <f>'Budget FCFA'!#REF!/VLOOKUP(AU$2,$BO$127:$BP$138,2,FALSE)</f>
        <v>#REF!</v>
      </c>
      <c r="AV68" s="39" t="e">
        <f>'Budget FCFA'!#REF!/VLOOKUP(AV$2,$BO$127:$BP$138,2,FALSE)</f>
        <v>#REF!</v>
      </c>
      <c r="AW68" s="91" t="e">
        <f>'Budget FCFA'!#REF!/VLOOKUP(AW$2,$BO$127:$BP$138,2,FALSE)</f>
        <v>#REF!</v>
      </c>
      <c r="AX68" s="91" t="e">
        <f>'Budget FCFA'!#REF!/VLOOKUP(AX$2,$BO$127:$BP$138,2,FALSE)</f>
        <v>#REF!</v>
      </c>
      <c r="AY68" s="91" t="e">
        <f>'Budget FCFA'!#REF!/VLOOKUP(AY$2,$BO$127:$BP$138,2,FALSE)</f>
        <v>#REF!</v>
      </c>
      <c r="AZ68" s="115" t="e">
        <f>'Budget FCFA'!#REF!/VLOOKUP(AZ$2,$BO$127:$BP$138,2,FALSE)</f>
        <v>#REF!</v>
      </c>
      <c r="BA68" s="39" t="e">
        <f>'Budget FCFA'!#REF!/VLOOKUP(BA$2,$BO$127:$BP$138,2,FALSE)</f>
        <v>#REF!</v>
      </c>
      <c r="BB68" s="91" t="e">
        <f>'Budget FCFA'!#REF!/VLOOKUP(BB$2,$BO$127:$BP$138,2,FALSE)</f>
        <v>#REF!</v>
      </c>
      <c r="BC68" s="129" t="e">
        <f>'Budget FCFA'!#REF!/VLOOKUP(BC$2,$BO$127:$BP$138,2,FALSE)</f>
        <v>#REF!</v>
      </c>
      <c r="BD68" s="91" t="e">
        <f>'Budget FCFA'!#REF!/VLOOKUP(BD$2,$BO$127:$BP$138,2,FALSE)</f>
        <v>#REF!</v>
      </c>
      <c r="BE68" s="147" t="e">
        <f>'Budget FCFA'!#REF!/VLOOKUP(BE$2,$BO$127:$BP$138,2,FALSE)</f>
        <v>#REF!</v>
      </c>
      <c r="BF68" s="39" t="e">
        <f>'Budget FCFA'!#REF!/VLOOKUP(BF$2,$BO$127:$BP$138,2,FALSE)</f>
        <v>#REF!</v>
      </c>
      <c r="BG68" s="91" t="e">
        <f>'Budget FCFA'!#REF!/VLOOKUP(BG$2,$BO$127:$BP$138,2,FALSE)</f>
        <v>#REF!</v>
      </c>
      <c r="BH68" s="40" t="e">
        <f>'Budget FCFA'!#REF!/VLOOKUP(BH$2,$BO$127:$BP$138,2,FALSE)</f>
        <v>#REF!</v>
      </c>
      <c r="BI68" s="161" t="e">
        <f>'Budget FCFA'!#REF!/VLOOKUP(BI$2,$BO$127:$BP$138,2,FALSE)</f>
        <v>#REF!</v>
      </c>
      <c r="BJ68" s="115" t="e">
        <f>'Budget FCFA'!#REF!/VLOOKUP(BJ$2,$BO$127:$BP$138,2,FALSE)</f>
        <v>#REF!</v>
      </c>
      <c r="BK68" s="110" t="e">
        <f t="shared" si="0"/>
        <v>#REF!</v>
      </c>
      <c r="BL68" s="213" t="e">
        <f>BK68-'Budget FCFA'!#REF!</f>
        <v>#REF!</v>
      </c>
      <c r="BM68"/>
    </row>
    <row r="69" spans="1:67" s="5" customFormat="1">
      <c r="A69" s="61" t="s">
        <v>5</v>
      </c>
      <c r="B69" s="62" t="s">
        <v>28</v>
      </c>
      <c r="C69" s="106" t="s">
        <v>61</v>
      </c>
      <c r="D69" s="39">
        <f>'Budget FCFA'!D69/VLOOKUP(D$2,$BO$127:$BP$138,2,FALSE)</f>
        <v>0</v>
      </c>
      <c r="E69" s="40">
        <f>'Budget FCFA'!E69/VLOOKUP(E$2,$BO$127:$BP$138,2,FALSE)</f>
        <v>0</v>
      </c>
      <c r="F69" s="40">
        <f>'Budget FCFA'!F69/VLOOKUP(F$2,$BO$127:$BP$138,2,FALSE)</f>
        <v>0</v>
      </c>
      <c r="G69" s="40">
        <f>'Budget FCFA'!G69/VLOOKUP(G$2,$BO$127:$BP$138,2,FALSE)</f>
        <v>0</v>
      </c>
      <c r="H69" s="115">
        <f>'Budget FCFA'!H69/VLOOKUP(H$2,$BO$127:$BP$138,2,FALSE)</f>
        <v>0</v>
      </c>
      <c r="I69" s="39">
        <f>'Budget FCFA'!I69/VLOOKUP(I$2,$BO$127:$BP$138,2,FALSE)</f>
        <v>0</v>
      </c>
      <c r="J69" s="91">
        <f>'Budget FCFA'!J69/VLOOKUP(J$2,$BO$127:$BP$138,2,FALSE)</f>
        <v>0</v>
      </c>
      <c r="K69" s="91">
        <f>'Budget FCFA'!K69/VLOOKUP(K$2,$BO$127:$BP$138,2,FALSE)</f>
        <v>0</v>
      </c>
      <c r="L69" s="115">
        <f>'Budget FCFA'!L69/VLOOKUP(L$2,$BO$127:$BP$138,2,FALSE)</f>
        <v>0</v>
      </c>
      <c r="M69" s="39">
        <f>'Budget FCFA'!M69/VLOOKUP(M$2,$BO$127:$BP$138,2,FALSE)</f>
        <v>0</v>
      </c>
      <c r="N69" s="91">
        <f>'Budget FCFA'!N69/VLOOKUP(N$2,$BO$127:$BP$138,2,FALSE)</f>
        <v>0</v>
      </c>
      <c r="O69" s="91">
        <f>'Budget FCFA'!O69/VLOOKUP(O$2,$BO$127:$BP$138,2,FALSE)</f>
        <v>0</v>
      </c>
      <c r="P69" s="91">
        <f>'Budget FCFA'!P69/VLOOKUP(P$2,$BO$127:$BP$138,2,FALSE)</f>
        <v>0</v>
      </c>
      <c r="Q69" s="115">
        <f>'Budget FCFA'!Q69/VLOOKUP(Q$2,$BO$127:$BP$138,2,FALSE)</f>
        <v>0</v>
      </c>
      <c r="R69" s="39">
        <f>'Budget FCFA'!R69/VLOOKUP(R$2,$BO$127:$BP$138,2,FALSE)</f>
        <v>0</v>
      </c>
      <c r="S69" s="91">
        <f>'Budget FCFA'!S69/VLOOKUP(S$2,$BO$127:$BP$138,2,FALSE)</f>
        <v>0</v>
      </c>
      <c r="T69" s="91">
        <f>'Budget FCFA'!T69/VLOOKUP(T$2,$BO$127:$BP$138,2,FALSE)</f>
        <v>0</v>
      </c>
      <c r="U69" s="91">
        <f>'Budget FCFA'!U69/VLOOKUP(U$2,$BO$127:$BP$138,2,FALSE)</f>
        <v>0</v>
      </c>
      <c r="V69" s="115">
        <f>'Budget FCFA'!V69/VLOOKUP(V$2,$BO$127:$BP$138,2,FALSE)</f>
        <v>0</v>
      </c>
      <c r="W69" s="39">
        <f>'Budget FCFA'!W69/VLOOKUP(W$2,$BO$127:$BP$138,2,FALSE)</f>
        <v>0</v>
      </c>
      <c r="X69" s="129">
        <f>'Budget FCFA'!X69/VLOOKUP(X$2,$BO$127:$BP$138,2,FALSE)</f>
        <v>0</v>
      </c>
      <c r="Y69" s="91">
        <f>'Budget FCFA'!Y69/VLOOKUP(Y$2,$BO$127:$BP$138,2,FALSE)</f>
        <v>0</v>
      </c>
      <c r="Z69" s="91">
        <f>'Budget FCFA'!Z69/VLOOKUP(Z$2,$BO$127:$BP$138,2,FALSE)</f>
        <v>0</v>
      </c>
      <c r="AA69" s="115">
        <f>'Budget FCFA'!AA69/VLOOKUP(AA$2,$BO$127:$BP$138,2,FALSE)</f>
        <v>0</v>
      </c>
      <c r="AB69" s="39">
        <f>'Budget FCFA'!AB69/VLOOKUP(AB$2,$BO$127:$BP$138,2,FALSE)</f>
        <v>0</v>
      </c>
      <c r="AC69" s="129">
        <f>'Budget FCFA'!AC69/VLOOKUP(AC$2,$BO$127:$BP$138,2,FALSE)</f>
        <v>0</v>
      </c>
      <c r="AD69" s="91">
        <f>'Budget FCFA'!AD69/VLOOKUP(AD$2,$BO$127:$BP$138,2,FALSE)</f>
        <v>0</v>
      </c>
      <c r="AE69" s="91">
        <f>'Budget FCFA'!AE69/VLOOKUP(AE$2,$BO$127:$BP$138,2,FALSE)</f>
        <v>0</v>
      </c>
      <c r="AF69" s="115">
        <f>'Budget FCFA'!AF69/VLOOKUP(AF$2,$BO$127:$BP$138,2,FALSE)</f>
        <v>0</v>
      </c>
      <c r="AG69" s="39">
        <f>'Budget FCFA'!AG69/VLOOKUP(AG$2,$BO$127:$BP$138,2,FALSE)</f>
        <v>0</v>
      </c>
      <c r="AH69" s="91">
        <f>'Budget FCFA'!AH69/VLOOKUP(AH$2,$BO$127:$BP$138,2,FALSE)</f>
        <v>0</v>
      </c>
      <c r="AI69" s="91">
        <f>'Budget FCFA'!AI69/VLOOKUP(AI$2,$BO$127:$BP$138,2,FALSE)</f>
        <v>0</v>
      </c>
      <c r="AJ69" s="91">
        <f>'Budget FCFA'!AJ69/VLOOKUP(AJ$2,$BO$127:$BP$138,2,FALSE)</f>
        <v>0</v>
      </c>
      <c r="AK69" s="115">
        <f>'Budget FCFA'!AK69/VLOOKUP(AK$2,$BO$127:$BP$138,2,FALSE)</f>
        <v>0</v>
      </c>
      <c r="AL69" s="39">
        <f>'Budget FCFA'!AL69/VLOOKUP(AL$2,$BO$127:$BP$138,2,FALSE)</f>
        <v>0</v>
      </c>
      <c r="AM69" s="91">
        <f>'Budget FCFA'!AM69/VLOOKUP(AM$2,$BO$127:$BP$138,2,FALSE)</f>
        <v>0</v>
      </c>
      <c r="AN69" s="91">
        <f>'Budget FCFA'!AN69/VLOOKUP(AN$2,$BO$127:$BP$138,2,FALSE)</f>
        <v>0</v>
      </c>
      <c r="AO69" s="129">
        <f>'Budget FCFA'!AO69/VLOOKUP(AO$2,$BO$127:$BP$138,2,FALSE)</f>
        <v>0</v>
      </c>
      <c r="AP69" s="115">
        <f>'Budget FCFA'!AP69/VLOOKUP(AP$2,$BO$127:$BP$138,2,FALSE)</f>
        <v>0</v>
      </c>
      <c r="AQ69" s="39" t="e">
        <f>'Budget FCFA'!#REF!/VLOOKUP(AQ$2,$BO$127:$BP$138,2,FALSE)</f>
        <v>#REF!</v>
      </c>
      <c r="AR69" s="129" t="e">
        <f>'Budget FCFA'!#REF!/VLOOKUP(AR$2,$BO$127:$BP$138,2,FALSE)</f>
        <v>#REF!</v>
      </c>
      <c r="AS69" s="91" t="e">
        <f>'Budget FCFA'!#REF!/VLOOKUP(AS$2,$BO$127:$BP$138,2,FALSE)</f>
        <v>#REF!</v>
      </c>
      <c r="AT69" s="91" t="e">
        <f>'Budget FCFA'!#REF!/VLOOKUP(AT$2,$BO$127:$BP$138,2,FALSE)</f>
        <v>#REF!</v>
      </c>
      <c r="AU69" s="115" t="e">
        <f>'Budget FCFA'!#REF!/VLOOKUP(AU$2,$BO$127:$BP$138,2,FALSE)</f>
        <v>#REF!</v>
      </c>
      <c r="AV69" s="39" t="e">
        <f>'Budget FCFA'!#REF!/VLOOKUP(AV$2,$BO$127:$BP$138,2,FALSE)</f>
        <v>#REF!</v>
      </c>
      <c r="AW69" s="91" t="e">
        <f>'Budget FCFA'!#REF!/VLOOKUP(AW$2,$BO$127:$BP$138,2,FALSE)</f>
        <v>#REF!</v>
      </c>
      <c r="AX69" s="91" t="e">
        <f>'Budget FCFA'!#REF!/VLOOKUP(AX$2,$BO$127:$BP$138,2,FALSE)</f>
        <v>#REF!</v>
      </c>
      <c r="AY69" s="91" t="e">
        <f>'Budget FCFA'!#REF!/VLOOKUP(AY$2,$BO$127:$BP$138,2,FALSE)</f>
        <v>#REF!</v>
      </c>
      <c r="AZ69" s="115" t="e">
        <f>'Budget FCFA'!#REF!/VLOOKUP(AZ$2,$BO$127:$BP$138,2,FALSE)</f>
        <v>#REF!</v>
      </c>
      <c r="BA69" s="39" t="e">
        <f>'Budget FCFA'!#REF!/VLOOKUP(BA$2,$BO$127:$BP$138,2,FALSE)</f>
        <v>#REF!</v>
      </c>
      <c r="BB69" s="91" t="e">
        <f>'Budget FCFA'!#REF!/VLOOKUP(BB$2,$BO$127:$BP$138,2,FALSE)</f>
        <v>#REF!</v>
      </c>
      <c r="BC69" s="129" t="e">
        <f>'Budget FCFA'!#REF!/VLOOKUP(BC$2,$BO$127:$BP$138,2,FALSE)</f>
        <v>#REF!</v>
      </c>
      <c r="BD69" s="91" t="e">
        <f>'Budget FCFA'!#REF!/VLOOKUP(BD$2,$BO$127:$BP$138,2,FALSE)</f>
        <v>#REF!</v>
      </c>
      <c r="BE69" s="147" t="e">
        <f>'Budget FCFA'!#REF!/VLOOKUP(BE$2,$BO$127:$BP$138,2,FALSE)</f>
        <v>#REF!</v>
      </c>
      <c r="BF69" s="39" t="e">
        <f>'Budget FCFA'!#REF!/VLOOKUP(BF$2,$BO$127:$BP$138,2,FALSE)</f>
        <v>#REF!</v>
      </c>
      <c r="BG69" s="91" t="e">
        <f>'Budget FCFA'!#REF!/VLOOKUP(BG$2,$BO$127:$BP$138,2,FALSE)</f>
        <v>#REF!</v>
      </c>
      <c r="BH69" s="40" t="e">
        <f>'Budget FCFA'!#REF!/VLOOKUP(BH$2,$BO$127:$BP$138,2,FALSE)</f>
        <v>#REF!</v>
      </c>
      <c r="BI69" s="161" t="e">
        <f>'Budget FCFA'!#REF!/VLOOKUP(BI$2,$BO$127:$BP$138,2,FALSE)</f>
        <v>#REF!</v>
      </c>
      <c r="BJ69" s="115" t="e">
        <f>'Budget FCFA'!#REF!/VLOOKUP(BJ$2,$BO$127:$BP$138,2,FALSE)</f>
        <v>#REF!</v>
      </c>
      <c r="BK69" s="110" t="e">
        <f t="shared" si="0"/>
        <v>#REF!</v>
      </c>
      <c r="BL69" s="213" t="e">
        <f>BK69-'Budget FCFA'!#REF!</f>
        <v>#REF!</v>
      </c>
      <c r="BM69"/>
    </row>
    <row r="70" spans="1:67" s="5" customFormat="1">
      <c r="A70" s="61" t="s">
        <v>5</v>
      </c>
      <c r="B70" s="62" t="s">
        <v>67</v>
      </c>
      <c r="C70" s="106" t="s">
        <v>61</v>
      </c>
      <c r="D70" s="39">
        <f>'Budget FCFA'!D70/VLOOKUP(D$2,$BO$127:$BP$138,2,FALSE)</f>
        <v>0</v>
      </c>
      <c r="E70" s="40">
        <f>'Budget FCFA'!E70/VLOOKUP(E$2,$BO$127:$BP$138,2,FALSE)</f>
        <v>0</v>
      </c>
      <c r="F70" s="40">
        <f>'Budget FCFA'!F70/VLOOKUP(F$2,$BO$127:$BP$138,2,FALSE)</f>
        <v>0</v>
      </c>
      <c r="G70" s="40">
        <f>'Budget FCFA'!G70/VLOOKUP(G$2,$BO$127:$BP$138,2,FALSE)</f>
        <v>0</v>
      </c>
      <c r="H70" s="115">
        <f>'Budget FCFA'!H70/VLOOKUP(H$2,$BO$127:$BP$138,2,FALSE)</f>
        <v>0</v>
      </c>
      <c r="I70" s="39">
        <f>'Budget FCFA'!I70/VLOOKUP(I$2,$BO$127:$BP$138,2,FALSE)</f>
        <v>0</v>
      </c>
      <c r="J70" s="91">
        <f>'Budget FCFA'!J70/VLOOKUP(J$2,$BO$127:$BP$138,2,FALSE)</f>
        <v>0</v>
      </c>
      <c r="K70" s="91">
        <f>'Budget FCFA'!K70/VLOOKUP(K$2,$BO$127:$BP$138,2,FALSE)</f>
        <v>0</v>
      </c>
      <c r="L70" s="115">
        <f>'Budget FCFA'!L70/VLOOKUP(L$2,$BO$127:$BP$138,2,FALSE)</f>
        <v>0</v>
      </c>
      <c r="M70" s="39">
        <f>'Budget FCFA'!M70/VLOOKUP(M$2,$BO$127:$BP$138,2,FALSE)</f>
        <v>0</v>
      </c>
      <c r="N70" s="91">
        <f>'Budget FCFA'!N70/VLOOKUP(N$2,$BO$127:$BP$138,2,FALSE)</f>
        <v>0</v>
      </c>
      <c r="O70" s="91">
        <f>'Budget FCFA'!O70/VLOOKUP(O$2,$BO$127:$BP$138,2,FALSE)</f>
        <v>0</v>
      </c>
      <c r="P70" s="91">
        <f>'Budget FCFA'!P70/VLOOKUP(P$2,$BO$127:$BP$138,2,FALSE)</f>
        <v>0</v>
      </c>
      <c r="Q70" s="115">
        <f>'Budget FCFA'!Q70/VLOOKUP(Q$2,$BO$127:$BP$138,2,FALSE)</f>
        <v>0</v>
      </c>
      <c r="R70" s="39">
        <f>'Budget FCFA'!R70/VLOOKUP(R$2,$BO$127:$BP$138,2,FALSE)</f>
        <v>0</v>
      </c>
      <c r="S70" s="91">
        <f>'Budget FCFA'!S70/VLOOKUP(S$2,$BO$127:$BP$138,2,FALSE)</f>
        <v>0</v>
      </c>
      <c r="T70" s="91">
        <f>'Budget FCFA'!T70/VLOOKUP(T$2,$BO$127:$BP$138,2,FALSE)</f>
        <v>0</v>
      </c>
      <c r="U70" s="91">
        <f>'Budget FCFA'!U70/VLOOKUP(U$2,$BO$127:$BP$138,2,FALSE)</f>
        <v>0</v>
      </c>
      <c r="V70" s="115">
        <f>'Budget FCFA'!V70/VLOOKUP(V$2,$BO$127:$BP$138,2,FALSE)</f>
        <v>0</v>
      </c>
      <c r="W70" s="39">
        <f>'Budget FCFA'!W70/VLOOKUP(W$2,$BO$127:$BP$138,2,FALSE)</f>
        <v>0</v>
      </c>
      <c r="X70" s="129">
        <f>'Budget FCFA'!X70/VLOOKUP(X$2,$BO$127:$BP$138,2,FALSE)</f>
        <v>0</v>
      </c>
      <c r="Y70" s="91">
        <f>'Budget FCFA'!Y70/VLOOKUP(Y$2,$BO$127:$BP$138,2,FALSE)</f>
        <v>0</v>
      </c>
      <c r="Z70" s="91">
        <f>'Budget FCFA'!Z70/VLOOKUP(Z$2,$BO$127:$BP$138,2,FALSE)</f>
        <v>0</v>
      </c>
      <c r="AA70" s="115">
        <f>'Budget FCFA'!AA70/VLOOKUP(AA$2,$BO$127:$BP$138,2,FALSE)</f>
        <v>0</v>
      </c>
      <c r="AB70" s="39">
        <f>'Budget FCFA'!AB70/VLOOKUP(AB$2,$BO$127:$BP$138,2,FALSE)</f>
        <v>0</v>
      </c>
      <c r="AC70" s="129">
        <f>'Budget FCFA'!AC70/VLOOKUP(AC$2,$BO$127:$BP$138,2,FALSE)</f>
        <v>0</v>
      </c>
      <c r="AD70" s="91">
        <f>'Budget FCFA'!AD70/VLOOKUP(AD$2,$BO$127:$BP$138,2,FALSE)</f>
        <v>0</v>
      </c>
      <c r="AE70" s="91">
        <f>'Budget FCFA'!AE70/VLOOKUP(AE$2,$BO$127:$BP$138,2,FALSE)</f>
        <v>0</v>
      </c>
      <c r="AF70" s="115">
        <f>'Budget FCFA'!AF70/VLOOKUP(AF$2,$BO$127:$BP$138,2,FALSE)</f>
        <v>0</v>
      </c>
      <c r="AG70" s="39">
        <f>'Budget FCFA'!AG70/VLOOKUP(AG$2,$BO$127:$BP$138,2,FALSE)</f>
        <v>0</v>
      </c>
      <c r="AH70" s="91">
        <f>'Budget FCFA'!AH70/VLOOKUP(AH$2,$BO$127:$BP$138,2,FALSE)</f>
        <v>0</v>
      </c>
      <c r="AI70" s="91">
        <f>'Budget FCFA'!AI70/VLOOKUP(AI$2,$BO$127:$BP$138,2,FALSE)</f>
        <v>0</v>
      </c>
      <c r="AJ70" s="91">
        <f>'Budget FCFA'!AJ70/VLOOKUP(AJ$2,$BO$127:$BP$138,2,FALSE)</f>
        <v>0</v>
      </c>
      <c r="AK70" s="115">
        <f>'Budget FCFA'!AK70/VLOOKUP(AK$2,$BO$127:$BP$138,2,FALSE)</f>
        <v>0</v>
      </c>
      <c r="AL70" s="39">
        <f>'Budget FCFA'!AL70/VLOOKUP(AL$2,$BO$127:$BP$138,2,FALSE)</f>
        <v>0</v>
      </c>
      <c r="AM70" s="91">
        <f>'Budget FCFA'!AM70/VLOOKUP(AM$2,$BO$127:$BP$138,2,FALSE)</f>
        <v>0</v>
      </c>
      <c r="AN70" s="91">
        <f>'Budget FCFA'!AN70/VLOOKUP(AN$2,$BO$127:$BP$138,2,FALSE)</f>
        <v>0</v>
      </c>
      <c r="AO70" s="129">
        <f>'Budget FCFA'!AO70/VLOOKUP(AO$2,$BO$127:$BP$138,2,FALSE)</f>
        <v>0</v>
      </c>
      <c r="AP70" s="115">
        <f>'Budget FCFA'!AP70/VLOOKUP(AP$2,$BO$127:$BP$138,2,FALSE)</f>
        <v>0</v>
      </c>
      <c r="AQ70" s="39" t="e">
        <f>'Budget FCFA'!#REF!/VLOOKUP(AQ$2,$BO$127:$BP$138,2,FALSE)</f>
        <v>#REF!</v>
      </c>
      <c r="AR70" s="129" t="e">
        <f>'Budget FCFA'!#REF!/VLOOKUP(AR$2,$BO$127:$BP$138,2,FALSE)</f>
        <v>#REF!</v>
      </c>
      <c r="AS70" s="91" t="e">
        <f>'Budget FCFA'!#REF!/VLOOKUP(AS$2,$BO$127:$BP$138,2,FALSE)</f>
        <v>#REF!</v>
      </c>
      <c r="AT70" s="91" t="e">
        <f>'Budget FCFA'!#REF!/VLOOKUP(AT$2,$BO$127:$BP$138,2,FALSE)</f>
        <v>#REF!</v>
      </c>
      <c r="AU70" s="115" t="e">
        <f>'Budget FCFA'!#REF!/VLOOKUP(AU$2,$BO$127:$BP$138,2,FALSE)</f>
        <v>#REF!</v>
      </c>
      <c r="AV70" s="39" t="e">
        <f>'Budget FCFA'!#REF!/VLOOKUP(AV$2,$BO$127:$BP$138,2,FALSE)</f>
        <v>#REF!</v>
      </c>
      <c r="AW70" s="91" t="e">
        <f>'Budget FCFA'!#REF!/VLOOKUP(AW$2,$BO$127:$BP$138,2,FALSE)</f>
        <v>#REF!</v>
      </c>
      <c r="AX70" s="91" t="e">
        <f>'Budget FCFA'!#REF!/VLOOKUP(AX$2,$BO$127:$BP$138,2,FALSE)</f>
        <v>#REF!</v>
      </c>
      <c r="AY70" s="91" t="e">
        <f>'Budget FCFA'!#REF!/VLOOKUP(AY$2,$BO$127:$BP$138,2,FALSE)</f>
        <v>#REF!</v>
      </c>
      <c r="AZ70" s="115" t="e">
        <f>'Budget FCFA'!#REF!/VLOOKUP(AZ$2,$BO$127:$BP$138,2,FALSE)</f>
        <v>#REF!</v>
      </c>
      <c r="BA70" s="39" t="e">
        <f>'Budget FCFA'!#REF!/VLOOKUP(BA$2,$BO$127:$BP$138,2,FALSE)</f>
        <v>#REF!</v>
      </c>
      <c r="BB70" s="91" t="e">
        <f>'Budget FCFA'!#REF!/VLOOKUP(BB$2,$BO$127:$BP$138,2,FALSE)</f>
        <v>#REF!</v>
      </c>
      <c r="BC70" s="129" t="e">
        <f>'Budget FCFA'!#REF!/VLOOKUP(BC$2,$BO$127:$BP$138,2,FALSE)</f>
        <v>#REF!</v>
      </c>
      <c r="BD70" s="91" t="e">
        <f>'Budget FCFA'!#REF!/VLOOKUP(BD$2,$BO$127:$BP$138,2,FALSE)</f>
        <v>#REF!</v>
      </c>
      <c r="BE70" s="147" t="e">
        <f>'Budget FCFA'!#REF!/VLOOKUP(BE$2,$BO$127:$BP$138,2,FALSE)</f>
        <v>#REF!</v>
      </c>
      <c r="BF70" s="39" t="e">
        <f>'Budget FCFA'!#REF!/VLOOKUP(BF$2,$BO$127:$BP$138,2,FALSE)</f>
        <v>#REF!</v>
      </c>
      <c r="BG70" s="91" t="e">
        <f>'Budget FCFA'!#REF!/VLOOKUP(BG$2,$BO$127:$BP$138,2,FALSE)</f>
        <v>#REF!</v>
      </c>
      <c r="BH70" s="40" t="e">
        <f>'Budget FCFA'!#REF!/VLOOKUP(BH$2,$BO$127:$BP$138,2,FALSE)</f>
        <v>#REF!</v>
      </c>
      <c r="BI70" s="161" t="e">
        <f>'Budget FCFA'!#REF!/VLOOKUP(BI$2,$BO$127:$BP$138,2,FALSE)</f>
        <v>#REF!</v>
      </c>
      <c r="BJ70" s="115" t="e">
        <f>'Budget FCFA'!#REF!/VLOOKUP(BJ$2,$BO$127:$BP$138,2,FALSE)</f>
        <v>#REF!</v>
      </c>
      <c r="BK70" s="110" t="e">
        <f t="shared" ref="BK70:BK133" si="1">SUM(D70:BJ70)</f>
        <v>#REF!</v>
      </c>
      <c r="BL70" s="213" t="e">
        <f>BK70-'Budget FCFA'!#REF!</f>
        <v>#REF!</v>
      </c>
      <c r="BM70"/>
    </row>
    <row r="71" spans="1:67" s="5" customFormat="1">
      <c r="A71" s="61" t="s">
        <v>5</v>
      </c>
      <c r="B71" s="62" t="s">
        <v>29</v>
      </c>
      <c r="C71" s="106" t="s">
        <v>61</v>
      </c>
      <c r="D71" s="39">
        <f>'Budget FCFA'!D71/VLOOKUP(D$2,$BO$127:$BP$138,2,FALSE)</f>
        <v>0</v>
      </c>
      <c r="E71" s="40">
        <f>'Budget FCFA'!E71/VLOOKUP(E$2,$BO$127:$BP$138,2,FALSE)</f>
        <v>0</v>
      </c>
      <c r="F71" s="40">
        <f>'Budget FCFA'!F71/VLOOKUP(F$2,$BO$127:$BP$138,2,FALSE)</f>
        <v>0</v>
      </c>
      <c r="G71" s="40">
        <f>'Budget FCFA'!G71/VLOOKUP(G$2,$BO$127:$BP$138,2,FALSE)</f>
        <v>0</v>
      </c>
      <c r="H71" s="115">
        <f>'Budget FCFA'!H71/VLOOKUP(H$2,$BO$127:$BP$138,2,FALSE)</f>
        <v>0</v>
      </c>
      <c r="I71" s="39">
        <f>'Budget FCFA'!I71/VLOOKUP(I$2,$BO$127:$BP$138,2,FALSE)</f>
        <v>0</v>
      </c>
      <c r="J71" s="91">
        <f>'Budget FCFA'!J71/VLOOKUP(J$2,$BO$127:$BP$138,2,FALSE)</f>
        <v>0</v>
      </c>
      <c r="K71" s="91">
        <f>'Budget FCFA'!K71/VLOOKUP(K$2,$BO$127:$BP$138,2,FALSE)</f>
        <v>0</v>
      </c>
      <c r="L71" s="115">
        <f>'Budget FCFA'!L71/VLOOKUP(L$2,$BO$127:$BP$138,2,FALSE)</f>
        <v>0</v>
      </c>
      <c r="M71" s="39">
        <f>'Budget FCFA'!M71/VLOOKUP(M$2,$BO$127:$BP$138,2,FALSE)</f>
        <v>0</v>
      </c>
      <c r="N71" s="91">
        <f>'Budget FCFA'!N71/VLOOKUP(N$2,$BO$127:$BP$138,2,FALSE)</f>
        <v>0</v>
      </c>
      <c r="O71" s="91">
        <f>'Budget FCFA'!O71/VLOOKUP(O$2,$BO$127:$BP$138,2,FALSE)</f>
        <v>0</v>
      </c>
      <c r="P71" s="91">
        <f>'Budget FCFA'!P71/VLOOKUP(P$2,$BO$127:$BP$138,2,FALSE)</f>
        <v>876.58184911510966</v>
      </c>
      <c r="Q71" s="115">
        <f>'Budget FCFA'!Q71/VLOOKUP(Q$2,$BO$127:$BP$138,2,FALSE)</f>
        <v>0</v>
      </c>
      <c r="R71" s="39">
        <f>'Budget FCFA'!R71/VLOOKUP(R$2,$BO$127:$BP$138,2,FALSE)</f>
        <v>0</v>
      </c>
      <c r="S71" s="91">
        <f>'Budget FCFA'!S71/VLOOKUP(S$2,$BO$127:$BP$138,2,FALSE)</f>
        <v>0</v>
      </c>
      <c r="T71" s="91">
        <f>'Budget FCFA'!T71/VLOOKUP(T$2,$BO$127:$BP$138,2,FALSE)</f>
        <v>0</v>
      </c>
      <c r="U71" s="91">
        <f>'Budget FCFA'!U71/VLOOKUP(U$2,$BO$127:$BP$138,2,FALSE)</f>
        <v>0</v>
      </c>
      <c r="V71" s="115">
        <f>'Budget FCFA'!V71/VLOOKUP(V$2,$BO$127:$BP$138,2,FALSE)</f>
        <v>0</v>
      </c>
      <c r="W71" s="39">
        <f>'Budget FCFA'!W71/VLOOKUP(W$2,$BO$127:$BP$138,2,FALSE)</f>
        <v>0</v>
      </c>
      <c r="X71" s="129">
        <f>'Budget FCFA'!X71/VLOOKUP(X$2,$BO$127:$BP$138,2,FALSE)</f>
        <v>0</v>
      </c>
      <c r="Y71" s="91">
        <f>'Budget FCFA'!Y71/VLOOKUP(Y$2,$BO$127:$BP$138,2,FALSE)</f>
        <v>0</v>
      </c>
      <c r="Z71" s="91">
        <f>'Budget FCFA'!Z71/VLOOKUP(Z$2,$BO$127:$BP$138,2,FALSE)</f>
        <v>0</v>
      </c>
      <c r="AA71" s="115">
        <f>'Budget FCFA'!AA71/VLOOKUP(AA$2,$BO$127:$BP$138,2,FALSE)</f>
        <v>0</v>
      </c>
      <c r="AB71" s="39">
        <f>'Budget FCFA'!AB71/VLOOKUP(AB$2,$BO$127:$BP$138,2,FALSE)</f>
        <v>0</v>
      </c>
      <c r="AC71" s="129">
        <f>'Budget FCFA'!AC71/VLOOKUP(AC$2,$BO$127:$BP$138,2,FALSE)</f>
        <v>0</v>
      </c>
      <c r="AD71" s="91">
        <f>'Budget FCFA'!AD71/VLOOKUP(AD$2,$BO$127:$BP$138,2,FALSE)</f>
        <v>0</v>
      </c>
      <c r="AE71" s="91">
        <f>'Budget FCFA'!AE71/VLOOKUP(AE$2,$BO$127:$BP$138,2,FALSE)</f>
        <v>0</v>
      </c>
      <c r="AF71" s="115">
        <f>'Budget FCFA'!AF71/VLOOKUP(AF$2,$BO$127:$BP$138,2,FALSE)</f>
        <v>0</v>
      </c>
      <c r="AG71" s="39">
        <f>'Budget FCFA'!AG71/VLOOKUP(AG$2,$BO$127:$BP$138,2,FALSE)</f>
        <v>0</v>
      </c>
      <c r="AH71" s="91">
        <f>'Budget FCFA'!AH71/VLOOKUP(AH$2,$BO$127:$BP$138,2,FALSE)</f>
        <v>0</v>
      </c>
      <c r="AI71" s="91">
        <f>'Budget FCFA'!AI71/VLOOKUP(AI$2,$BO$127:$BP$138,2,FALSE)</f>
        <v>0</v>
      </c>
      <c r="AJ71" s="91">
        <f>'Budget FCFA'!AJ71/VLOOKUP(AJ$2,$BO$127:$BP$138,2,FALSE)</f>
        <v>0</v>
      </c>
      <c r="AK71" s="115">
        <f>'Budget FCFA'!AK71/VLOOKUP(AK$2,$BO$127:$BP$138,2,FALSE)</f>
        <v>0</v>
      </c>
      <c r="AL71" s="39">
        <f>'Budget FCFA'!AL71/VLOOKUP(AL$2,$BO$127:$BP$138,2,FALSE)</f>
        <v>0</v>
      </c>
      <c r="AM71" s="91">
        <f>'Budget FCFA'!AM71/VLOOKUP(AM$2,$BO$127:$BP$138,2,FALSE)</f>
        <v>437.52867947136781</v>
      </c>
      <c r="AN71" s="91">
        <f>'Budget FCFA'!AN71/VLOOKUP(AN$2,$BO$127:$BP$138,2,FALSE)</f>
        <v>0</v>
      </c>
      <c r="AO71" s="129">
        <f>'Budget FCFA'!AO71/VLOOKUP(AO$2,$BO$127:$BP$138,2,FALSE)</f>
        <v>0</v>
      </c>
      <c r="AP71" s="115">
        <f>'Budget FCFA'!AP71/VLOOKUP(AP$2,$BO$127:$BP$138,2,FALSE)</f>
        <v>0</v>
      </c>
      <c r="AQ71" s="39" t="e">
        <f>'Budget FCFA'!#REF!/VLOOKUP(AQ$2,$BO$127:$BP$138,2,FALSE)</f>
        <v>#REF!</v>
      </c>
      <c r="AR71" s="129" t="e">
        <f>'Budget FCFA'!#REF!/VLOOKUP(AR$2,$BO$127:$BP$138,2,FALSE)</f>
        <v>#REF!</v>
      </c>
      <c r="AS71" s="91" t="e">
        <f>'Budget FCFA'!#REF!/VLOOKUP(AS$2,$BO$127:$BP$138,2,FALSE)</f>
        <v>#REF!</v>
      </c>
      <c r="AT71" s="91" t="e">
        <f>'Budget FCFA'!#REF!/VLOOKUP(AT$2,$BO$127:$BP$138,2,FALSE)</f>
        <v>#REF!</v>
      </c>
      <c r="AU71" s="115" t="e">
        <f>'Budget FCFA'!#REF!/VLOOKUP(AU$2,$BO$127:$BP$138,2,FALSE)</f>
        <v>#REF!</v>
      </c>
      <c r="AV71" s="39" t="e">
        <f>'Budget FCFA'!#REF!/VLOOKUP(AV$2,$BO$127:$BP$138,2,FALSE)</f>
        <v>#REF!</v>
      </c>
      <c r="AW71" s="91" t="e">
        <f>'Budget FCFA'!#REF!/VLOOKUP(AW$2,$BO$127:$BP$138,2,FALSE)</f>
        <v>#REF!</v>
      </c>
      <c r="AX71" s="91" t="e">
        <f>'Budget FCFA'!#REF!/VLOOKUP(AX$2,$BO$127:$BP$138,2,FALSE)</f>
        <v>#REF!</v>
      </c>
      <c r="AY71" s="91" t="e">
        <f>'Budget FCFA'!#REF!/VLOOKUP(AY$2,$BO$127:$BP$138,2,FALSE)</f>
        <v>#REF!</v>
      </c>
      <c r="AZ71" s="115" t="e">
        <f>'Budget FCFA'!#REF!/VLOOKUP(AZ$2,$BO$127:$BP$138,2,FALSE)</f>
        <v>#REF!</v>
      </c>
      <c r="BA71" s="39" t="e">
        <f>'Budget FCFA'!#REF!/VLOOKUP(BA$2,$BO$127:$BP$138,2,FALSE)</f>
        <v>#REF!</v>
      </c>
      <c r="BB71" s="91" t="e">
        <f>'Budget FCFA'!#REF!/VLOOKUP(BB$2,$BO$127:$BP$138,2,FALSE)</f>
        <v>#REF!</v>
      </c>
      <c r="BC71" s="129" t="e">
        <f>'Budget FCFA'!#REF!/VLOOKUP(BC$2,$BO$127:$BP$138,2,FALSE)</f>
        <v>#REF!</v>
      </c>
      <c r="BD71" s="91" t="e">
        <f>'Budget FCFA'!#REF!/VLOOKUP(BD$2,$BO$127:$BP$138,2,FALSE)</f>
        <v>#REF!</v>
      </c>
      <c r="BE71" s="147" t="e">
        <f>'Budget FCFA'!#REF!/VLOOKUP(BE$2,$BO$127:$BP$138,2,FALSE)</f>
        <v>#REF!</v>
      </c>
      <c r="BF71" s="39" t="e">
        <f>'Budget FCFA'!#REF!/VLOOKUP(BF$2,$BO$127:$BP$138,2,FALSE)</f>
        <v>#REF!</v>
      </c>
      <c r="BG71" s="91" t="e">
        <f>'Budget FCFA'!#REF!/VLOOKUP(BG$2,$BO$127:$BP$138,2,FALSE)</f>
        <v>#REF!</v>
      </c>
      <c r="BH71" s="40" t="e">
        <f>'Budget FCFA'!#REF!/VLOOKUP(BH$2,$BO$127:$BP$138,2,FALSE)</f>
        <v>#REF!</v>
      </c>
      <c r="BI71" s="161" t="e">
        <f>'Budget FCFA'!#REF!/VLOOKUP(BI$2,$BO$127:$BP$138,2,FALSE)</f>
        <v>#REF!</v>
      </c>
      <c r="BJ71" s="115" t="e">
        <f>'Budget FCFA'!#REF!/VLOOKUP(BJ$2,$BO$127:$BP$138,2,FALSE)</f>
        <v>#REF!</v>
      </c>
      <c r="BK71" s="110" t="e">
        <f t="shared" si="1"/>
        <v>#REF!</v>
      </c>
      <c r="BL71" s="213" t="e">
        <f>BK71-'Budget FCFA'!#REF!</f>
        <v>#REF!</v>
      </c>
      <c r="BM71"/>
    </row>
    <row r="72" spans="1:67" s="5" customFormat="1">
      <c r="A72" s="61" t="s">
        <v>5</v>
      </c>
      <c r="B72" s="62" t="s">
        <v>96</v>
      </c>
      <c r="C72" s="106" t="s">
        <v>61</v>
      </c>
      <c r="D72" s="39">
        <f>'Budget FCFA'!D72/VLOOKUP(D$2,$BO$127:$BP$138,2,FALSE)</f>
        <v>0</v>
      </c>
      <c r="E72" s="40">
        <f>'Budget FCFA'!E72/VLOOKUP(E$2,$BO$127:$BP$138,2,FALSE)</f>
        <v>0</v>
      </c>
      <c r="F72" s="40">
        <f>'Budget FCFA'!F72/VLOOKUP(F$2,$BO$127:$BP$138,2,FALSE)</f>
        <v>0</v>
      </c>
      <c r="G72" s="40">
        <f>'Budget FCFA'!G72/VLOOKUP(G$2,$BO$127:$BP$138,2,FALSE)</f>
        <v>0</v>
      </c>
      <c r="H72" s="115">
        <f>'Budget FCFA'!H72/VLOOKUP(H$2,$BO$127:$BP$138,2,FALSE)</f>
        <v>0</v>
      </c>
      <c r="I72" s="39">
        <f>'Budget FCFA'!I72/VLOOKUP(I$2,$BO$127:$BP$138,2,FALSE)</f>
        <v>0</v>
      </c>
      <c r="J72" s="91">
        <f>'Budget FCFA'!J72/VLOOKUP(J$2,$BO$127:$BP$138,2,FALSE)</f>
        <v>0</v>
      </c>
      <c r="K72" s="91">
        <f>'Budget FCFA'!K72/VLOOKUP(K$2,$BO$127:$BP$138,2,FALSE)</f>
        <v>0</v>
      </c>
      <c r="L72" s="115">
        <f>'Budget FCFA'!L72/VLOOKUP(L$2,$BO$127:$BP$138,2,FALSE)</f>
        <v>0</v>
      </c>
      <c r="M72" s="39">
        <f>'Budget FCFA'!M72/VLOOKUP(M$2,$BO$127:$BP$138,2,FALSE)</f>
        <v>0</v>
      </c>
      <c r="N72" s="91">
        <f>'Budget FCFA'!N72/VLOOKUP(N$2,$BO$127:$BP$138,2,FALSE)</f>
        <v>0</v>
      </c>
      <c r="O72" s="91">
        <f>'Budget FCFA'!O72/VLOOKUP(O$2,$BO$127:$BP$138,2,FALSE)</f>
        <v>0</v>
      </c>
      <c r="P72" s="91">
        <f>'Budget FCFA'!P72/VLOOKUP(P$2,$BO$127:$BP$138,2,FALSE)</f>
        <v>0</v>
      </c>
      <c r="Q72" s="115">
        <f>'Budget FCFA'!Q72/VLOOKUP(Q$2,$BO$127:$BP$138,2,FALSE)</f>
        <v>0</v>
      </c>
      <c r="R72" s="39">
        <f>'Budget FCFA'!R72/VLOOKUP(R$2,$BO$127:$BP$138,2,FALSE)</f>
        <v>0</v>
      </c>
      <c r="S72" s="91">
        <f>'Budget FCFA'!S72/VLOOKUP(S$2,$BO$127:$BP$138,2,FALSE)</f>
        <v>0</v>
      </c>
      <c r="T72" s="91">
        <f>'Budget FCFA'!T72/VLOOKUP(T$2,$BO$127:$BP$138,2,FALSE)</f>
        <v>0</v>
      </c>
      <c r="U72" s="91">
        <f>'Budget FCFA'!U72/VLOOKUP(U$2,$BO$127:$BP$138,2,FALSE)</f>
        <v>0</v>
      </c>
      <c r="V72" s="115">
        <f>'Budget FCFA'!V72/VLOOKUP(V$2,$BO$127:$BP$138,2,FALSE)</f>
        <v>0</v>
      </c>
      <c r="W72" s="39">
        <f>'Budget FCFA'!W72/VLOOKUP(W$2,$BO$127:$BP$138,2,FALSE)</f>
        <v>0</v>
      </c>
      <c r="X72" s="129">
        <f>'Budget FCFA'!X72/VLOOKUP(X$2,$BO$127:$BP$138,2,FALSE)</f>
        <v>0</v>
      </c>
      <c r="Y72" s="91">
        <f>'Budget FCFA'!Y72/VLOOKUP(Y$2,$BO$127:$BP$138,2,FALSE)</f>
        <v>0</v>
      </c>
      <c r="Z72" s="91">
        <f>'Budget FCFA'!Z72/VLOOKUP(Z$2,$BO$127:$BP$138,2,FALSE)</f>
        <v>0</v>
      </c>
      <c r="AA72" s="115">
        <f>'Budget FCFA'!AA72/VLOOKUP(AA$2,$BO$127:$BP$138,2,FALSE)</f>
        <v>0</v>
      </c>
      <c r="AB72" s="39">
        <f>'Budget FCFA'!AB72/VLOOKUP(AB$2,$BO$127:$BP$138,2,FALSE)</f>
        <v>0</v>
      </c>
      <c r="AC72" s="129">
        <f>'Budget FCFA'!AC72/VLOOKUP(AC$2,$BO$127:$BP$138,2,FALSE)</f>
        <v>0</v>
      </c>
      <c r="AD72" s="91">
        <f>'Budget FCFA'!AD72/VLOOKUP(AD$2,$BO$127:$BP$138,2,FALSE)</f>
        <v>0</v>
      </c>
      <c r="AE72" s="91">
        <f>'Budget FCFA'!AE72/VLOOKUP(AE$2,$BO$127:$BP$138,2,FALSE)</f>
        <v>0</v>
      </c>
      <c r="AF72" s="115">
        <f>'Budget FCFA'!AF72/VLOOKUP(AF$2,$BO$127:$BP$138,2,FALSE)</f>
        <v>0</v>
      </c>
      <c r="AG72" s="39">
        <f>'Budget FCFA'!AG72/VLOOKUP(AG$2,$BO$127:$BP$138,2,FALSE)</f>
        <v>0</v>
      </c>
      <c r="AH72" s="91">
        <f>'Budget FCFA'!AH72/VLOOKUP(AH$2,$BO$127:$BP$138,2,FALSE)</f>
        <v>0</v>
      </c>
      <c r="AI72" s="91">
        <f>'Budget FCFA'!AI72/VLOOKUP(AI$2,$BO$127:$BP$138,2,FALSE)</f>
        <v>0</v>
      </c>
      <c r="AJ72" s="91">
        <f>'Budget FCFA'!AJ72/VLOOKUP(AJ$2,$BO$127:$BP$138,2,FALSE)</f>
        <v>0</v>
      </c>
      <c r="AK72" s="115">
        <f>'Budget FCFA'!AK72/VLOOKUP(AK$2,$BO$127:$BP$138,2,FALSE)</f>
        <v>0</v>
      </c>
      <c r="AL72" s="39">
        <f>'Budget FCFA'!AL72/VLOOKUP(AL$2,$BO$127:$BP$138,2,FALSE)</f>
        <v>0</v>
      </c>
      <c r="AM72" s="91">
        <f>'Budget FCFA'!AM72/VLOOKUP(AM$2,$BO$127:$BP$138,2,FALSE)</f>
        <v>0</v>
      </c>
      <c r="AN72" s="91">
        <f>'Budget FCFA'!AN72/VLOOKUP(AN$2,$BO$127:$BP$138,2,FALSE)</f>
        <v>0</v>
      </c>
      <c r="AO72" s="129">
        <f>'Budget FCFA'!AO72/VLOOKUP(AO$2,$BO$127:$BP$138,2,FALSE)</f>
        <v>0</v>
      </c>
      <c r="AP72" s="115">
        <f>'Budget FCFA'!AP72/VLOOKUP(AP$2,$BO$127:$BP$138,2,FALSE)</f>
        <v>0</v>
      </c>
      <c r="AQ72" s="39" t="e">
        <f>'Budget FCFA'!#REF!/VLOOKUP(AQ$2,$BO$127:$BP$138,2,FALSE)</f>
        <v>#REF!</v>
      </c>
      <c r="AR72" s="129" t="e">
        <f>'Budget FCFA'!#REF!/VLOOKUP(AR$2,$BO$127:$BP$138,2,FALSE)</f>
        <v>#REF!</v>
      </c>
      <c r="AS72" s="91" t="e">
        <f>'Budget FCFA'!#REF!/VLOOKUP(AS$2,$BO$127:$BP$138,2,FALSE)</f>
        <v>#REF!</v>
      </c>
      <c r="AT72" s="91" t="e">
        <f>'Budget FCFA'!#REF!/VLOOKUP(AT$2,$BO$127:$BP$138,2,FALSE)</f>
        <v>#REF!</v>
      </c>
      <c r="AU72" s="115" t="e">
        <f>'Budget FCFA'!#REF!/VLOOKUP(AU$2,$BO$127:$BP$138,2,FALSE)</f>
        <v>#REF!</v>
      </c>
      <c r="AV72" s="39" t="e">
        <f>'Budget FCFA'!#REF!/VLOOKUP(AV$2,$BO$127:$BP$138,2,FALSE)</f>
        <v>#REF!</v>
      </c>
      <c r="AW72" s="91" t="e">
        <f>'Budget FCFA'!#REF!/VLOOKUP(AW$2,$BO$127:$BP$138,2,FALSE)</f>
        <v>#REF!</v>
      </c>
      <c r="AX72" s="91" t="e">
        <f>'Budget FCFA'!#REF!/VLOOKUP(AX$2,$BO$127:$BP$138,2,FALSE)</f>
        <v>#REF!</v>
      </c>
      <c r="AY72" s="91" t="e">
        <f>'Budget FCFA'!#REF!/VLOOKUP(AY$2,$BO$127:$BP$138,2,FALSE)</f>
        <v>#REF!</v>
      </c>
      <c r="AZ72" s="115" t="e">
        <f>'Budget FCFA'!#REF!/VLOOKUP(AZ$2,$BO$127:$BP$138,2,FALSE)</f>
        <v>#REF!</v>
      </c>
      <c r="BA72" s="39" t="e">
        <f>'Budget FCFA'!#REF!/VLOOKUP(BA$2,$BO$127:$BP$138,2,FALSE)</f>
        <v>#REF!</v>
      </c>
      <c r="BB72" s="91" t="e">
        <f>'Budget FCFA'!#REF!/VLOOKUP(BB$2,$BO$127:$BP$138,2,FALSE)</f>
        <v>#REF!</v>
      </c>
      <c r="BC72" s="129" t="e">
        <f>'Budget FCFA'!#REF!/VLOOKUP(BC$2,$BO$127:$BP$138,2,FALSE)</f>
        <v>#REF!</v>
      </c>
      <c r="BD72" s="91" t="e">
        <f>'Budget FCFA'!#REF!/VLOOKUP(BD$2,$BO$127:$BP$138,2,FALSE)</f>
        <v>#REF!</v>
      </c>
      <c r="BE72" s="147" t="e">
        <f>'Budget FCFA'!#REF!/VLOOKUP(BE$2,$BO$127:$BP$138,2,FALSE)</f>
        <v>#REF!</v>
      </c>
      <c r="BF72" s="39" t="e">
        <f>'Budget FCFA'!#REF!/VLOOKUP(BF$2,$BO$127:$BP$138,2,FALSE)</f>
        <v>#REF!</v>
      </c>
      <c r="BG72" s="91" t="e">
        <f>'Budget FCFA'!#REF!/VLOOKUP(BG$2,$BO$127:$BP$138,2,FALSE)</f>
        <v>#REF!</v>
      </c>
      <c r="BH72" s="40" t="e">
        <f>'Budget FCFA'!#REF!/VLOOKUP(BH$2,$BO$127:$BP$138,2,FALSE)</f>
        <v>#REF!</v>
      </c>
      <c r="BI72" s="161" t="e">
        <f>'Budget FCFA'!#REF!/VLOOKUP(BI$2,$BO$127:$BP$138,2,FALSE)</f>
        <v>#REF!</v>
      </c>
      <c r="BJ72" s="115" t="e">
        <f>'Budget FCFA'!#REF!/VLOOKUP(BJ$2,$BO$127:$BP$138,2,FALSE)</f>
        <v>#REF!</v>
      </c>
      <c r="BK72" s="110" t="e">
        <f t="shared" si="1"/>
        <v>#REF!</v>
      </c>
      <c r="BL72" s="213" t="e">
        <f>BK72-'Budget FCFA'!#REF!</f>
        <v>#REF!</v>
      </c>
      <c r="BM72"/>
    </row>
    <row r="73" spans="1:67">
      <c r="A73" s="61" t="s">
        <v>5</v>
      </c>
      <c r="B73" s="62" t="s">
        <v>30</v>
      </c>
      <c r="C73" s="106" t="s">
        <v>61</v>
      </c>
      <c r="D73" s="39">
        <f>'Budget FCFA'!D73/VLOOKUP(D$2,$BO$127:$BP$138,2,FALSE)</f>
        <v>0</v>
      </c>
      <c r="E73" s="40">
        <f>'Budget FCFA'!E73/VLOOKUP(E$2,$BO$127:$BP$138,2,FALSE)</f>
        <v>0</v>
      </c>
      <c r="F73" s="40">
        <f>'Budget FCFA'!F73/VLOOKUP(F$2,$BO$127:$BP$138,2,FALSE)</f>
        <v>0</v>
      </c>
      <c r="G73" s="40">
        <f>'Budget FCFA'!G73/VLOOKUP(G$2,$BO$127:$BP$138,2,FALSE)</f>
        <v>0</v>
      </c>
      <c r="H73" s="115">
        <f>'Budget FCFA'!H73/VLOOKUP(H$2,$BO$127:$BP$138,2,FALSE)</f>
        <v>0</v>
      </c>
      <c r="I73" s="99">
        <f>'Budget FCFA'!I73/VLOOKUP(I$2,$BO$127:$BP$138,2,FALSE)</f>
        <v>0</v>
      </c>
      <c r="J73" s="100">
        <f>'Budget FCFA'!J73/VLOOKUP(J$2,$BO$127:$BP$138,2,FALSE)</f>
        <v>0</v>
      </c>
      <c r="K73" s="100">
        <f>'Budget FCFA'!K73/VLOOKUP(K$2,$BO$127:$BP$138,2,FALSE)</f>
        <v>0</v>
      </c>
      <c r="L73" s="115">
        <f>'Budget FCFA'!L73/VLOOKUP(L$2,$BO$127:$BP$138,2,FALSE)</f>
        <v>0</v>
      </c>
      <c r="M73" s="39">
        <f>'Budget FCFA'!M73/VLOOKUP(M$2,$BO$127:$BP$138,2,FALSE)</f>
        <v>0</v>
      </c>
      <c r="N73" s="91">
        <f>'Budget FCFA'!N73/VLOOKUP(N$2,$BO$127:$BP$138,2,FALSE)</f>
        <v>0</v>
      </c>
      <c r="O73" s="91">
        <f>'Budget FCFA'!O73/VLOOKUP(O$2,$BO$127:$BP$138,2,FALSE)</f>
        <v>0</v>
      </c>
      <c r="P73" s="91">
        <f>'Budget FCFA'!P73/VLOOKUP(P$2,$BO$127:$BP$138,2,FALSE)</f>
        <v>0</v>
      </c>
      <c r="Q73" s="115">
        <f>'Budget FCFA'!Q73/VLOOKUP(Q$2,$BO$127:$BP$138,2,FALSE)</f>
        <v>0</v>
      </c>
      <c r="R73" s="39">
        <f>'Budget FCFA'!R73/VLOOKUP(R$2,$BO$127:$BP$138,2,FALSE)</f>
        <v>0</v>
      </c>
      <c r="S73" s="91">
        <f>'Budget FCFA'!S73/VLOOKUP(S$2,$BO$127:$BP$138,2,FALSE)</f>
        <v>0</v>
      </c>
      <c r="T73" s="91">
        <f>'Budget FCFA'!T73/VLOOKUP(T$2,$BO$127:$BP$138,2,FALSE)</f>
        <v>0</v>
      </c>
      <c r="U73" s="91">
        <f>'Budget FCFA'!U73/VLOOKUP(U$2,$BO$127:$BP$138,2,FALSE)</f>
        <v>0</v>
      </c>
      <c r="V73" s="115">
        <f>'Budget FCFA'!V73/VLOOKUP(V$2,$BO$127:$BP$138,2,FALSE)</f>
        <v>0</v>
      </c>
      <c r="W73" s="39">
        <f>'Budget FCFA'!W73/VLOOKUP(W$2,$BO$127:$BP$138,2,FALSE)</f>
        <v>0</v>
      </c>
      <c r="X73" s="91">
        <f>'Budget FCFA'!X73/VLOOKUP(X$2,$BO$127:$BP$138,2,FALSE)</f>
        <v>0</v>
      </c>
      <c r="Y73" s="91">
        <f>'Budget FCFA'!Y73/VLOOKUP(Y$2,$BO$127:$BP$138,2,FALSE)</f>
        <v>0</v>
      </c>
      <c r="Z73" s="91">
        <f>'Budget FCFA'!Z73/VLOOKUP(Z$2,$BO$127:$BP$138,2,FALSE)</f>
        <v>0</v>
      </c>
      <c r="AA73" s="115">
        <f>'Budget FCFA'!AA73/VLOOKUP(AA$2,$BO$127:$BP$138,2,FALSE)</f>
        <v>0</v>
      </c>
      <c r="AB73" s="39">
        <f>'Budget FCFA'!AB73/VLOOKUP(AB$2,$BO$127:$BP$138,2,FALSE)</f>
        <v>0</v>
      </c>
      <c r="AC73" s="91">
        <f>'Budget FCFA'!AC73/VLOOKUP(AC$2,$BO$127:$BP$138,2,FALSE)</f>
        <v>0</v>
      </c>
      <c r="AD73" s="91">
        <f>'Budget FCFA'!AD73/VLOOKUP(AD$2,$BO$127:$BP$138,2,FALSE)</f>
        <v>0</v>
      </c>
      <c r="AE73" s="91">
        <f>'Budget FCFA'!AE73/VLOOKUP(AE$2,$BO$127:$BP$138,2,FALSE)</f>
        <v>0</v>
      </c>
      <c r="AF73" s="115">
        <f>'Budget FCFA'!AF73/VLOOKUP(AF$2,$BO$127:$BP$138,2,FALSE)</f>
        <v>0</v>
      </c>
      <c r="AG73" s="39">
        <f>'Budget FCFA'!AG73/VLOOKUP(AG$2,$BO$127:$BP$138,2,FALSE)</f>
        <v>0</v>
      </c>
      <c r="AH73" s="91">
        <f>'Budget FCFA'!AH73/VLOOKUP(AH$2,$BO$127:$BP$138,2,FALSE)</f>
        <v>0</v>
      </c>
      <c r="AI73" s="91">
        <f>'Budget FCFA'!AI73/VLOOKUP(AI$2,$BO$127:$BP$138,2,FALSE)</f>
        <v>0</v>
      </c>
      <c r="AJ73" s="91">
        <f>'Budget FCFA'!AJ73/VLOOKUP(AJ$2,$BO$127:$BP$138,2,FALSE)</f>
        <v>0</v>
      </c>
      <c r="AK73" s="115">
        <f>'Budget FCFA'!AK73/VLOOKUP(AK$2,$BO$127:$BP$138,2,FALSE)</f>
        <v>0</v>
      </c>
      <c r="AL73" s="39">
        <f>'Budget FCFA'!AL73/VLOOKUP(AL$2,$BO$127:$BP$138,2,FALSE)</f>
        <v>457.34705171223112</v>
      </c>
      <c r="AM73" s="91">
        <f>'Budget FCFA'!AM73/VLOOKUP(AM$2,$BO$127:$BP$138,2,FALSE)</f>
        <v>457.34705171223112</v>
      </c>
      <c r="AN73" s="91">
        <f>'Budget FCFA'!AN73/VLOOKUP(AN$2,$BO$127:$BP$138,2,FALSE)</f>
        <v>0</v>
      </c>
      <c r="AO73" s="91">
        <f>'Budget FCFA'!AO73/VLOOKUP(AO$2,$BO$127:$BP$138,2,FALSE)</f>
        <v>0</v>
      </c>
      <c r="AP73" s="115">
        <f>'Budget FCFA'!AP73/VLOOKUP(AP$2,$BO$127:$BP$138,2,FALSE)</f>
        <v>0</v>
      </c>
      <c r="AQ73" s="39" t="e">
        <f>'Budget FCFA'!#REF!/VLOOKUP(AQ$2,$BO$127:$BP$138,2,FALSE)</f>
        <v>#REF!</v>
      </c>
      <c r="AR73" s="91" t="e">
        <f>'Budget FCFA'!#REF!/VLOOKUP(AR$2,$BO$127:$BP$138,2,FALSE)</f>
        <v>#REF!</v>
      </c>
      <c r="AS73" s="91" t="e">
        <f>'Budget FCFA'!#REF!/VLOOKUP(AS$2,$BO$127:$BP$138,2,FALSE)</f>
        <v>#REF!</v>
      </c>
      <c r="AT73" s="91" t="e">
        <f>'Budget FCFA'!#REF!/VLOOKUP(AT$2,$BO$127:$BP$138,2,FALSE)</f>
        <v>#REF!</v>
      </c>
      <c r="AU73" s="115" t="e">
        <f>'Budget FCFA'!#REF!/VLOOKUP(AU$2,$BO$127:$BP$138,2,FALSE)</f>
        <v>#REF!</v>
      </c>
      <c r="AV73" s="39" t="e">
        <f>'Budget FCFA'!#REF!/VLOOKUP(AV$2,$BO$127:$BP$138,2,FALSE)</f>
        <v>#REF!</v>
      </c>
      <c r="AW73" s="91" t="e">
        <f>'Budget FCFA'!#REF!/VLOOKUP(AW$2,$BO$127:$BP$138,2,FALSE)</f>
        <v>#REF!</v>
      </c>
      <c r="AX73" s="91" t="e">
        <f>'Budget FCFA'!#REF!/VLOOKUP(AX$2,$BO$127:$BP$138,2,FALSE)</f>
        <v>#REF!</v>
      </c>
      <c r="AY73" s="91" t="e">
        <f>'Budget FCFA'!#REF!/VLOOKUP(AY$2,$BO$127:$BP$138,2,FALSE)</f>
        <v>#REF!</v>
      </c>
      <c r="AZ73" s="115" t="e">
        <f>'Budget FCFA'!#REF!/VLOOKUP(AZ$2,$BO$127:$BP$138,2,FALSE)</f>
        <v>#REF!</v>
      </c>
      <c r="BA73" s="39" t="e">
        <f>'Budget FCFA'!#REF!/VLOOKUP(BA$2,$BO$127:$BP$138,2,FALSE)</f>
        <v>#REF!</v>
      </c>
      <c r="BB73" s="91" t="e">
        <f>'Budget FCFA'!#REF!/VLOOKUP(BB$2,$BO$127:$BP$138,2,FALSE)</f>
        <v>#REF!</v>
      </c>
      <c r="BC73" s="91" t="e">
        <f>'Budget FCFA'!#REF!/VLOOKUP(BC$2,$BO$127:$BP$138,2,FALSE)</f>
        <v>#REF!</v>
      </c>
      <c r="BD73" s="91" t="e">
        <f>'Budget FCFA'!#REF!/VLOOKUP(BD$2,$BO$127:$BP$138,2,FALSE)</f>
        <v>#REF!</v>
      </c>
      <c r="BE73" s="147" t="e">
        <f>'Budget FCFA'!#REF!/VLOOKUP(BE$2,$BO$127:$BP$138,2,FALSE)</f>
        <v>#REF!</v>
      </c>
      <c r="BF73" s="131" t="e">
        <f>'Budget FCFA'!#REF!/VLOOKUP(BF$2,$BO$127:$BP$138,2,FALSE)</f>
        <v>#REF!</v>
      </c>
      <c r="BG73" s="91" t="e">
        <f>'Budget FCFA'!#REF!/VLOOKUP(BG$2,$BO$127:$BP$138,2,FALSE)</f>
        <v>#REF!</v>
      </c>
      <c r="BH73" s="40" t="e">
        <f>'Budget FCFA'!#REF!/VLOOKUP(BH$2,$BO$127:$BP$138,2,FALSE)</f>
        <v>#REF!</v>
      </c>
      <c r="BI73" s="161" t="e">
        <f>'Budget FCFA'!#REF!/VLOOKUP(BI$2,$BO$127:$BP$138,2,FALSE)</f>
        <v>#REF!</v>
      </c>
      <c r="BJ73" s="115" t="e">
        <f>'Budget FCFA'!#REF!/VLOOKUP(BJ$2,$BO$127:$BP$138,2,FALSE)</f>
        <v>#REF!</v>
      </c>
      <c r="BK73" s="110" t="e">
        <f t="shared" si="1"/>
        <v>#REF!</v>
      </c>
      <c r="BL73" s="213" t="e">
        <f>BK73-'Budget FCFA'!#REF!</f>
        <v>#REF!</v>
      </c>
      <c r="BN73" s="2"/>
      <c r="BO73" s="2"/>
    </row>
    <row r="74" spans="1:67" ht="15.6">
      <c r="A74" s="61" t="s">
        <v>5</v>
      </c>
      <c r="B74" s="68" t="s">
        <v>27</v>
      </c>
      <c r="C74" s="68" t="s">
        <v>16</v>
      </c>
      <c r="D74" s="45">
        <f>'Budget FCFA'!D74/VLOOKUP(D$2,$BO$127:$BP$138,2,FALSE)</f>
        <v>0</v>
      </c>
      <c r="E74" s="43">
        <f>'Budget FCFA'!E74/VLOOKUP(E$2,$BO$127:$BP$138,2,FALSE)</f>
        <v>0</v>
      </c>
      <c r="F74" s="43">
        <f>'Budget FCFA'!F74/VLOOKUP(F$2,$BO$127:$BP$138,2,FALSE)</f>
        <v>0</v>
      </c>
      <c r="G74" s="43">
        <f>'Budget FCFA'!G74/VLOOKUP(G$2,$BO$127:$BP$138,2,FALSE)</f>
        <v>0</v>
      </c>
      <c r="H74" s="44">
        <f>'Budget FCFA'!H74/VLOOKUP(H$2,$BO$127:$BP$138,2,FALSE)</f>
        <v>0</v>
      </c>
      <c r="I74" s="45">
        <f>'Budget FCFA'!I74/VLOOKUP(I$2,$BO$127:$BP$138,2,FALSE)</f>
        <v>0</v>
      </c>
      <c r="J74" s="43">
        <f>'Budget FCFA'!J74/VLOOKUP(J$2,$BO$127:$BP$138,2,FALSE)</f>
        <v>0</v>
      </c>
      <c r="K74" s="43">
        <f>'Budget FCFA'!K74/VLOOKUP(K$2,$BO$127:$BP$138,2,FALSE)</f>
        <v>0</v>
      </c>
      <c r="L74" s="44">
        <f>'Budget FCFA'!L74/VLOOKUP(L$2,$BO$127:$BP$138,2,FALSE)</f>
        <v>0</v>
      </c>
      <c r="M74" s="45">
        <f>'Budget FCFA'!M74/VLOOKUP(M$2,$BO$127:$BP$138,2,FALSE)</f>
        <v>0</v>
      </c>
      <c r="N74" s="43">
        <f>'Budget FCFA'!N74/VLOOKUP(N$2,$BO$127:$BP$138,2,FALSE)</f>
        <v>0</v>
      </c>
      <c r="O74" s="43">
        <f>'Budget FCFA'!O74/VLOOKUP(O$2,$BO$127:$BP$138,2,FALSE)</f>
        <v>0</v>
      </c>
      <c r="P74" s="43">
        <f>'Budget FCFA'!P74/VLOOKUP(P$2,$BO$127:$BP$138,2,FALSE)</f>
        <v>2963.3939419809531</v>
      </c>
      <c r="Q74" s="44">
        <f>'Budget FCFA'!Q74/VLOOKUP(Q$2,$BO$127:$BP$138,2,FALSE)</f>
        <v>0</v>
      </c>
      <c r="R74" s="45">
        <f>'Budget FCFA'!R74/VLOOKUP(R$2,$BO$127:$BP$138,2,FALSE)</f>
        <v>0</v>
      </c>
      <c r="S74" s="43">
        <f>'Budget FCFA'!S74/VLOOKUP(S$2,$BO$127:$BP$138,2,FALSE)</f>
        <v>0</v>
      </c>
      <c r="T74" s="43">
        <f>'Budget FCFA'!T74/VLOOKUP(T$2,$BO$127:$BP$138,2,FALSE)</f>
        <v>0</v>
      </c>
      <c r="U74" s="43">
        <f>'Budget FCFA'!U74/VLOOKUP(U$2,$BO$127:$BP$138,2,FALSE)</f>
        <v>0</v>
      </c>
      <c r="V74" s="44">
        <f>'Budget FCFA'!V74/VLOOKUP(V$2,$BO$127:$BP$138,2,FALSE)</f>
        <v>0</v>
      </c>
      <c r="W74" s="45">
        <f>'Budget FCFA'!W74/VLOOKUP(W$2,$BO$127:$BP$138,2,FALSE)</f>
        <v>0</v>
      </c>
      <c r="X74" s="43">
        <f>'Budget FCFA'!X74/VLOOKUP(X$2,$BO$127:$BP$138,2,FALSE)</f>
        <v>0</v>
      </c>
      <c r="Y74" s="43">
        <f>'Budget FCFA'!Y74/VLOOKUP(Y$2,$BO$127:$BP$138,2,FALSE)</f>
        <v>0</v>
      </c>
      <c r="Z74" s="43">
        <f>'Budget FCFA'!Z74/VLOOKUP(Z$2,$BO$127:$BP$138,2,FALSE)</f>
        <v>0</v>
      </c>
      <c r="AA74" s="44">
        <f>'Budget FCFA'!AA74/VLOOKUP(AA$2,$BO$127:$BP$138,2,FALSE)</f>
        <v>0</v>
      </c>
      <c r="AB74" s="45">
        <f>'Budget FCFA'!AB74/VLOOKUP(AB$2,$BO$127:$BP$138,2,FALSE)</f>
        <v>0</v>
      </c>
      <c r="AC74" s="43">
        <f>'Budget FCFA'!AC74/VLOOKUP(AC$2,$BO$127:$BP$138,2,FALSE)</f>
        <v>0</v>
      </c>
      <c r="AD74" s="43">
        <f>'Budget FCFA'!AD74/VLOOKUP(AD$2,$BO$127:$BP$138,2,FALSE)</f>
        <v>0</v>
      </c>
      <c r="AE74" s="43">
        <f>'Budget FCFA'!AE74/VLOOKUP(AE$2,$BO$127:$BP$138,2,FALSE)</f>
        <v>0</v>
      </c>
      <c r="AF74" s="44">
        <f>'Budget FCFA'!AF74/VLOOKUP(AF$2,$BO$127:$BP$138,2,FALSE)</f>
        <v>0</v>
      </c>
      <c r="AG74" s="45">
        <f>'Budget FCFA'!AG74/VLOOKUP(AG$2,$BO$127:$BP$138,2,FALSE)</f>
        <v>731.75528273956979</v>
      </c>
      <c r="AH74" s="43">
        <f>'Budget FCFA'!AH74/VLOOKUP(AH$2,$BO$127:$BP$138,2,FALSE)</f>
        <v>0</v>
      </c>
      <c r="AI74" s="43">
        <f>'Budget FCFA'!AI74/VLOOKUP(AI$2,$BO$127:$BP$138,2,FALSE)</f>
        <v>0</v>
      </c>
      <c r="AJ74" s="43">
        <f>'Budget FCFA'!AJ74/VLOOKUP(AJ$2,$BO$127:$BP$138,2,FALSE)</f>
        <v>0</v>
      </c>
      <c r="AK74" s="44">
        <f>'Budget FCFA'!AK74/VLOOKUP(AK$2,$BO$127:$BP$138,2,FALSE)</f>
        <v>0</v>
      </c>
      <c r="AL74" s="45">
        <f>'Budget FCFA'!AL74/VLOOKUP(AL$2,$BO$127:$BP$138,2,FALSE)</f>
        <v>2561.1434895884945</v>
      </c>
      <c r="AM74" s="43">
        <f>'Budget FCFA'!AM74/VLOOKUP(AM$2,$BO$127:$BP$138,2,FALSE)</f>
        <v>3319.6916871075391</v>
      </c>
      <c r="AN74" s="43">
        <f>'Budget FCFA'!AN74/VLOOKUP(AN$2,$BO$127:$BP$138,2,FALSE)</f>
        <v>0</v>
      </c>
      <c r="AO74" s="43">
        <f>'Budget FCFA'!AO74/VLOOKUP(AO$2,$BO$127:$BP$138,2,FALSE)</f>
        <v>0</v>
      </c>
      <c r="AP74" s="44">
        <f>'Budget FCFA'!AP74/VLOOKUP(AP$2,$BO$127:$BP$138,2,FALSE)</f>
        <v>0</v>
      </c>
      <c r="AQ74" s="45" t="e">
        <f>'Budget FCFA'!#REF!/VLOOKUP(AQ$2,$BO$127:$BP$138,2,FALSE)</f>
        <v>#REF!</v>
      </c>
      <c r="AR74" s="43" t="e">
        <f>'Budget FCFA'!#REF!/VLOOKUP(AR$2,$BO$127:$BP$138,2,FALSE)</f>
        <v>#REF!</v>
      </c>
      <c r="AS74" s="43" t="e">
        <f>'Budget FCFA'!#REF!/VLOOKUP(AS$2,$BO$127:$BP$138,2,FALSE)</f>
        <v>#REF!</v>
      </c>
      <c r="AT74" s="43" t="e">
        <f>'Budget FCFA'!#REF!/VLOOKUP(AT$2,$BO$127:$BP$138,2,FALSE)</f>
        <v>#REF!</v>
      </c>
      <c r="AU74" s="44" t="e">
        <f>'Budget FCFA'!#REF!/VLOOKUP(AU$2,$BO$127:$BP$138,2,FALSE)</f>
        <v>#REF!</v>
      </c>
      <c r="AV74" s="45" t="e">
        <f>'Budget FCFA'!#REF!/VLOOKUP(AV$2,$BO$127:$BP$138,2,FALSE)</f>
        <v>#REF!</v>
      </c>
      <c r="AW74" s="43" t="e">
        <f>'Budget FCFA'!#REF!/VLOOKUP(AW$2,$BO$127:$BP$138,2,FALSE)</f>
        <v>#REF!</v>
      </c>
      <c r="AX74" s="43" t="e">
        <f>'Budget FCFA'!#REF!/VLOOKUP(AX$2,$BO$127:$BP$138,2,FALSE)</f>
        <v>#REF!</v>
      </c>
      <c r="AY74" s="43" t="e">
        <f>'Budget FCFA'!#REF!/VLOOKUP(AY$2,$BO$127:$BP$138,2,FALSE)</f>
        <v>#REF!</v>
      </c>
      <c r="AZ74" s="44" t="e">
        <f>'Budget FCFA'!#REF!/VLOOKUP(AZ$2,$BO$127:$BP$138,2,FALSE)</f>
        <v>#REF!</v>
      </c>
      <c r="BA74" s="45" t="e">
        <f>'Budget FCFA'!#REF!/VLOOKUP(BA$2,$BO$127:$BP$138,2,FALSE)</f>
        <v>#REF!</v>
      </c>
      <c r="BB74" s="43" t="e">
        <f>'Budget FCFA'!#REF!/VLOOKUP(BB$2,$BO$127:$BP$138,2,FALSE)</f>
        <v>#REF!</v>
      </c>
      <c r="BC74" s="43" t="e">
        <f>'Budget FCFA'!#REF!/VLOOKUP(BC$2,$BO$127:$BP$138,2,FALSE)</f>
        <v>#REF!</v>
      </c>
      <c r="BD74" s="43" t="e">
        <f>'Budget FCFA'!#REF!/VLOOKUP(BD$2,$BO$127:$BP$138,2,FALSE)</f>
        <v>#REF!</v>
      </c>
      <c r="BE74" s="145" t="e">
        <f>'Budget FCFA'!#REF!/VLOOKUP(BE$2,$BO$127:$BP$138,2,FALSE)</f>
        <v>#REF!</v>
      </c>
      <c r="BF74" s="158" t="e">
        <f>'Budget FCFA'!#REF!/VLOOKUP(BF$2,$BO$127:$BP$138,2,FALSE)</f>
        <v>#REF!</v>
      </c>
      <c r="BG74" s="43" t="e">
        <f>'Budget FCFA'!#REF!/VLOOKUP(BG$2,$BO$127:$BP$138,2,FALSE)</f>
        <v>#REF!</v>
      </c>
      <c r="BH74" s="43" t="e">
        <f>'Budget FCFA'!#REF!/VLOOKUP(BH$2,$BO$127:$BP$138,2,FALSE)</f>
        <v>#REF!</v>
      </c>
      <c r="BI74" s="44" t="e">
        <f>'Budget FCFA'!#REF!/VLOOKUP(BI$2,$BO$127:$BP$138,2,FALSE)</f>
        <v>#REF!</v>
      </c>
      <c r="BJ74" s="150" t="e">
        <f>'Budget FCFA'!#REF!/VLOOKUP(BJ$2,$BO$127:$BP$138,2,FALSE)</f>
        <v>#REF!</v>
      </c>
      <c r="BK74" s="68" t="e">
        <f t="shared" si="1"/>
        <v>#REF!</v>
      </c>
      <c r="BL74" s="213" t="e">
        <f>BK74-'Budget FCFA'!#REF!</f>
        <v>#REF!</v>
      </c>
      <c r="BN74" s="2"/>
      <c r="BO74" s="2"/>
    </row>
    <row r="75" spans="1:67" s="5" customFormat="1">
      <c r="A75" s="61" t="s">
        <v>17</v>
      </c>
      <c r="B75" s="62" t="s">
        <v>28</v>
      </c>
      <c r="C75" s="106" t="s">
        <v>48</v>
      </c>
      <c r="D75" s="39">
        <f>'Budget FCFA'!D75/VLOOKUP(D$2,$BO$127:$BP$138,2,FALSE)</f>
        <v>0</v>
      </c>
      <c r="E75" s="40">
        <f>'Budget FCFA'!E75/VLOOKUP(E$2,$BO$127:$BP$138,2,FALSE)</f>
        <v>0</v>
      </c>
      <c r="F75" s="40">
        <f>'Budget FCFA'!F75/VLOOKUP(F$2,$BO$127:$BP$138,2,FALSE)</f>
        <v>0</v>
      </c>
      <c r="G75" s="40">
        <f>'Budget FCFA'!G75/VLOOKUP(G$2,$BO$127:$BP$138,2,FALSE)</f>
        <v>0</v>
      </c>
      <c r="H75" s="115">
        <f>'Budget FCFA'!H75/VLOOKUP(H$2,$BO$127:$BP$138,2,FALSE)</f>
        <v>0</v>
      </c>
      <c r="I75" s="39">
        <f>'Budget FCFA'!I75/VLOOKUP(I$2,$BO$127:$BP$138,2,FALSE)</f>
        <v>0</v>
      </c>
      <c r="J75" s="91">
        <f>'Budget FCFA'!J75/VLOOKUP(J$2,$BO$127:$BP$138,2,FALSE)</f>
        <v>0</v>
      </c>
      <c r="K75" s="91">
        <f>'Budget FCFA'!K75/VLOOKUP(K$2,$BO$127:$BP$138,2,FALSE)</f>
        <v>0</v>
      </c>
      <c r="L75" s="92">
        <f>'Budget FCFA'!L75/VLOOKUP(L$2,$BO$127:$BP$138,2,FALSE)</f>
        <v>0</v>
      </c>
      <c r="M75" s="39">
        <f>'Budget FCFA'!M75/VLOOKUP(M$2,$BO$127:$BP$138,2,FALSE)</f>
        <v>0</v>
      </c>
      <c r="N75" s="91">
        <f>'Budget FCFA'!N75/VLOOKUP(N$2,$BO$127:$BP$138,2,FALSE)</f>
        <v>0</v>
      </c>
      <c r="O75" s="91">
        <f>'Budget FCFA'!O75/VLOOKUP(O$2,$BO$127:$BP$138,2,FALSE)</f>
        <v>0</v>
      </c>
      <c r="P75" s="91">
        <f>'Budget FCFA'!P75/VLOOKUP(P$2,$BO$127:$BP$138,2,FALSE)</f>
        <v>0</v>
      </c>
      <c r="Q75" s="115">
        <f>'Budget FCFA'!Q75/VLOOKUP(Q$2,$BO$127:$BP$138,2,FALSE)</f>
        <v>0</v>
      </c>
      <c r="R75" s="39">
        <f>'Budget FCFA'!R75/VLOOKUP(R$2,$BO$127:$BP$138,2,FALSE)</f>
        <v>0</v>
      </c>
      <c r="S75" s="91">
        <f>'Budget FCFA'!S75/VLOOKUP(S$2,$BO$127:$BP$138,2,FALSE)</f>
        <v>0</v>
      </c>
      <c r="T75" s="91">
        <f>'Budget FCFA'!T75/VLOOKUP(T$2,$BO$127:$BP$138,2,FALSE)</f>
        <v>0</v>
      </c>
      <c r="U75" s="91">
        <f>'Budget FCFA'!U75/VLOOKUP(U$2,$BO$127:$BP$138,2,FALSE)</f>
        <v>0</v>
      </c>
      <c r="V75" s="115">
        <f>'Budget FCFA'!V75/VLOOKUP(V$2,$BO$127:$BP$138,2,FALSE)</f>
        <v>0</v>
      </c>
      <c r="W75" s="39">
        <f>'Budget FCFA'!W75/VLOOKUP(W$2,$BO$127:$BP$138,2,FALSE)</f>
        <v>0</v>
      </c>
      <c r="X75" s="91">
        <f>'Budget FCFA'!X75/VLOOKUP(X$2,$BO$127:$BP$138,2,FALSE)</f>
        <v>0</v>
      </c>
      <c r="Y75" s="91">
        <f>'Budget FCFA'!Y75/VLOOKUP(Y$2,$BO$127:$BP$138,2,FALSE)</f>
        <v>0</v>
      </c>
      <c r="Z75" s="91">
        <f>'Budget FCFA'!Z75/VLOOKUP(Z$2,$BO$127:$BP$138,2,FALSE)</f>
        <v>0</v>
      </c>
      <c r="AA75" s="115">
        <f>'Budget FCFA'!AA75/VLOOKUP(AA$2,$BO$127:$BP$138,2,FALSE)</f>
        <v>0</v>
      </c>
      <c r="AB75" s="39">
        <f>'Budget FCFA'!AB75/VLOOKUP(AB$2,$BO$127:$BP$138,2,FALSE)</f>
        <v>0</v>
      </c>
      <c r="AC75" s="91">
        <f>'Budget FCFA'!AC75/VLOOKUP(AC$2,$BO$127:$BP$138,2,FALSE)</f>
        <v>0</v>
      </c>
      <c r="AD75" s="91">
        <f>'Budget FCFA'!AD75/VLOOKUP(AD$2,$BO$127:$BP$138,2,FALSE)</f>
        <v>0</v>
      </c>
      <c r="AE75" s="91">
        <f>'Budget FCFA'!AE75/VLOOKUP(AE$2,$BO$127:$BP$138,2,FALSE)</f>
        <v>0</v>
      </c>
      <c r="AF75" s="115">
        <f>'Budget FCFA'!AF75/VLOOKUP(AF$2,$BO$127:$BP$138,2,FALSE)</f>
        <v>0</v>
      </c>
      <c r="AG75" s="39">
        <f>'Budget FCFA'!AG75/VLOOKUP(AG$2,$BO$127:$BP$138,2,FALSE)</f>
        <v>0</v>
      </c>
      <c r="AH75" s="91">
        <f>'Budget FCFA'!AH75/VLOOKUP(AH$2,$BO$127:$BP$138,2,FALSE)</f>
        <v>0</v>
      </c>
      <c r="AI75" s="91">
        <f>'Budget FCFA'!AI75/VLOOKUP(AI$2,$BO$127:$BP$138,2,FALSE)</f>
        <v>0</v>
      </c>
      <c r="AJ75" s="91">
        <f>'Budget FCFA'!AJ75/VLOOKUP(AJ$2,$BO$127:$BP$138,2,FALSE)</f>
        <v>0</v>
      </c>
      <c r="AK75" s="115">
        <f>'Budget FCFA'!AK75/VLOOKUP(AK$2,$BO$127:$BP$138,2,FALSE)</f>
        <v>0</v>
      </c>
      <c r="AL75" s="39">
        <f>'Budget FCFA'!AL75/VLOOKUP(AL$2,$BO$127:$BP$138,2,FALSE)</f>
        <v>30489.803447482078</v>
      </c>
      <c r="AM75" s="132">
        <f>'Budget FCFA'!AM75/VLOOKUP(AM$2,$BO$127:$BP$138,2,FALSE)</f>
        <v>0</v>
      </c>
      <c r="AN75" s="91">
        <f>'Budget FCFA'!AN75/VLOOKUP(AN$2,$BO$127:$BP$138,2,FALSE)</f>
        <v>0</v>
      </c>
      <c r="AO75" s="91">
        <f>'Budget FCFA'!AO75/VLOOKUP(AO$2,$BO$127:$BP$138,2,FALSE)</f>
        <v>0</v>
      </c>
      <c r="AP75" s="115">
        <f>'Budget FCFA'!AP75/VLOOKUP(AP$2,$BO$127:$BP$138,2,FALSE)</f>
        <v>0</v>
      </c>
      <c r="AQ75" s="39" t="e">
        <f>'Budget FCFA'!#REF!/VLOOKUP(AQ$2,$BO$127:$BP$138,2,FALSE)</f>
        <v>#REF!</v>
      </c>
      <c r="AR75" s="91" t="e">
        <f>'Budget FCFA'!#REF!/VLOOKUP(AR$2,$BO$127:$BP$138,2,FALSE)</f>
        <v>#REF!</v>
      </c>
      <c r="AS75" s="91" t="e">
        <f>'Budget FCFA'!#REF!/VLOOKUP(AS$2,$BO$127:$BP$138,2,FALSE)</f>
        <v>#REF!</v>
      </c>
      <c r="AT75" s="91" t="e">
        <f>'Budget FCFA'!#REF!/VLOOKUP(AT$2,$BO$127:$BP$138,2,FALSE)</f>
        <v>#REF!</v>
      </c>
      <c r="AU75" s="115" t="e">
        <f>'Budget FCFA'!#REF!/VLOOKUP(AU$2,$BO$127:$BP$138,2,FALSE)</f>
        <v>#REF!</v>
      </c>
      <c r="AV75" s="39" t="e">
        <f>'Budget FCFA'!#REF!/VLOOKUP(AV$2,$BO$127:$BP$138,2,FALSE)</f>
        <v>#REF!</v>
      </c>
      <c r="AW75" s="91" t="e">
        <f>'Budget FCFA'!#REF!/VLOOKUP(AW$2,$BO$127:$BP$138,2,FALSE)</f>
        <v>#REF!</v>
      </c>
      <c r="AX75" s="91" t="e">
        <f>'Budget FCFA'!#REF!/VLOOKUP(AX$2,$BO$127:$BP$138,2,FALSE)</f>
        <v>#REF!</v>
      </c>
      <c r="AY75" s="91" t="e">
        <f>'Budget FCFA'!#REF!/VLOOKUP(AY$2,$BO$127:$BP$138,2,FALSE)</f>
        <v>#REF!</v>
      </c>
      <c r="AZ75" s="115" t="e">
        <f>'Budget FCFA'!#REF!/VLOOKUP(AZ$2,$BO$127:$BP$138,2,FALSE)</f>
        <v>#REF!</v>
      </c>
      <c r="BA75" s="39" t="e">
        <f>'Budget FCFA'!#REF!/VLOOKUP(BA$2,$BO$127:$BP$138,2,FALSE)</f>
        <v>#REF!</v>
      </c>
      <c r="BB75" s="91" t="e">
        <f>'Budget FCFA'!#REF!/VLOOKUP(BB$2,$BO$127:$BP$138,2,FALSE)</f>
        <v>#REF!</v>
      </c>
      <c r="BC75" s="132" t="e">
        <f>'Budget FCFA'!#REF!/VLOOKUP(BC$2,$BO$127:$BP$138,2,FALSE)</f>
        <v>#REF!</v>
      </c>
      <c r="BD75" s="91" t="e">
        <f>'Budget FCFA'!#REF!/VLOOKUP(BD$2,$BO$127:$BP$138,2,FALSE)</f>
        <v>#REF!</v>
      </c>
      <c r="BE75" s="147" t="e">
        <f>'Budget FCFA'!#REF!/VLOOKUP(BE$2,$BO$127:$BP$138,2,FALSE)</f>
        <v>#REF!</v>
      </c>
      <c r="BF75" s="131" t="e">
        <f>'Budget FCFA'!#REF!/VLOOKUP(BF$2,$BO$127:$BP$138,2,FALSE)</f>
        <v>#REF!</v>
      </c>
      <c r="BG75" s="91" t="e">
        <f>'Budget FCFA'!#REF!/VLOOKUP(BG$2,$BO$127:$BP$138,2,FALSE)</f>
        <v>#REF!</v>
      </c>
      <c r="BH75" s="40" t="e">
        <f>'Budget FCFA'!#REF!/VLOOKUP(BH$2,$BO$127:$BP$138,2,FALSE)</f>
        <v>#REF!</v>
      </c>
      <c r="BI75" s="161" t="e">
        <f>'Budget FCFA'!#REF!/VLOOKUP(BI$2,$BO$127:$BP$138,2,FALSE)</f>
        <v>#REF!</v>
      </c>
      <c r="BJ75" s="115" t="e">
        <f>'Budget FCFA'!#REF!/VLOOKUP(BJ$2,$BO$127:$BP$138,2,FALSE)</f>
        <v>#REF!</v>
      </c>
      <c r="BK75" s="110" t="e">
        <f t="shared" si="1"/>
        <v>#REF!</v>
      </c>
      <c r="BL75" s="213" t="e">
        <f>BK75-'Budget FCFA'!#REF!</f>
        <v>#REF!</v>
      </c>
      <c r="BM75"/>
    </row>
    <row r="76" spans="1:67">
      <c r="A76" s="61" t="s">
        <v>17</v>
      </c>
      <c r="B76" s="62" t="s">
        <v>67</v>
      </c>
      <c r="C76" s="106" t="s">
        <v>48</v>
      </c>
      <c r="D76" s="39">
        <f>'Budget FCFA'!D76/VLOOKUP(D$2,$BO$127:$BP$138,2,FALSE)</f>
        <v>0</v>
      </c>
      <c r="E76" s="132">
        <f>'Budget FCFA'!E76/VLOOKUP(E$2,$BO$127:$BP$138,2,FALSE)</f>
        <v>0</v>
      </c>
      <c r="F76" s="40">
        <f>'Budget FCFA'!F76/VLOOKUP(F$2,$BO$127:$BP$138,2,FALSE)</f>
        <v>0</v>
      </c>
      <c r="G76" s="40">
        <f>'Budget FCFA'!G76/VLOOKUP(G$2,$BO$127:$BP$138,2,FALSE)</f>
        <v>0</v>
      </c>
      <c r="H76" s="115">
        <f>'Budget FCFA'!H76/VLOOKUP(H$2,$BO$127:$BP$138,2,FALSE)</f>
        <v>0</v>
      </c>
      <c r="I76" s="39">
        <f>'Budget FCFA'!I76/VLOOKUP(I$2,$BO$127:$BP$138,2,FALSE)</f>
        <v>0</v>
      </c>
      <c r="J76" s="91">
        <f>'Budget FCFA'!J76/VLOOKUP(J$2,$BO$127:$BP$138,2,FALSE)</f>
        <v>0</v>
      </c>
      <c r="K76" s="91">
        <f>'Budget FCFA'!K76/VLOOKUP(K$2,$BO$127:$BP$138,2,FALSE)</f>
        <v>0</v>
      </c>
      <c r="L76" s="115">
        <f>'Budget FCFA'!L76/VLOOKUP(L$2,$BO$127:$BP$138,2,FALSE)</f>
        <v>0</v>
      </c>
      <c r="M76" s="39">
        <f>'Budget FCFA'!M76/VLOOKUP(M$2,$BO$127:$BP$138,2,FALSE)</f>
        <v>0</v>
      </c>
      <c r="N76" s="91">
        <f>'Budget FCFA'!N76/VLOOKUP(N$2,$BO$127:$BP$138,2,FALSE)</f>
        <v>0</v>
      </c>
      <c r="O76" s="91">
        <f>'Budget FCFA'!O76/VLOOKUP(O$2,$BO$127:$BP$138,2,FALSE)</f>
        <v>0</v>
      </c>
      <c r="P76" s="91">
        <f>'Budget FCFA'!P76/VLOOKUP(P$2,$BO$127:$BP$138,2,FALSE)</f>
        <v>0</v>
      </c>
      <c r="Q76" s="115">
        <f>'Budget FCFA'!Q76/VLOOKUP(Q$2,$BO$127:$BP$138,2,FALSE)</f>
        <v>0</v>
      </c>
      <c r="R76" s="39">
        <f>'Budget FCFA'!R76/VLOOKUP(R$2,$BO$127:$BP$138,2,FALSE)</f>
        <v>0</v>
      </c>
      <c r="S76" s="91">
        <f>'Budget FCFA'!S76/VLOOKUP(S$2,$BO$127:$BP$138,2,FALSE)</f>
        <v>0</v>
      </c>
      <c r="T76" s="91">
        <f>'Budget FCFA'!T76/VLOOKUP(T$2,$BO$127:$BP$138,2,FALSE)</f>
        <v>0</v>
      </c>
      <c r="U76" s="91">
        <f>'Budget FCFA'!U76/VLOOKUP(U$2,$BO$127:$BP$138,2,FALSE)</f>
        <v>0</v>
      </c>
      <c r="V76" s="115">
        <f>'Budget FCFA'!V76/VLOOKUP(V$2,$BO$127:$BP$138,2,FALSE)</f>
        <v>0</v>
      </c>
      <c r="W76" s="39">
        <f>'Budget FCFA'!W76/VLOOKUP(W$2,$BO$127:$BP$138,2,FALSE)</f>
        <v>0</v>
      </c>
      <c r="X76" s="91">
        <f>'Budget FCFA'!X76/VLOOKUP(X$2,$BO$127:$BP$138,2,FALSE)</f>
        <v>0</v>
      </c>
      <c r="Y76" s="91">
        <f>'Budget FCFA'!Y76/VLOOKUP(Y$2,$BO$127:$BP$138,2,FALSE)</f>
        <v>0</v>
      </c>
      <c r="Z76" s="91">
        <f>'Budget FCFA'!Z76/VLOOKUP(Z$2,$BO$127:$BP$138,2,FALSE)</f>
        <v>0</v>
      </c>
      <c r="AA76" s="115">
        <f>'Budget FCFA'!AA76/VLOOKUP(AA$2,$BO$127:$BP$138,2,FALSE)</f>
        <v>0</v>
      </c>
      <c r="AB76" s="39">
        <f>'Budget FCFA'!AB76/VLOOKUP(AB$2,$BO$127:$BP$138,2,FALSE)</f>
        <v>0</v>
      </c>
      <c r="AC76" s="91">
        <f>'Budget FCFA'!AC76/VLOOKUP(AC$2,$BO$127:$BP$138,2,FALSE)</f>
        <v>0</v>
      </c>
      <c r="AD76" s="91">
        <f>'Budget FCFA'!AD76/VLOOKUP(AD$2,$BO$127:$BP$138,2,FALSE)</f>
        <v>0</v>
      </c>
      <c r="AE76" s="91">
        <f>'Budget FCFA'!AE76/VLOOKUP(AE$2,$BO$127:$BP$138,2,FALSE)</f>
        <v>0</v>
      </c>
      <c r="AF76" s="115">
        <f>'Budget FCFA'!AF76/VLOOKUP(AF$2,$BO$127:$BP$138,2,FALSE)</f>
        <v>0</v>
      </c>
      <c r="AG76" s="39">
        <f>'Budget FCFA'!AG76/VLOOKUP(AG$2,$BO$127:$BP$138,2,FALSE)</f>
        <v>0</v>
      </c>
      <c r="AH76" s="91">
        <f>'Budget FCFA'!AH76/VLOOKUP(AH$2,$BO$127:$BP$138,2,FALSE)</f>
        <v>0</v>
      </c>
      <c r="AI76" s="91">
        <f>'Budget FCFA'!AI76/VLOOKUP(AI$2,$BO$127:$BP$138,2,FALSE)</f>
        <v>0</v>
      </c>
      <c r="AJ76" s="91">
        <f>'Budget FCFA'!AJ76/VLOOKUP(AJ$2,$BO$127:$BP$138,2,FALSE)</f>
        <v>0</v>
      </c>
      <c r="AK76" s="115">
        <f>'Budget FCFA'!AK76/VLOOKUP(AK$2,$BO$127:$BP$138,2,FALSE)</f>
        <v>0</v>
      </c>
      <c r="AL76" s="39">
        <f>'Budget FCFA'!AL76/VLOOKUP(AL$2,$BO$127:$BP$138,2,FALSE)</f>
        <v>1829.3882068489245</v>
      </c>
      <c r="AM76" s="131">
        <f>'Budget FCFA'!AM76/VLOOKUP(AM$2,$BO$127:$BP$138,2,FALSE)</f>
        <v>0</v>
      </c>
      <c r="AN76" s="91">
        <f>'Budget FCFA'!AN76/VLOOKUP(AN$2,$BO$127:$BP$138,2,FALSE)</f>
        <v>0</v>
      </c>
      <c r="AO76" s="91">
        <f>'Budget FCFA'!AO76/VLOOKUP(AO$2,$BO$127:$BP$138,2,FALSE)</f>
        <v>0</v>
      </c>
      <c r="AP76" s="115">
        <f>'Budget FCFA'!AP76/VLOOKUP(AP$2,$BO$127:$BP$138,2,FALSE)</f>
        <v>0</v>
      </c>
      <c r="AQ76" s="39" t="e">
        <f>'Budget FCFA'!#REF!/VLOOKUP(AQ$2,$BO$127:$BP$138,2,FALSE)</f>
        <v>#REF!</v>
      </c>
      <c r="AR76" s="91" t="e">
        <f>'Budget FCFA'!#REF!/VLOOKUP(AR$2,$BO$127:$BP$138,2,FALSE)</f>
        <v>#REF!</v>
      </c>
      <c r="AS76" s="91" t="e">
        <f>'Budget FCFA'!#REF!/VLOOKUP(AS$2,$BO$127:$BP$138,2,FALSE)</f>
        <v>#REF!</v>
      </c>
      <c r="AT76" s="91" t="e">
        <f>'Budget FCFA'!#REF!/VLOOKUP(AT$2,$BO$127:$BP$138,2,FALSE)</f>
        <v>#REF!</v>
      </c>
      <c r="AU76" s="115" t="e">
        <f>'Budget FCFA'!#REF!/VLOOKUP(AU$2,$BO$127:$BP$138,2,FALSE)</f>
        <v>#REF!</v>
      </c>
      <c r="AV76" s="39" t="e">
        <f>'Budget FCFA'!#REF!/VLOOKUP(AV$2,$BO$127:$BP$138,2,FALSE)</f>
        <v>#REF!</v>
      </c>
      <c r="AW76" s="91" t="e">
        <f>'Budget FCFA'!#REF!/VLOOKUP(AW$2,$BO$127:$BP$138,2,FALSE)</f>
        <v>#REF!</v>
      </c>
      <c r="AX76" s="91" t="e">
        <f>'Budget FCFA'!#REF!/VLOOKUP(AX$2,$BO$127:$BP$138,2,FALSE)</f>
        <v>#REF!</v>
      </c>
      <c r="AY76" s="91" t="e">
        <f>'Budget FCFA'!#REF!/VLOOKUP(AY$2,$BO$127:$BP$138,2,FALSE)</f>
        <v>#REF!</v>
      </c>
      <c r="AZ76" s="115" t="e">
        <f>'Budget FCFA'!#REF!/VLOOKUP(AZ$2,$BO$127:$BP$138,2,FALSE)</f>
        <v>#REF!</v>
      </c>
      <c r="BA76" s="39" t="e">
        <f>'Budget FCFA'!#REF!/VLOOKUP(BA$2,$BO$127:$BP$138,2,FALSE)</f>
        <v>#REF!</v>
      </c>
      <c r="BB76" s="91" t="e">
        <f>'Budget FCFA'!#REF!/VLOOKUP(BB$2,$BO$127:$BP$138,2,FALSE)</f>
        <v>#REF!</v>
      </c>
      <c r="BC76" s="131" t="e">
        <f>'Budget FCFA'!#REF!/VLOOKUP(BC$2,$BO$127:$BP$138,2,FALSE)</f>
        <v>#REF!</v>
      </c>
      <c r="BD76" s="91" t="e">
        <f>'Budget FCFA'!#REF!/VLOOKUP(BD$2,$BO$127:$BP$138,2,FALSE)</f>
        <v>#REF!</v>
      </c>
      <c r="BE76" s="147" t="e">
        <f>'Budget FCFA'!#REF!/VLOOKUP(BE$2,$BO$127:$BP$138,2,FALSE)</f>
        <v>#REF!</v>
      </c>
      <c r="BF76" s="39" t="e">
        <f>'Budget FCFA'!#REF!/VLOOKUP(BF$2,$BO$127:$BP$138,2,FALSE)</f>
        <v>#REF!</v>
      </c>
      <c r="BG76" s="91" t="e">
        <f>'Budget FCFA'!#REF!/VLOOKUP(BG$2,$BO$127:$BP$138,2,FALSE)</f>
        <v>#REF!</v>
      </c>
      <c r="BH76" s="40" t="e">
        <f>'Budget FCFA'!#REF!/VLOOKUP(BH$2,$BO$127:$BP$138,2,FALSE)</f>
        <v>#REF!</v>
      </c>
      <c r="BI76" s="161" t="e">
        <f>'Budget FCFA'!#REF!/VLOOKUP(BI$2,$BO$127:$BP$138,2,FALSE)</f>
        <v>#REF!</v>
      </c>
      <c r="BJ76" s="115" t="e">
        <f>'Budget FCFA'!#REF!/VLOOKUP(BJ$2,$BO$127:$BP$138,2,FALSE)</f>
        <v>#REF!</v>
      </c>
      <c r="BK76" s="110" t="e">
        <f t="shared" si="1"/>
        <v>#REF!</v>
      </c>
      <c r="BL76" s="213" t="e">
        <f>BK76-'Budget FCFA'!#REF!</f>
        <v>#REF!</v>
      </c>
      <c r="BN76" s="2"/>
      <c r="BO76" s="2"/>
    </row>
    <row r="77" spans="1:67" s="5" customFormat="1">
      <c r="A77" s="61" t="s">
        <v>17</v>
      </c>
      <c r="B77" s="62" t="s">
        <v>29</v>
      </c>
      <c r="C77" s="106" t="s">
        <v>48</v>
      </c>
      <c r="D77" s="39">
        <f>'Budget FCFA'!D77/VLOOKUP(D$2,$BO$127:$BP$138,2,FALSE)</f>
        <v>0</v>
      </c>
      <c r="E77" s="40">
        <f>'Budget FCFA'!E77/VLOOKUP(E$2,$BO$127:$BP$138,2,FALSE)</f>
        <v>0</v>
      </c>
      <c r="F77" s="40">
        <f>'Budget FCFA'!F77/VLOOKUP(F$2,$BO$127:$BP$138,2,FALSE)</f>
        <v>0</v>
      </c>
      <c r="G77" s="40">
        <f>'Budget FCFA'!G77/VLOOKUP(G$2,$BO$127:$BP$138,2,FALSE)</f>
        <v>0</v>
      </c>
      <c r="H77" s="115">
        <f>'Budget FCFA'!H77/VLOOKUP(H$2,$BO$127:$BP$138,2,FALSE)</f>
        <v>0</v>
      </c>
      <c r="I77" s="39">
        <f>'Budget FCFA'!I77/VLOOKUP(I$2,$BO$127:$BP$138,2,FALSE)</f>
        <v>0</v>
      </c>
      <c r="J77" s="91">
        <f>'Budget FCFA'!J77/VLOOKUP(J$2,$BO$127:$BP$138,2,FALSE)</f>
        <v>0</v>
      </c>
      <c r="K77" s="91">
        <f>'Budget FCFA'!K77/VLOOKUP(K$2,$BO$127:$BP$138,2,FALSE)</f>
        <v>0</v>
      </c>
      <c r="L77" s="129">
        <f>'Budget FCFA'!L77/VLOOKUP(L$2,$BO$127:$BP$138,2,FALSE)</f>
        <v>0</v>
      </c>
      <c r="M77" s="39">
        <f>'Budget FCFA'!M77/VLOOKUP(M$2,$BO$127:$BP$138,2,FALSE)</f>
        <v>0</v>
      </c>
      <c r="N77" s="91">
        <f>'Budget FCFA'!N77/VLOOKUP(N$2,$BO$127:$BP$138,2,FALSE)</f>
        <v>0</v>
      </c>
      <c r="O77" s="91">
        <f>'Budget FCFA'!O77/VLOOKUP(O$2,$BO$127:$BP$138,2,FALSE)</f>
        <v>0</v>
      </c>
      <c r="P77" s="91">
        <f>'Budget FCFA'!P77/VLOOKUP(P$2,$BO$127:$BP$138,2,FALSE)</f>
        <v>0</v>
      </c>
      <c r="Q77" s="115">
        <f>'Budget FCFA'!Q77/VLOOKUP(Q$2,$BO$127:$BP$138,2,FALSE)</f>
        <v>0</v>
      </c>
      <c r="R77" s="39">
        <f>'Budget FCFA'!R77/VLOOKUP(R$2,$BO$127:$BP$138,2,FALSE)</f>
        <v>0</v>
      </c>
      <c r="S77" s="40">
        <f>'Budget FCFA'!S77/VLOOKUP(S$2,$BO$127:$BP$138,2,FALSE)</f>
        <v>0</v>
      </c>
      <c r="T77" s="91">
        <f>'Budget FCFA'!T77/VLOOKUP(T$2,$BO$127:$BP$138,2,FALSE)</f>
        <v>0</v>
      </c>
      <c r="U77" s="91">
        <f>'Budget FCFA'!U77/VLOOKUP(U$2,$BO$127:$BP$138,2,FALSE)</f>
        <v>0</v>
      </c>
      <c r="V77" s="115">
        <f>'Budget FCFA'!V77/VLOOKUP(V$2,$BO$127:$BP$138,2,FALSE)</f>
        <v>0</v>
      </c>
      <c r="W77" s="39">
        <f>'Budget FCFA'!W77/VLOOKUP(W$2,$BO$127:$BP$138,2,FALSE)</f>
        <v>0</v>
      </c>
      <c r="X77" s="91">
        <f>'Budget FCFA'!X77/VLOOKUP(X$2,$BO$127:$BP$138,2,FALSE)</f>
        <v>0</v>
      </c>
      <c r="Y77" s="91">
        <f>'Budget FCFA'!Y77/VLOOKUP(Y$2,$BO$127:$BP$138,2,FALSE)</f>
        <v>0</v>
      </c>
      <c r="Z77" s="91">
        <f>'Budget FCFA'!Z77/VLOOKUP(Z$2,$BO$127:$BP$138,2,FALSE)</f>
        <v>0</v>
      </c>
      <c r="AA77" s="115">
        <f>'Budget FCFA'!AA77/VLOOKUP(AA$2,$BO$127:$BP$138,2,FALSE)</f>
        <v>0</v>
      </c>
      <c r="AB77" s="39">
        <f>'Budget FCFA'!AB77/VLOOKUP(AB$2,$BO$127:$BP$138,2,FALSE)</f>
        <v>0</v>
      </c>
      <c r="AC77" s="91">
        <f>'Budget FCFA'!AC77/VLOOKUP(AC$2,$BO$127:$BP$138,2,FALSE)</f>
        <v>0</v>
      </c>
      <c r="AD77" s="91">
        <f>'Budget FCFA'!AD77/VLOOKUP(AD$2,$BO$127:$BP$138,2,FALSE)</f>
        <v>0</v>
      </c>
      <c r="AE77" s="91">
        <f>'Budget FCFA'!AE77/VLOOKUP(AE$2,$BO$127:$BP$138,2,FALSE)</f>
        <v>0</v>
      </c>
      <c r="AF77" s="115">
        <f>'Budget FCFA'!AF77/VLOOKUP(AF$2,$BO$127:$BP$138,2,FALSE)</f>
        <v>0</v>
      </c>
      <c r="AG77" s="39">
        <f>'Budget FCFA'!AG77/VLOOKUP(AG$2,$BO$127:$BP$138,2,FALSE)</f>
        <v>0</v>
      </c>
      <c r="AH77" s="91">
        <f>'Budget FCFA'!AH77/VLOOKUP(AH$2,$BO$127:$BP$138,2,FALSE)</f>
        <v>0</v>
      </c>
      <c r="AI77" s="91">
        <f>'Budget FCFA'!AI77/VLOOKUP(AI$2,$BO$127:$BP$138,2,FALSE)</f>
        <v>0</v>
      </c>
      <c r="AJ77" s="91">
        <f>'Budget FCFA'!AJ77/VLOOKUP(AJ$2,$BO$127:$BP$138,2,FALSE)</f>
        <v>0</v>
      </c>
      <c r="AK77" s="115">
        <f>'Budget FCFA'!AK77/VLOOKUP(AK$2,$BO$127:$BP$138,2,FALSE)</f>
        <v>0</v>
      </c>
      <c r="AL77" s="39">
        <f>'Budget FCFA'!AL77/VLOOKUP(AL$2,$BO$127:$BP$138,2,FALSE)</f>
        <v>3811.2254309352597</v>
      </c>
      <c r="AM77" s="40">
        <f>'Budget FCFA'!AM77/VLOOKUP(AM$2,$BO$127:$BP$138,2,FALSE)</f>
        <v>0</v>
      </c>
      <c r="AN77" s="91">
        <f>'Budget FCFA'!AN77/VLOOKUP(AN$2,$BO$127:$BP$138,2,FALSE)</f>
        <v>0</v>
      </c>
      <c r="AO77" s="91">
        <f>'Budget FCFA'!AO77/VLOOKUP(AO$2,$BO$127:$BP$138,2,FALSE)</f>
        <v>0</v>
      </c>
      <c r="AP77" s="115">
        <f>'Budget FCFA'!AP77/VLOOKUP(AP$2,$BO$127:$BP$138,2,FALSE)</f>
        <v>0</v>
      </c>
      <c r="AQ77" s="39" t="e">
        <f>'Budget FCFA'!#REF!/VLOOKUP(AQ$2,$BO$127:$BP$138,2,FALSE)</f>
        <v>#REF!</v>
      </c>
      <c r="AR77" s="91" t="e">
        <f>'Budget FCFA'!#REF!/VLOOKUP(AR$2,$BO$127:$BP$138,2,FALSE)</f>
        <v>#REF!</v>
      </c>
      <c r="AS77" s="91" t="e">
        <f>'Budget FCFA'!#REF!/VLOOKUP(AS$2,$BO$127:$BP$138,2,FALSE)</f>
        <v>#REF!</v>
      </c>
      <c r="AT77" s="91" t="e">
        <f>'Budget FCFA'!#REF!/VLOOKUP(AT$2,$BO$127:$BP$138,2,FALSE)</f>
        <v>#REF!</v>
      </c>
      <c r="AU77" s="115" t="e">
        <f>'Budget FCFA'!#REF!/VLOOKUP(AU$2,$BO$127:$BP$138,2,FALSE)</f>
        <v>#REF!</v>
      </c>
      <c r="AV77" s="39" t="e">
        <f>'Budget FCFA'!#REF!/VLOOKUP(AV$2,$BO$127:$BP$138,2,FALSE)</f>
        <v>#REF!</v>
      </c>
      <c r="AW77" s="91" t="e">
        <f>'Budget FCFA'!#REF!/VLOOKUP(AW$2,$BO$127:$BP$138,2,FALSE)</f>
        <v>#REF!</v>
      </c>
      <c r="AX77" s="91" t="e">
        <f>'Budget FCFA'!#REF!/VLOOKUP(AX$2,$BO$127:$BP$138,2,FALSE)</f>
        <v>#REF!</v>
      </c>
      <c r="AY77" s="91" t="e">
        <f>'Budget FCFA'!#REF!/VLOOKUP(AY$2,$BO$127:$BP$138,2,FALSE)</f>
        <v>#REF!</v>
      </c>
      <c r="AZ77" s="115" t="e">
        <f>'Budget FCFA'!#REF!/VLOOKUP(AZ$2,$BO$127:$BP$138,2,FALSE)</f>
        <v>#REF!</v>
      </c>
      <c r="BA77" s="39" t="e">
        <f>'Budget FCFA'!#REF!/VLOOKUP(BA$2,$BO$127:$BP$138,2,FALSE)</f>
        <v>#REF!</v>
      </c>
      <c r="BB77" s="91" t="e">
        <f>'Budget FCFA'!#REF!/VLOOKUP(BB$2,$BO$127:$BP$138,2,FALSE)</f>
        <v>#REF!</v>
      </c>
      <c r="BC77" s="91" t="e">
        <f>'Budget FCFA'!#REF!/VLOOKUP(BC$2,$BO$127:$BP$138,2,FALSE)</f>
        <v>#REF!</v>
      </c>
      <c r="BD77" s="91" t="e">
        <f>'Budget FCFA'!#REF!/VLOOKUP(BD$2,$BO$127:$BP$138,2,FALSE)</f>
        <v>#REF!</v>
      </c>
      <c r="BE77" s="147" t="e">
        <f>'Budget FCFA'!#REF!/VLOOKUP(BE$2,$BO$127:$BP$138,2,FALSE)</f>
        <v>#REF!</v>
      </c>
      <c r="BF77" s="39" t="e">
        <f>'Budget FCFA'!#REF!/VLOOKUP(BF$2,$BO$127:$BP$138,2,FALSE)</f>
        <v>#REF!</v>
      </c>
      <c r="BG77" s="91" t="e">
        <f>'Budget FCFA'!#REF!/VLOOKUP(BG$2,$BO$127:$BP$138,2,FALSE)</f>
        <v>#REF!</v>
      </c>
      <c r="BH77" s="40" t="e">
        <f>'Budget FCFA'!#REF!/VLOOKUP(BH$2,$BO$127:$BP$138,2,FALSE)</f>
        <v>#REF!</v>
      </c>
      <c r="BI77" s="161" t="e">
        <f>'Budget FCFA'!#REF!/VLOOKUP(BI$2,$BO$127:$BP$138,2,FALSE)</f>
        <v>#REF!</v>
      </c>
      <c r="BJ77" s="115" t="e">
        <f>'Budget FCFA'!#REF!/VLOOKUP(BJ$2,$BO$127:$BP$138,2,FALSE)</f>
        <v>#REF!</v>
      </c>
      <c r="BK77" s="110" t="e">
        <f t="shared" si="1"/>
        <v>#REF!</v>
      </c>
      <c r="BL77" s="213" t="e">
        <f>BK77-'Budget FCFA'!#REF!</f>
        <v>#REF!</v>
      </c>
      <c r="BM77"/>
    </row>
    <row r="78" spans="1:67" s="5" customFormat="1">
      <c r="A78" s="61" t="s">
        <v>17</v>
      </c>
      <c r="B78" s="62" t="s">
        <v>96</v>
      </c>
      <c r="C78" s="110" t="s">
        <v>48</v>
      </c>
      <c r="D78" s="39">
        <f>'Budget FCFA'!D78/VLOOKUP(D$2,$BO$127:$BP$138,2,FALSE)</f>
        <v>0</v>
      </c>
      <c r="E78" s="40">
        <f>'Budget FCFA'!E78/VLOOKUP(E$2,$BO$127:$BP$138,2,FALSE)</f>
        <v>0</v>
      </c>
      <c r="F78" s="40">
        <f>'Budget FCFA'!F78/VLOOKUP(F$2,$BO$127:$BP$138,2,FALSE)</f>
        <v>0</v>
      </c>
      <c r="G78" s="40">
        <f>'Budget FCFA'!G78/VLOOKUP(G$2,$BO$127:$BP$138,2,FALSE)</f>
        <v>0</v>
      </c>
      <c r="H78" s="115">
        <f>'Budget FCFA'!H78/VLOOKUP(H$2,$BO$127:$BP$138,2,FALSE)</f>
        <v>0</v>
      </c>
      <c r="I78" s="39">
        <f>'Budget FCFA'!I78/VLOOKUP(I$2,$BO$127:$BP$138,2,FALSE)</f>
        <v>0</v>
      </c>
      <c r="J78" s="91">
        <f>'Budget FCFA'!J78/VLOOKUP(J$2,$BO$127:$BP$138,2,FALSE)</f>
        <v>0</v>
      </c>
      <c r="K78" s="91">
        <f>'Budget FCFA'!K78/VLOOKUP(K$2,$BO$127:$BP$138,2,FALSE)</f>
        <v>0</v>
      </c>
      <c r="L78" s="129">
        <f>'Budget FCFA'!L78/VLOOKUP(L$2,$BO$127:$BP$138,2,FALSE)</f>
        <v>0</v>
      </c>
      <c r="M78" s="39">
        <f>'Budget FCFA'!M78/VLOOKUP(M$2,$BO$127:$BP$138,2,FALSE)</f>
        <v>0</v>
      </c>
      <c r="N78" s="91">
        <f>'Budget FCFA'!N78/VLOOKUP(N$2,$BO$127:$BP$138,2,FALSE)</f>
        <v>0</v>
      </c>
      <c r="O78" s="91">
        <f>'Budget FCFA'!O78/VLOOKUP(O$2,$BO$127:$BP$138,2,FALSE)</f>
        <v>0</v>
      </c>
      <c r="P78" s="91">
        <f>'Budget FCFA'!P78/VLOOKUP(P$2,$BO$127:$BP$138,2,FALSE)</f>
        <v>146.09646668912748</v>
      </c>
      <c r="Q78" s="115">
        <f>'Budget FCFA'!Q78/VLOOKUP(Q$2,$BO$127:$BP$138,2,FALSE)</f>
        <v>0</v>
      </c>
      <c r="R78" s="39">
        <f>'Budget FCFA'!R78/VLOOKUP(R$2,$BO$127:$BP$138,2,FALSE)</f>
        <v>0</v>
      </c>
      <c r="S78" s="40">
        <f>'Budget FCFA'!S78/VLOOKUP(S$2,$BO$127:$BP$138,2,FALSE)</f>
        <v>0</v>
      </c>
      <c r="T78" s="91">
        <f>'Budget FCFA'!T78/VLOOKUP(T$2,$BO$127:$BP$138,2,FALSE)</f>
        <v>0</v>
      </c>
      <c r="U78" s="91">
        <f>'Budget FCFA'!U78/VLOOKUP(U$2,$BO$127:$BP$138,2,FALSE)</f>
        <v>0</v>
      </c>
      <c r="V78" s="115">
        <f>'Budget FCFA'!V78/VLOOKUP(V$2,$BO$127:$BP$138,2,FALSE)</f>
        <v>0</v>
      </c>
      <c r="W78" s="39">
        <f>'Budget FCFA'!W78/VLOOKUP(W$2,$BO$127:$BP$138,2,FALSE)</f>
        <v>0</v>
      </c>
      <c r="X78" s="91">
        <f>'Budget FCFA'!X78/VLOOKUP(X$2,$BO$127:$BP$138,2,FALSE)</f>
        <v>0</v>
      </c>
      <c r="Y78" s="91">
        <f>'Budget FCFA'!Y78/VLOOKUP(Y$2,$BO$127:$BP$138,2,FALSE)</f>
        <v>0</v>
      </c>
      <c r="Z78" s="91">
        <f>'Budget FCFA'!Z78/VLOOKUP(Z$2,$BO$127:$BP$138,2,FALSE)</f>
        <v>0</v>
      </c>
      <c r="AA78" s="115">
        <f>'Budget FCFA'!AA78/VLOOKUP(AA$2,$BO$127:$BP$138,2,FALSE)</f>
        <v>0</v>
      </c>
      <c r="AB78" s="39">
        <f>'Budget FCFA'!AB78/VLOOKUP(AB$2,$BO$127:$BP$138,2,FALSE)</f>
        <v>0</v>
      </c>
      <c r="AC78" s="92">
        <f>'Budget FCFA'!AC78/VLOOKUP(AC$2,$BO$127:$BP$138,2,FALSE)</f>
        <v>0</v>
      </c>
      <c r="AD78" s="91">
        <f>'Budget FCFA'!AD78/VLOOKUP(AD$2,$BO$127:$BP$138,2,FALSE)</f>
        <v>0</v>
      </c>
      <c r="AE78" s="91">
        <f>'Budget FCFA'!AE78/VLOOKUP(AE$2,$BO$127:$BP$138,2,FALSE)</f>
        <v>0</v>
      </c>
      <c r="AF78" s="115">
        <f>'Budget FCFA'!AF78/VLOOKUP(AF$2,$BO$127:$BP$138,2,FALSE)</f>
        <v>0</v>
      </c>
      <c r="AG78" s="39">
        <f>'Budget FCFA'!AG78/VLOOKUP(AG$2,$BO$127:$BP$138,2,FALSE)</f>
        <v>0</v>
      </c>
      <c r="AH78" s="91">
        <f>'Budget FCFA'!AH78/VLOOKUP(AH$2,$BO$127:$BP$138,2,FALSE)</f>
        <v>0</v>
      </c>
      <c r="AI78" s="91">
        <f>'Budget FCFA'!AI78/VLOOKUP(AI$2,$BO$127:$BP$138,2,FALSE)</f>
        <v>0</v>
      </c>
      <c r="AJ78" s="91">
        <f>'Budget FCFA'!AJ78/VLOOKUP(AJ$2,$BO$127:$BP$138,2,FALSE)</f>
        <v>0</v>
      </c>
      <c r="AK78" s="115">
        <f>'Budget FCFA'!AK78/VLOOKUP(AK$2,$BO$127:$BP$138,2,FALSE)</f>
        <v>0</v>
      </c>
      <c r="AL78" s="39">
        <f>'Budget FCFA'!AL78/VLOOKUP(AL$2,$BO$127:$BP$138,2,FALSE)</f>
        <v>3201.429361985618</v>
      </c>
      <c r="AM78" s="40">
        <f>'Budget FCFA'!AM78/VLOOKUP(AM$2,$BO$127:$BP$138,2,FALSE)</f>
        <v>0</v>
      </c>
      <c r="AN78" s="91">
        <f>'Budget FCFA'!AN78/VLOOKUP(AN$2,$BO$127:$BP$138,2,FALSE)</f>
        <v>0</v>
      </c>
      <c r="AO78" s="91">
        <f>'Budget FCFA'!AO78/VLOOKUP(AO$2,$BO$127:$BP$138,2,FALSE)</f>
        <v>0</v>
      </c>
      <c r="AP78" s="115">
        <f>'Budget FCFA'!AP78/VLOOKUP(AP$2,$BO$127:$BP$138,2,FALSE)</f>
        <v>0</v>
      </c>
      <c r="AQ78" s="39" t="e">
        <f>'Budget FCFA'!#REF!/VLOOKUP(AQ$2,$BO$127:$BP$138,2,FALSE)</f>
        <v>#REF!</v>
      </c>
      <c r="AR78" s="91" t="e">
        <f>'Budget FCFA'!#REF!/VLOOKUP(AR$2,$BO$127:$BP$138,2,FALSE)</f>
        <v>#REF!</v>
      </c>
      <c r="AS78" s="91" t="e">
        <f>'Budget FCFA'!#REF!/VLOOKUP(AS$2,$BO$127:$BP$138,2,FALSE)</f>
        <v>#REF!</v>
      </c>
      <c r="AT78" s="91" t="e">
        <f>'Budget FCFA'!#REF!/VLOOKUP(AT$2,$BO$127:$BP$138,2,FALSE)</f>
        <v>#REF!</v>
      </c>
      <c r="AU78" s="115" t="e">
        <f>'Budget FCFA'!#REF!/VLOOKUP(AU$2,$BO$127:$BP$138,2,FALSE)</f>
        <v>#REF!</v>
      </c>
      <c r="AV78" s="39" t="e">
        <f>'Budget FCFA'!#REF!/VLOOKUP(AV$2,$BO$127:$BP$138,2,FALSE)</f>
        <v>#REF!</v>
      </c>
      <c r="AW78" s="91" t="e">
        <f>'Budget FCFA'!#REF!/VLOOKUP(AW$2,$BO$127:$BP$138,2,FALSE)</f>
        <v>#REF!</v>
      </c>
      <c r="AX78" s="91" t="e">
        <f>'Budget FCFA'!#REF!/VLOOKUP(AX$2,$BO$127:$BP$138,2,FALSE)</f>
        <v>#REF!</v>
      </c>
      <c r="AY78" s="91" t="e">
        <f>'Budget FCFA'!#REF!/VLOOKUP(AY$2,$BO$127:$BP$138,2,FALSE)</f>
        <v>#REF!</v>
      </c>
      <c r="AZ78" s="115" t="e">
        <f>'Budget FCFA'!#REF!/VLOOKUP(AZ$2,$BO$127:$BP$138,2,FALSE)</f>
        <v>#REF!</v>
      </c>
      <c r="BA78" s="39" t="e">
        <f>'Budget FCFA'!#REF!/VLOOKUP(BA$2,$BO$127:$BP$138,2,FALSE)</f>
        <v>#REF!</v>
      </c>
      <c r="BB78" s="91" t="e">
        <f>'Budget FCFA'!#REF!/VLOOKUP(BB$2,$BO$127:$BP$138,2,FALSE)</f>
        <v>#REF!</v>
      </c>
      <c r="BC78" s="91" t="e">
        <f>'Budget FCFA'!#REF!/VLOOKUP(BC$2,$BO$127:$BP$138,2,FALSE)</f>
        <v>#REF!</v>
      </c>
      <c r="BD78" s="91" t="e">
        <f>'Budget FCFA'!#REF!/VLOOKUP(BD$2,$BO$127:$BP$138,2,FALSE)</f>
        <v>#REF!</v>
      </c>
      <c r="BE78" s="147" t="e">
        <f>'Budget FCFA'!#REF!/VLOOKUP(BE$2,$BO$127:$BP$138,2,FALSE)</f>
        <v>#REF!</v>
      </c>
      <c r="BF78" s="39" t="e">
        <f>'Budget FCFA'!#REF!/VLOOKUP(BF$2,$BO$127:$BP$138,2,FALSE)</f>
        <v>#REF!</v>
      </c>
      <c r="BG78" s="91" t="e">
        <f>'Budget FCFA'!#REF!/VLOOKUP(BG$2,$BO$127:$BP$138,2,FALSE)</f>
        <v>#REF!</v>
      </c>
      <c r="BH78" s="40" t="e">
        <f>'Budget FCFA'!#REF!/VLOOKUP(BH$2,$BO$127:$BP$138,2,FALSE)</f>
        <v>#REF!</v>
      </c>
      <c r="BI78" s="161" t="e">
        <f>'Budget FCFA'!#REF!/VLOOKUP(BI$2,$BO$127:$BP$138,2,FALSE)</f>
        <v>#REF!</v>
      </c>
      <c r="BJ78" s="115" t="e">
        <f>'Budget FCFA'!#REF!/VLOOKUP(BJ$2,$BO$127:$BP$138,2,FALSE)</f>
        <v>#REF!</v>
      </c>
      <c r="BK78" s="110" t="e">
        <f t="shared" si="1"/>
        <v>#REF!</v>
      </c>
      <c r="BL78" s="213" t="e">
        <f>BK78-'Budget FCFA'!#REF!</f>
        <v>#REF!</v>
      </c>
      <c r="BM78"/>
    </row>
    <row r="79" spans="1:67" s="5" customFormat="1">
      <c r="A79" s="61" t="s">
        <v>17</v>
      </c>
      <c r="B79" s="62" t="s">
        <v>30</v>
      </c>
      <c r="C79" s="110" t="s">
        <v>48</v>
      </c>
      <c r="D79" s="39">
        <f>'Budget FCFA'!D79/VLOOKUP(D$2,$BO$127:$BP$138,2,FALSE)</f>
        <v>0</v>
      </c>
      <c r="E79" s="40">
        <f>'Budget FCFA'!E79/VLOOKUP(E$2,$BO$127:$BP$138,2,FALSE)</f>
        <v>0</v>
      </c>
      <c r="F79" s="40">
        <f>'Budget FCFA'!F79/VLOOKUP(F$2,$BO$127:$BP$138,2,FALSE)</f>
        <v>0</v>
      </c>
      <c r="G79" s="40">
        <f>'Budget FCFA'!G79/VLOOKUP(G$2,$BO$127:$BP$138,2,FALSE)</f>
        <v>0</v>
      </c>
      <c r="H79" s="115">
        <f>'Budget FCFA'!H79/VLOOKUP(H$2,$BO$127:$BP$138,2,FALSE)</f>
        <v>0</v>
      </c>
      <c r="I79" s="39">
        <f>'Budget FCFA'!I79/VLOOKUP(I$2,$BO$127:$BP$138,2,FALSE)</f>
        <v>0</v>
      </c>
      <c r="J79" s="91">
        <f>'Budget FCFA'!J79/VLOOKUP(J$2,$BO$127:$BP$138,2,FALSE)</f>
        <v>0</v>
      </c>
      <c r="K79" s="91">
        <f>'Budget FCFA'!K79/VLOOKUP(K$2,$BO$127:$BP$138,2,FALSE)</f>
        <v>0</v>
      </c>
      <c r="L79" s="115">
        <f>'Budget FCFA'!L79/VLOOKUP(L$2,$BO$127:$BP$138,2,FALSE)</f>
        <v>0</v>
      </c>
      <c r="M79" s="39">
        <f>'Budget FCFA'!M79/VLOOKUP(M$2,$BO$127:$BP$138,2,FALSE)</f>
        <v>0</v>
      </c>
      <c r="N79" s="91">
        <f>'Budget FCFA'!N79/VLOOKUP(N$2,$BO$127:$BP$138,2,FALSE)</f>
        <v>0</v>
      </c>
      <c r="O79" s="91">
        <f>'Budget FCFA'!O79/VLOOKUP(O$2,$BO$127:$BP$138,2,FALSE)</f>
        <v>0</v>
      </c>
      <c r="P79" s="91">
        <f>'Budget FCFA'!P79/VLOOKUP(P$2,$BO$127:$BP$138,2,FALSE)</f>
        <v>0</v>
      </c>
      <c r="Q79" s="115">
        <f>'Budget FCFA'!Q79/VLOOKUP(Q$2,$BO$127:$BP$138,2,FALSE)</f>
        <v>0</v>
      </c>
      <c r="R79" s="39">
        <f>'Budget FCFA'!R79/VLOOKUP(R$2,$BO$127:$BP$138,2,FALSE)</f>
        <v>0</v>
      </c>
      <c r="S79" s="40">
        <f>'Budget FCFA'!S79/VLOOKUP(S$2,$BO$127:$BP$138,2,FALSE)</f>
        <v>0</v>
      </c>
      <c r="T79" s="91">
        <f>'Budget FCFA'!T79/VLOOKUP(T$2,$BO$127:$BP$138,2,FALSE)</f>
        <v>0</v>
      </c>
      <c r="U79" s="91">
        <f>'Budget FCFA'!U79/VLOOKUP(U$2,$BO$127:$BP$138,2,FALSE)</f>
        <v>0</v>
      </c>
      <c r="V79" s="115">
        <f>'Budget FCFA'!V79/VLOOKUP(V$2,$BO$127:$BP$138,2,FALSE)</f>
        <v>0</v>
      </c>
      <c r="W79" s="39">
        <f>'Budget FCFA'!W79/VLOOKUP(W$2,$BO$127:$BP$138,2,FALSE)</f>
        <v>0</v>
      </c>
      <c r="X79" s="91">
        <f>'Budget FCFA'!X79/VLOOKUP(X$2,$BO$127:$BP$138,2,FALSE)</f>
        <v>0</v>
      </c>
      <c r="Y79" s="91">
        <f>'Budget FCFA'!Y79/VLOOKUP(Y$2,$BO$127:$BP$138,2,FALSE)</f>
        <v>0</v>
      </c>
      <c r="Z79" s="91">
        <f>'Budget FCFA'!Z79/VLOOKUP(Z$2,$BO$127:$BP$138,2,FALSE)</f>
        <v>0</v>
      </c>
      <c r="AA79" s="115">
        <f>'Budget FCFA'!AA79/VLOOKUP(AA$2,$BO$127:$BP$138,2,FALSE)</f>
        <v>0</v>
      </c>
      <c r="AB79" s="39">
        <f>'Budget FCFA'!AB79/VLOOKUP(AB$2,$BO$127:$BP$138,2,FALSE)</f>
        <v>0</v>
      </c>
      <c r="AC79" s="129">
        <f>'Budget FCFA'!AC79/VLOOKUP(AC$2,$BO$127:$BP$138,2,FALSE)</f>
        <v>0</v>
      </c>
      <c r="AD79" s="91">
        <f>'Budget FCFA'!AD79/VLOOKUP(AD$2,$BO$127:$BP$138,2,FALSE)</f>
        <v>0</v>
      </c>
      <c r="AE79" s="91">
        <f>'Budget FCFA'!AE79/VLOOKUP(AE$2,$BO$127:$BP$138,2,FALSE)</f>
        <v>0</v>
      </c>
      <c r="AF79" s="115">
        <f>'Budget FCFA'!AF79/VLOOKUP(AF$2,$BO$127:$BP$138,2,FALSE)</f>
        <v>0</v>
      </c>
      <c r="AG79" s="39">
        <f>'Budget FCFA'!AG79/VLOOKUP(AG$2,$BO$127:$BP$138,2,FALSE)</f>
        <v>0</v>
      </c>
      <c r="AH79" s="91">
        <f>'Budget FCFA'!AH79/VLOOKUP(AH$2,$BO$127:$BP$138,2,FALSE)</f>
        <v>0</v>
      </c>
      <c r="AI79" s="91">
        <f>'Budget FCFA'!AI79/VLOOKUP(AI$2,$BO$127:$BP$138,2,FALSE)</f>
        <v>0</v>
      </c>
      <c r="AJ79" s="91">
        <f>'Budget FCFA'!AJ79/VLOOKUP(AJ$2,$BO$127:$BP$138,2,FALSE)</f>
        <v>0</v>
      </c>
      <c r="AK79" s="115">
        <f>'Budget FCFA'!AK79/VLOOKUP(AK$2,$BO$127:$BP$138,2,FALSE)</f>
        <v>0</v>
      </c>
      <c r="AL79" s="39">
        <f>'Budget FCFA'!AL79/VLOOKUP(AL$2,$BO$127:$BP$138,2,FALSE)</f>
        <v>0</v>
      </c>
      <c r="AM79" s="40">
        <f>'Budget FCFA'!AM79/VLOOKUP(AM$2,$BO$127:$BP$138,2,FALSE)</f>
        <v>0</v>
      </c>
      <c r="AN79" s="91">
        <f>'Budget FCFA'!AN79/VLOOKUP(AN$2,$BO$127:$BP$138,2,FALSE)</f>
        <v>0</v>
      </c>
      <c r="AO79" s="91">
        <f>'Budget FCFA'!AO79/VLOOKUP(AO$2,$BO$127:$BP$138,2,FALSE)</f>
        <v>0</v>
      </c>
      <c r="AP79" s="115">
        <f>'Budget FCFA'!AP79/VLOOKUP(AP$2,$BO$127:$BP$138,2,FALSE)</f>
        <v>0</v>
      </c>
      <c r="AQ79" s="39" t="e">
        <f>'Budget FCFA'!#REF!/VLOOKUP(AQ$2,$BO$127:$BP$138,2,FALSE)</f>
        <v>#REF!</v>
      </c>
      <c r="AR79" s="91" t="e">
        <f>'Budget FCFA'!#REF!/VLOOKUP(AR$2,$BO$127:$BP$138,2,FALSE)</f>
        <v>#REF!</v>
      </c>
      <c r="AS79" s="91" t="e">
        <f>'Budget FCFA'!#REF!/VLOOKUP(AS$2,$BO$127:$BP$138,2,FALSE)</f>
        <v>#REF!</v>
      </c>
      <c r="AT79" s="91" t="e">
        <f>'Budget FCFA'!#REF!/VLOOKUP(AT$2,$BO$127:$BP$138,2,FALSE)</f>
        <v>#REF!</v>
      </c>
      <c r="AU79" s="115" t="e">
        <f>'Budget FCFA'!#REF!/VLOOKUP(AU$2,$BO$127:$BP$138,2,FALSE)</f>
        <v>#REF!</v>
      </c>
      <c r="AV79" s="39" t="e">
        <f>'Budget FCFA'!#REF!/VLOOKUP(AV$2,$BO$127:$BP$138,2,FALSE)</f>
        <v>#REF!</v>
      </c>
      <c r="AW79" s="91" t="e">
        <f>'Budget FCFA'!#REF!/VLOOKUP(AW$2,$BO$127:$BP$138,2,FALSE)</f>
        <v>#REF!</v>
      </c>
      <c r="AX79" s="91" t="e">
        <f>'Budget FCFA'!#REF!/VLOOKUP(AX$2,$BO$127:$BP$138,2,FALSE)</f>
        <v>#REF!</v>
      </c>
      <c r="AY79" s="91" t="e">
        <f>'Budget FCFA'!#REF!/VLOOKUP(AY$2,$BO$127:$BP$138,2,FALSE)</f>
        <v>#REF!</v>
      </c>
      <c r="AZ79" s="115" t="e">
        <f>'Budget FCFA'!#REF!/VLOOKUP(AZ$2,$BO$127:$BP$138,2,FALSE)</f>
        <v>#REF!</v>
      </c>
      <c r="BA79" s="39" t="e">
        <f>'Budget FCFA'!#REF!/VLOOKUP(BA$2,$BO$127:$BP$138,2,FALSE)</f>
        <v>#REF!</v>
      </c>
      <c r="BB79" s="91" t="e">
        <f>'Budget FCFA'!#REF!/VLOOKUP(BB$2,$BO$127:$BP$138,2,FALSE)</f>
        <v>#REF!</v>
      </c>
      <c r="BC79" s="91" t="e">
        <f>'Budget FCFA'!#REF!/VLOOKUP(BC$2,$BO$127:$BP$138,2,FALSE)</f>
        <v>#REF!</v>
      </c>
      <c r="BD79" s="91" t="e">
        <f>'Budget FCFA'!#REF!/VLOOKUP(BD$2,$BO$127:$BP$138,2,FALSE)</f>
        <v>#REF!</v>
      </c>
      <c r="BE79" s="147" t="e">
        <f>'Budget FCFA'!#REF!/VLOOKUP(BE$2,$BO$127:$BP$138,2,FALSE)</f>
        <v>#REF!</v>
      </c>
      <c r="BF79" s="131" t="e">
        <f>'Budget FCFA'!#REF!/VLOOKUP(BF$2,$BO$127:$BP$138,2,FALSE)</f>
        <v>#REF!</v>
      </c>
      <c r="BG79" s="91" t="e">
        <f>'Budget FCFA'!#REF!/VLOOKUP(BG$2,$BO$127:$BP$138,2,FALSE)</f>
        <v>#REF!</v>
      </c>
      <c r="BH79" s="40" t="e">
        <f>'Budget FCFA'!#REF!/VLOOKUP(BH$2,$BO$127:$BP$138,2,FALSE)</f>
        <v>#REF!</v>
      </c>
      <c r="BI79" s="161" t="e">
        <f>'Budget FCFA'!#REF!/VLOOKUP(BI$2,$BO$127:$BP$138,2,FALSE)</f>
        <v>#REF!</v>
      </c>
      <c r="BJ79" s="115" t="e">
        <f>'Budget FCFA'!#REF!/VLOOKUP(BJ$2,$BO$127:$BP$138,2,FALSE)</f>
        <v>#REF!</v>
      </c>
      <c r="BK79" s="110" t="e">
        <f t="shared" si="1"/>
        <v>#REF!</v>
      </c>
      <c r="BL79" s="213" t="e">
        <f>BK79-'Budget FCFA'!#REF!</f>
        <v>#REF!</v>
      </c>
      <c r="BM79"/>
    </row>
    <row r="80" spans="1:67" s="5" customFormat="1">
      <c r="A80" s="61" t="s">
        <v>17</v>
      </c>
      <c r="B80" s="62" t="s">
        <v>28</v>
      </c>
      <c r="C80" s="106" t="s">
        <v>79</v>
      </c>
      <c r="D80" s="39">
        <f>'Budget FCFA'!D80/VLOOKUP(D$2,$BO$127:$BP$138,2,FALSE)</f>
        <v>0</v>
      </c>
      <c r="E80" s="40">
        <f>'Budget FCFA'!E80/VLOOKUP(E$2,$BO$127:$BP$138,2,FALSE)</f>
        <v>0</v>
      </c>
      <c r="F80" s="40">
        <f>'Budget FCFA'!F80/VLOOKUP(F$2,$BO$127:$BP$138,2,FALSE)</f>
        <v>0</v>
      </c>
      <c r="G80" s="40">
        <f>'Budget FCFA'!G80/VLOOKUP(G$2,$BO$127:$BP$138,2,FALSE)</f>
        <v>0</v>
      </c>
      <c r="H80" s="115">
        <f>'Budget FCFA'!H80/VLOOKUP(H$2,$BO$127:$BP$138,2,FALSE)</f>
        <v>0</v>
      </c>
      <c r="I80" s="39">
        <f>'Budget FCFA'!I80/VLOOKUP(I$2,$BO$127:$BP$138,2,FALSE)</f>
        <v>0</v>
      </c>
      <c r="J80" s="91">
        <f>'Budget FCFA'!J80/VLOOKUP(J$2,$BO$127:$BP$138,2,FALSE)</f>
        <v>0</v>
      </c>
      <c r="K80" s="91">
        <f>'Budget FCFA'!K80/VLOOKUP(K$2,$BO$127:$BP$138,2,FALSE)</f>
        <v>0</v>
      </c>
      <c r="L80" s="115">
        <f>'Budget FCFA'!L80/VLOOKUP(L$2,$BO$127:$BP$138,2,FALSE)</f>
        <v>0</v>
      </c>
      <c r="M80" s="39">
        <f>'Budget FCFA'!M80/VLOOKUP(M$2,$BO$127:$BP$138,2,FALSE)</f>
        <v>0</v>
      </c>
      <c r="N80" s="91">
        <f>'Budget FCFA'!N80/VLOOKUP(N$2,$BO$127:$BP$138,2,FALSE)</f>
        <v>0</v>
      </c>
      <c r="O80" s="91">
        <f>'Budget FCFA'!O80/VLOOKUP(O$2,$BO$127:$BP$138,2,FALSE)</f>
        <v>0</v>
      </c>
      <c r="P80" s="91">
        <f>'Budget FCFA'!P80/VLOOKUP(P$2,$BO$127:$BP$138,2,FALSE)</f>
        <v>0</v>
      </c>
      <c r="Q80" s="115">
        <f>'Budget FCFA'!Q80/VLOOKUP(Q$2,$BO$127:$BP$138,2,FALSE)</f>
        <v>0</v>
      </c>
      <c r="R80" s="39">
        <f>'Budget FCFA'!R80/VLOOKUP(R$2,$BO$127:$BP$138,2,FALSE)</f>
        <v>0</v>
      </c>
      <c r="S80" s="40">
        <f>'Budget FCFA'!S80/VLOOKUP(S$2,$BO$127:$BP$138,2,FALSE)</f>
        <v>0</v>
      </c>
      <c r="T80" s="91">
        <f>'Budget FCFA'!T80/VLOOKUP(T$2,$BO$127:$BP$138,2,FALSE)</f>
        <v>0</v>
      </c>
      <c r="U80" s="91">
        <f>'Budget FCFA'!U80/VLOOKUP(U$2,$BO$127:$BP$138,2,FALSE)</f>
        <v>0</v>
      </c>
      <c r="V80" s="115">
        <f>'Budget FCFA'!V80/VLOOKUP(V$2,$BO$127:$BP$138,2,FALSE)</f>
        <v>0</v>
      </c>
      <c r="W80" s="39">
        <f>'Budget FCFA'!W80/VLOOKUP(W$2,$BO$127:$BP$138,2,FALSE)</f>
        <v>0</v>
      </c>
      <c r="X80" s="91">
        <f>'Budget FCFA'!X80/VLOOKUP(X$2,$BO$127:$BP$138,2,FALSE)</f>
        <v>0</v>
      </c>
      <c r="Y80" s="91">
        <f>'Budget FCFA'!Y80/VLOOKUP(Y$2,$BO$127:$BP$138,2,FALSE)</f>
        <v>0</v>
      </c>
      <c r="Z80" s="91">
        <f>'Budget FCFA'!Z80/VLOOKUP(Z$2,$BO$127:$BP$138,2,FALSE)</f>
        <v>0</v>
      </c>
      <c r="AA80" s="115">
        <f>'Budget FCFA'!AA80/VLOOKUP(AA$2,$BO$127:$BP$138,2,FALSE)</f>
        <v>0</v>
      </c>
      <c r="AB80" s="39">
        <f>'Budget FCFA'!AB80/VLOOKUP(AB$2,$BO$127:$BP$138,2,FALSE)</f>
        <v>0</v>
      </c>
      <c r="AC80" s="129">
        <f>'Budget FCFA'!AC80/VLOOKUP(AC$2,$BO$127:$BP$138,2,FALSE)</f>
        <v>0</v>
      </c>
      <c r="AD80" s="91">
        <f>'Budget FCFA'!AD80/VLOOKUP(AD$2,$BO$127:$BP$138,2,FALSE)</f>
        <v>0</v>
      </c>
      <c r="AE80" s="91">
        <f>'Budget FCFA'!AE80/VLOOKUP(AE$2,$BO$127:$BP$138,2,FALSE)</f>
        <v>0</v>
      </c>
      <c r="AF80" s="115">
        <f>'Budget FCFA'!AF80/VLOOKUP(AF$2,$BO$127:$BP$138,2,FALSE)</f>
        <v>0</v>
      </c>
      <c r="AG80" s="39">
        <f>'Budget FCFA'!AG80/VLOOKUP(AG$2,$BO$127:$BP$138,2,FALSE)</f>
        <v>0</v>
      </c>
      <c r="AH80" s="91">
        <f>'Budget FCFA'!AH80/VLOOKUP(AH$2,$BO$127:$BP$138,2,FALSE)</f>
        <v>0</v>
      </c>
      <c r="AI80" s="91">
        <f>'Budget FCFA'!AI80/VLOOKUP(AI$2,$BO$127:$BP$138,2,FALSE)</f>
        <v>0</v>
      </c>
      <c r="AJ80" s="91">
        <f>'Budget FCFA'!AJ80/VLOOKUP(AJ$2,$BO$127:$BP$138,2,FALSE)</f>
        <v>0</v>
      </c>
      <c r="AK80" s="115">
        <f>'Budget FCFA'!AK80/VLOOKUP(AK$2,$BO$127:$BP$138,2,FALSE)</f>
        <v>0</v>
      </c>
      <c r="AL80" s="39">
        <f>'Budget FCFA'!AL80/VLOOKUP(AL$2,$BO$127:$BP$138,2,FALSE)</f>
        <v>3284.0521558577775</v>
      </c>
      <c r="AM80" s="40">
        <f>'Budget FCFA'!AM80/VLOOKUP(AM$2,$BO$127:$BP$138,2,FALSE)</f>
        <v>0</v>
      </c>
      <c r="AN80" s="91">
        <f>'Budget FCFA'!AN80/VLOOKUP(AN$2,$BO$127:$BP$138,2,FALSE)</f>
        <v>0</v>
      </c>
      <c r="AO80" s="91">
        <f>'Budget FCFA'!AO80/VLOOKUP(AO$2,$BO$127:$BP$138,2,FALSE)</f>
        <v>0</v>
      </c>
      <c r="AP80" s="115">
        <f>'Budget FCFA'!AP80/VLOOKUP(AP$2,$BO$127:$BP$138,2,FALSE)</f>
        <v>0</v>
      </c>
      <c r="AQ80" s="39" t="e">
        <f>'Budget FCFA'!#REF!/VLOOKUP(AQ$2,$BO$127:$BP$138,2,FALSE)</f>
        <v>#REF!</v>
      </c>
      <c r="AR80" s="91" t="e">
        <f>'Budget FCFA'!#REF!/VLOOKUP(AR$2,$BO$127:$BP$138,2,FALSE)</f>
        <v>#REF!</v>
      </c>
      <c r="AS80" s="91" t="e">
        <f>'Budget FCFA'!#REF!/VLOOKUP(AS$2,$BO$127:$BP$138,2,FALSE)</f>
        <v>#REF!</v>
      </c>
      <c r="AT80" s="91" t="e">
        <f>'Budget FCFA'!#REF!/VLOOKUP(AT$2,$BO$127:$BP$138,2,FALSE)</f>
        <v>#REF!</v>
      </c>
      <c r="AU80" s="115" t="e">
        <f>'Budget FCFA'!#REF!/VLOOKUP(AU$2,$BO$127:$BP$138,2,FALSE)</f>
        <v>#REF!</v>
      </c>
      <c r="AV80" s="39" t="e">
        <f>'Budget FCFA'!#REF!/VLOOKUP(AV$2,$BO$127:$BP$138,2,FALSE)</f>
        <v>#REF!</v>
      </c>
      <c r="AW80" s="91" t="e">
        <f>'Budget FCFA'!#REF!/VLOOKUP(AW$2,$BO$127:$BP$138,2,FALSE)</f>
        <v>#REF!</v>
      </c>
      <c r="AX80" s="91" t="e">
        <f>'Budget FCFA'!#REF!/VLOOKUP(AX$2,$BO$127:$BP$138,2,FALSE)</f>
        <v>#REF!</v>
      </c>
      <c r="AY80" s="91" t="e">
        <f>'Budget FCFA'!#REF!/VLOOKUP(AY$2,$BO$127:$BP$138,2,FALSE)</f>
        <v>#REF!</v>
      </c>
      <c r="AZ80" s="115" t="e">
        <f>'Budget FCFA'!#REF!/VLOOKUP(AZ$2,$BO$127:$BP$138,2,FALSE)</f>
        <v>#REF!</v>
      </c>
      <c r="BA80" s="39" t="e">
        <f>'Budget FCFA'!#REF!/VLOOKUP(BA$2,$BO$127:$BP$138,2,FALSE)</f>
        <v>#REF!</v>
      </c>
      <c r="BB80" s="91" t="e">
        <f>'Budget FCFA'!#REF!/VLOOKUP(BB$2,$BO$127:$BP$138,2,FALSE)</f>
        <v>#REF!</v>
      </c>
      <c r="BC80" s="92" t="e">
        <f>'Budget FCFA'!#REF!/VLOOKUP(BC$2,$BO$127:$BP$138,2,FALSE)</f>
        <v>#REF!</v>
      </c>
      <c r="BD80" s="91" t="e">
        <f>'Budget FCFA'!#REF!/VLOOKUP(BD$2,$BO$127:$BP$138,2,FALSE)</f>
        <v>#REF!</v>
      </c>
      <c r="BE80" s="147" t="e">
        <f>'Budget FCFA'!#REF!/VLOOKUP(BE$2,$BO$127:$BP$138,2,FALSE)</f>
        <v>#REF!</v>
      </c>
      <c r="BF80" s="131" t="e">
        <f>'Budget FCFA'!#REF!/VLOOKUP(BF$2,$BO$127:$BP$138,2,FALSE)</f>
        <v>#REF!</v>
      </c>
      <c r="BG80" s="91" t="e">
        <f>'Budget FCFA'!#REF!/VLOOKUP(BG$2,$BO$127:$BP$138,2,FALSE)</f>
        <v>#REF!</v>
      </c>
      <c r="BH80" s="40" t="e">
        <f>'Budget FCFA'!#REF!/VLOOKUP(BH$2,$BO$127:$BP$138,2,FALSE)</f>
        <v>#REF!</v>
      </c>
      <c r="BI80" s="161" t="e">
        <f>'Budget FCFA'!#REF!/VLOOKUP(BI$2,$BO$127:$BP$138,2,FALSE)</f>
        <v>#REF!</v>
      </c>
      <c r="BJ80" s="115" t="e">
        <f>'Budget FCFA'!#REF!/VLOOKUP(BJ$2,$BO$127:$BP$138,2,FALSE)</f>
        <v>#REF!</v>
      </c>
      <c r="BK80" s="110" t="e">
        <f t="shared" si="1"/>
        <v>#REF!</v>
      </c>
      <c r="BL80" s="213" t="e">
        <f>BK80-'Budget FCFA'!#REF!</f>
        <v>#REF!</v>
      </c>
      <c r="BM80"/>
    </row>
    <row r="81" spans="1:65" s="5" customFormat="1">
      <c r="A81" s="61" t="s">
        <v>17</v>
      </c>
      <c r="B81" s="62" t="s">
        <v>67</v>
      </c>
      <c r="C81" s="106" t="s">
        <v>79</v>
      </c>
      <c r="D81" s="39">
        <f>'Budget FCFA'!D81/VLOOKUP(D$2,$BO$127:$BP$138,2,FALSE)</f>
        <v>0</v>
      </c>
      <c r="E81" s="40">
        <f>'Budget FCFA'!E81/VLOOKUP(E$2,$BO$127:$BP$138,2,FALSE)</f>
        <v>0</v>
      </c>
      <c r="F81" s="40">
        <f>'Budget FCFA'!F81/VLOOKUP(F$2,$BO$127:$BP$138,2,FALSE)</f>
        <v>0</v>
      </c>
      <c r="G81" s="40">
        <f>'Budget FCFA'!G81/VLOOKUP(G$2,$BO$127:$BP$138,2,FALSE)</f>
        <v>0</v>
      </c>
      <c r="H81" s="115">
        <f>'Budget FCFA'!H81/VLOOKUP(H$2,$BO$127:$BP$138,2,FALSE)</f>
        <v>0</v>
      </c>
      <c r="I81" s="39">
        <f>'Budget FCFA'!I81/VLOOKUP(I$2,$BO$127:$BP$138,2,FALSE)</f>
        <v>0</v>
      </c>
      <c r="J81" s="91">
        <f>'Budget FCFA'!J81/VLOOKUP(J$2,$BO$127:$BP$138,2,FALSE)</f>
        <v>0</v>
      </c>
      <c r="K81" s="91">
        <f>'Budget FCFA'!K81/VLOOKUP(K$2,$BO$127:$BP$138,2,FALSE)</f>
        <v>0</v>
      </c>
      <c r="L81" s="115">
        <f>'Budget FCFA'!L81/VLOOKUP(L$2,$BO$127:$BP$138,2,FALSE)</f>
        <v>0</v>
      </c>
      <c r="M81" s="39">
        <f>'Budget FCFA'!M81/VLOOKUP(M$2,$BO$127:$BP$138,2,FALSE)</f>
        <v>0</v>
      </c>
      <c r="N81" s="91">
        <f>'Budget FCFA'!N81/VLOOKUP(N$2,$BO$127:$BP$138,2,FALSE)</f>
        <v>0</v>
      </c>
      <c r="O81" s="91">
        <f>'Budget FCFA'!O81/VLOOKUP(O$2,$BO$127:$BP$138,2,FALSE)</f>
        <v>0</v>
      </c>
      <c r="P81" s="91">
        <f>'Budget FCFA'!P81/VLOOKUP(P$2,$BO$127:$BP$138,2,FALSE)</f>
        <v>0</v>
      </c>
      <c r="Q81" s="115">
        <f>'Budget FCFA'!Q81/VLOOKUP(Q$2,$BO$127:$BP$138,2,FALSE)</f>
        <v>0</v>
      </c>
      <c r="R81" s="39">
        <f>'Budget FCFA'!R81/VLOOKUP(R$2,$BO$127:$BP$138,2,FALSE)</f>
        <v>0</v>
      </c>
      <c r="S81" s="40">
        <f>'Budget FCFA'!S81/VLOOKUP(S$2,$BO$127:$BP$138,2,FALSE)</f>
        <v>0</v>
      </c>
      <c r="T81" s="91">
        <f>'Budget FCFA'!T81/VLOOKUP(T$2,$BO$127:$BP$138,2,FALSE)</f>
        <v>0</v>
      </c>
      <c r="U81" s="91">
        <f>'Budget FCFA'!U81/VLOOKUP(U$2,$BO$127:$BP$138,2,FALSE)</f>
        <v>0</v>
      </c>
      <c r="V81" s="115">
        <f>'Budget FCFA'!V81/VLOOKUP(V$2,$BO$127:$BP$138,2,FALSE)</f>
        <v>0</v>
      </c>
      <c r="W81" s="39">
        <f>'Budget FCFA'!W81/VLOOKUP(W$2,$BO$127:$BP$138,2,FALSE)</f>
        <v>0</v>
      </c>
      <c r="X81" s="91">
        <f>'Budget FCFA'!X81/VLOOKUP(X$2,$BO$127:$BP$138,2,FALSE)</f>
        <v>0</v>
      </c>
      <c r="Y81" s="91">
        <f>'Budget FCFA'!Y81/VLOOKUP(Y$2,$BO$127:$BP$138,2,FALSE)</f>
        <v>0</v>
      </c>
      <c r="Z81" s="91">
        <f>'Budget FCFA'!Z81/VLOOKUP(Z$2,$BO$127:$BP$138,2,FALSE)</f>
        <v>0</v>
      </c>
      <c r="AA81" s="115">
        <f>'Budget FCFA'!AA81/VLOOKUP(AA$2,$BO$127:$BP$138,2,FALSE)</f>
        <v>0</v>
      </c>
      <c r="AB81" s="39">
        <f>'Budget FCFA'!AB81/VLOOKUP(AB$2,$BO$127:$BP$138,2,FALSE)</f>
        <v>0</v>
      </c>
      <c r="AC81" s="129">
        <f>'Budget FCFA'!AC81/VLOOKUP(AC$2,$BO$127:$BP$138,2,FALSE)</f>
        <v>0</v>
      </c>
      <c r="AD81" s="91">
        <f>'Budget FCFA'!AD81/VLOOKUP(AD$2,$BO$127:$BP$138,2,FALSE)</f>
        <v>0</v>
      </c>
      <c r="AE81" s="91">
        <f>'Budget FCFA'!AE81/VLOOKUP(AE$2,$BO$127:$BP$138,2,FALSE)</f>
        <v>0</v>
      </c>
      <c r="AF81" s="115">
        <f>'Budget FCFA'!AF81/VLOOKUP(AF$2,$BO$127:$BP$138,2,FALSE)</f>
        <v>0</v>
      </c>
      <c r="AG81" s="39">
        <f>'Budget FCFA'!AG81/VLOOKUP(AG$2,$BO$127:$BP$138,2,FALSE)</f>
        <v>0</v>
      </c>
      <c r="AH81" s="91">
        <f>'Budget FCFA'!AH81/VLOOKUP(AH$2,$BO$127:$BP$138,2,FALSE)</f>
        <v>0</v>
      </c>
      <c r="AI81" s="91">
        <f>'Budget FCFA'!AI81/VLOOKUP(AI$2,$BO$127:$BP$138,2,FALSE)</f>
        <v>0</v>
      </c>
      <c r="AJ81" s="91">
        <f>'Budget FCFA'!AJ81/VLOOKUP(AJ$2,$BO$127:$BP$138,2,FALSE)</f>
        <v>0</v>
      </c>
      <c r="AK81" s="115">
        <f>'Budget FCFA'!AK81/VLOOKUP(AK$2,$BO$127:$BP$138,2,FALSE)</f>
        <v>0</v>
      </c>
      <c r="AL81" s="39">
        <f>'Budget FCFA'!AL81/VLOOKUP(AL$2,$BO$127:$BP$138,2,FALSE)</f>
        <v>629.98641679256411</v>
      </c>
      <c r="AM81" s="40">
        <f>'Budget FCFA'!AM81/VLOOKUP(AM$2,$BO$127:$BP$138,2,FALSE)</f>
        <v>0</v>
      </c>
      <c r="AN81" s="91">
        <f>'Budget FCFA'!AN81/VLOOKUP(AN$2,$BO$127:$BP$138,2,FALSE)</f>
        <v>0</v>
      </c>
      <c r="AO81" s="91">
        <f>'Budget FCFA'!AO81/VLOOKUP(AO$2,$BO$127:$BP$138,2,FALSE)</f>
        <v>0</v>
      </c>
      <c r="AP81" s="115">
        <f>'Budget FCFA'!AP81/VLOOKUP(AP$2,$BO$127:$BP$138,2,FALSE)</f>
        <v>0</v>
      </c>
      <c r="AQ81" s="39" t="e">
        <f>'Budget FCFA'!#REF!/VLOOKUP(AQ$2,$BO$127:$BP$138,2,FALSE)</f>
        <v>#REF!</v>
      </c>
      <c r="AR81" s="91" t="e">
        <f>'Budget FCFA'!#REF!/VLOOKUP(AR$2,$BO$127:$BP$138,2,FALSE)</f>
        <v>#REF!</v>
      </c>
      <c r="AS81" s="91" t="e">
        <f>'Budget FCFA'!#REF!/VLOOKUP(AS$2,$BO$127:$BP$138,2,FALSE)</f>
        <v>#REF!</v>
      </c>
      <c r="AT81" s="91" t="e">
        <f>'Budget FCFA'!#REF!/VLOOKUP(AT$2,$BO$127:$BP$138,2,FALSE)</f>
        <v>#REF!</v>
      </c>
      <c r="AU81" s="115" t="e">
        <f>'Budget FCFA'!#REF!/VLOOKUP(AU$2,$BO$127:$BP$138,2,FALSE)</f>
        <v>#REF!</v>
      </c>
      <c r="AV81" s="39" t="e">
        <f>'Budget FCFA'!#REF!/VLOOKUP(AV$2,$BO$127:$BP$138,2,FALSE)</f>
        <v>#REF!</v>
      </c>
      <c r="AW81" s="91" t="e">
        <f>'Budget FCFA'!#REF!/VLOOKUP(AW$2,$BO$127:$BP$138,2,FALSE)</f>
        <v>#REF!</v>
      </c>
      <c r="AX81" s="91" t="e">
        <f>'Budget FCFA'!#REF!/VLOOKUP(AX$2,$BO$127:$BP$138,2,FALSE)</f>
        <v>#REF!</v>
      </c>
      <c r="AY81" s="91" t="e">
        <f>'Budget FCFA'!#REF!/VLOOKUP(AY$2,$BO$127:$BP$138,2,FALSE)</f>
        <v>#REF!</v>
      </c>
      <c r="AZ81" s="115" t="e">
        <f>'Budget FCFA'!#REF!/VLOOKUP(AZ$2,$BO$127:$BP$138,2,FALSE)</f>
        <v>#REF!</v>
      </c>
      <c r="BA81" s="39" t="e">
        <f>'Budget FCFA'!#REF!/VLOOKUP(BA$2,$BO$127:$BP$138,2,FALSE)</f>
        <v>#REF!</v>
      </c>
      <c r="BB81" s="91" t="e">
        <f>'Budget FCFA'!#REF!/VLOOKUP(BB$2,$BO$127:$BP$138,2,FALSE)</f>
        <v>#REF!</v>
      </c>
      <c r="BC81" s="92" t="e">
        <f>'Budget FCFA'!#REF!/VLOOKUP(BC$2,$BO$127:$BP$138,2,FALSE)</f>
        <v>#REF!</v>
      </c>
      <c r="BD81" s="91" t="e">
        <f>'Budget FCFA'!#REF!/VLOOKUP(BD$2,$BO$127:$BP$138,2,FALSE)</f>
        <v>#REF!</v>
      </c>
      <c r="BE81" s="147" t="e">
        <f>'Budget FCFA'!#REF!/VLOOKUP(BE$2,$BO$127:$BP$138,2,FALSE)</f>
        <v>#REF!</v>
      </c>
      <c r="BF81" s="131" t="e">
        <f>'Budget FCFA'!#REF!/VLOOKUP(BF$2,$BO$127:$BP$138,2,FALSE)</f>
        <v>#REF!</v>
      </c>
      <c r="BG81" s="91" t="e">
        <f>'Budget FCFA'!#REF!/VLOOKUP(BG$2,$BO$127:$BP$138,2,FALSE)</f>
        <v>#REF!</v>
      </c>
      <c r="BH81" s="40" t="e">
        <f>'Budget FCFA'!#REF!/VLOOKUP(BH$2,$BO$127:$BP$138,2,FALSE)</f>
        <v>#REF!</v>
      </c>
      <c r="BI81" s="161" t="e">
        <f>'Budget FCFA'!#REF!/VLOOKUP(BI$2,$BO$127:$BP$138,2,FALSE)</f>
        <v>#REF!</v>
      </c>
      <c r="BJ81" s="115" t="e">
        <f>'Budget FCFA'!#REF!/VLOOKUP(BJ$2,$BO$127:$BP$138,2,FALSE)</f>
        <v>#REF!</v>
      </c>
      <c r="BK81" s="110" t="e">
        <f t="shared" si="1"/>
        <v>#REF!</v>
      </c>
      <c r="BL81" s="213" t="e">
        <f>BK81-'Budget FCFA'!#REF!</f>
        <v>#REF!</v>
      </c>
      <c r="BM81"/>
    </row>
    <row r="82" spans="1:65" s="5" customFormat="1">
      <c r="A82" s="61" t="s">
        <v>17</v>
      </c>
      <c r="B82" s="62" t="s">
        <v>29</v>
      </c>
      <c r="C82" s="106" t="s">
        <v>79</v>
      </c>
      <c r="D82" s="39">
        <f>'Budget FCFA'!D82/VLOOKUP(D$2,$BO$127:$BP$138,2,FALSE)</f>
        <v>0</v>
      </c>
      <c r="E82" s="40">
        <f>'Budget FCFA'!E82/VLOOKUP(E$2,$BO$127:$BP$138,2,FALSE)</f>
        <v>0</v>
      </c>
      <c r="F82" s="40">
        <f>'Budget FCFA'!F82/VLOOKUP(F$2,$BO$127:$BP$138,2,FALSE)</f>
        <v>0</v>
      </c>
      <c r="G82" s="40">
        <f>'Budget FCFA'!G82/VLOOKUP(G$2,$BO$127:$BP$138,2,FALSE)</f>
        <v>0</v>
      </c>
      <c r="H82" s="115">
        <f>'Budget FCFA'!H82/VLOOKUP(H$2,$BO$127:$BP$138,2,FALSE)</f>
        <v>0</v>
      </c>
      <c r="I82" s="39">
        <f>'Budget FCFA'!I82/VLOOKUP(I$2,$BO$127:$BP$138,2,FALSE)</f>
        <v>0</v>
      </c>
      <c r="J82" s="91">
        <f>'Budget FCFA'!J82/VLOOKUP(J$2,$BO$127:$BP$138,2,FALSE)</f>
        <v>0</v>
      </c>
      <c r="K82" s="91">
        <f>'Budget FCFA'!K82/VLOOKUP(K$2,$BO$127:$BP$138,2,FALSE)</f>
        <v>0</v>
      </c>
      <c r="L82" s="115">
        <f>'Budget FCFA'!L82/VLOOKUP(L$2,$BO$127:$BP$138,2,FALSE)</f>
        <v>0</v>
      </c>
      <c r="M82" s="39">
        <f>'Budget FCFA'!M82/VLOOKUP(M$2,$BO$127:$BP$138,2,FALSE)</f>
        <v>0</v>
      </c>
      <c r="N82" s="91">
        <f>'Budget FCFA'!N82/VLOOKUP(N$2,$BO$127:$BP$138,2,FALSE)</f>
        <v>0</v>
      </c>
      <c r="O82" s="91">
        <f>'Budget FCFA'!O82/VLOOKUP(O$2,$BO$127:$BP$138,2,FALSE)</f>
        <v>0</v>
      </c>
      <c r="P82" s="91">
        <f>'Budget FCFA'!P82/VLOOKUP(P$2,$BO$127:$BP$138,2,FALSE)</f>
        <v>0</v>
      </c>
      <c r="Q82" s="115">
        <f>'Budget FCFA'!Q82/VLOOKUP(Q$2,$BO$127:$BP$138,2,FALSE)</f>
        <v>0</v>
      </c>
      <c r="R82" s="39">
        <f>'Budget FCFA'!R82/VLOOKUP(R$2,$BO$127:$BP$138,2,FALSE)</f>
        <v>0</v>
      </c>
      <c r="S82" s="40">
        <f>'Budget FCFA'!S82/VLOOKUP(S$2,$BO$127:$BP$138,2,FALSE)</f>
        <v>0</v>
      </c>
      <c r="T82" s="91">
        <f>'Budget FCFA'!T82/VLOOKUP(T$2,$BO$127:$BP$138,2,FALSE)</f>
        <v>0</v>
      </c>
      <c r="U82" s="91">
        <f>'Budget FCFA'!U82/VLOOKUP(U$2,$BO$127:$BP$138,2,FALSE)</f>
        <v>0</v>
      </c>
      <c r="V82" s="115">
        <f>'Budget FCFA'!V82/VLOOKUP(V$2,$BO$127:$BP$138,2,FALSE)</f>
        <v>0</v>
      </c>
      <c r="W82" s="39">
        <f>'Budget FCFA'!W82/VLOOKUP(W$2,$BO$127:$BP$138,2,FALSE)</f>
        <v>0</v>
      </c>
      <c r="X82" s="91">
        <f>'Budget FCFA'!X82/VLOOKUP(X$2,$BO$127:$BP$138,2,FALSE)</f>
        <v>0</v>
      </c>
      <c r="Y82" s="91">
        <f>'Budget FCFA'!Y82/VLOOKUP(Y$2,$BO$127:$BP$138,2,FALSE)</f>
        <v>0</v>
      </c>
      <c r="Z82" s="91">
        <f>'Budget FCFA'!Z82/VLOOKUP(Z$2,$BO$127:$BP$138,2,FALSE)</f>
        <v>0</v>
      </c>
      <c r="AA82" s="115">
        <f>'Budget FCFA'!AA82/VLOOKUP(AA$2,$BO$127:$BP$138,2,FALSE)</f>
        <v>0</v>
      </c>
      <c r="AB82" s="39">
        <f>'Budget FCFA'!AB82/VLOOKUP(AB$2,$BO$127:$BP$138,2,FALSE)</f>
        <v>0</v>
      </c>
      <c r="AC82" s="129">
        <f>'Budget FCFA'!AC82/VLOOKUP(AC$2,$BO$127:$BP$138,2,FALSE)</f>
        <v>0</v>
      </c>
      <c r="AD82" s="91">
        <f>'Budget FCFA'!AD82/VLOOKUP(AD$2,$BO$127:$BP$138,2,FALSE)</f>
        <v>0</v>
      </c>
      <c r="AE82" s="91">
        <f>'Budget FCFA'!AE82/VLOOKUP(AE$2,$BO$127:$BP$138,2,FALSE)</f>
        <v>0</v>
      </c>
      <c r="AF82" s="115">
        <f>'Budget FCFA'!AF82/VLOOKUP(AF$2,$BO$127:$BP$138,2,FALSE)</f>
        <v>0</v>
      </c>
      <c r="AG82" s="39">
        <f>'Budget FCFA'!AG82/VLOOKUP(AG$2,$BO$127:$BP$138,2,FALSE)</f>
        <v>0</v>
      </c>
      <c r="AH82" s="91">
        <f>'Budget FCFA'!AH82/VLOOKUP(AH$2,$BO$127:$BP$138,2,FALSE)</f>
        <v>0</v>
      </c>
      <c r="AI82" s="91">
        <f>'Budget FCFA'!AI82/VLOOKUP(AI$2,$BO$127:$BP$138,2,FALSE)</f>
        <v>0</v>
      </c>
      <c r="AJ82" s="91">
        <f>'Budget FCFA'!AJ82/VLOOKUP(AJ$2,$BO$127:$BP$138,2,FALSE)</f>
        <v>0</v>
      </c>
      <c r="AK82" s="115">
        <f>'Budget FCFA'!AK82/VLOOKUP(AK$2,$BO$127:$BP$138,2,FALSE)</f>
        <v>0</v>
      </c>
      <c r="AL82" s="39">
        <f>'Budget FCFA'!AL82/VLOOKUP(AL$2,$BO$127:$BP$138,2,FALSE)</f>
        <v>844.25655950008922</v>
      </c>
      <c r="AM82" s="40">
        <f>'Budget FCFA'!AM82/VLOOKUP(AM$2,$BO$127:$BP$138,2,FALSE)</f>
        <v>0</v>
      </c>
      <c r="AN82" s="91">
        <f>'Budget FCFA'!AN82/VLOOKUP(AN$2,$BO$127:$BP$138,2,FALSE)</f>
        <v>0</v>
      </c>
      <c r="AO82" s="91">
        <f>'Budget FCFA'!AO82/VLOOKUP(AO$2,$BO$127:$BP$138,2,FALSE)</f>
        <v>0</v>
      </c>
      <c r="AP82" s="115">
        <f>'Budget FCFA'!AP82/VLOOKUP(AP$2,$BO$127:$BP$138,2,FALSE)</f>
        <v>0</v>
      </c>
      <c r="AQ82" s="39" t="e">
        <f>'Budget FCFA'!#REF!/VLOOKUP(AQ$2,$BO$127:$BP$138,2,FALSE)</f>
        <v>#REF!</v>
      </c>
      <c r="AR82" s="91" t="e">
        <f>'Budget FCFA'!#REF!/VLOOKUP(AR$2,$BO$127:$BP$138,2,FALSE)</f>
        <v>#REF!</v>
      </c>
      <c r="AS82" s="91" t="e">
        <f>'Budget FCFA'!#REF!/VLOOKUP(AS$2,$BO$127:$BP$138,2,FALSE)</f>
        <v>#REF!</v>
      </c>
      <c r="AT82" s="91" t="e">
        <f>'Budget FCFA'!#REF!/VLOOKUP(AT$2,$BO$127:$BP$138,2,FALSE)</f>
        <v>#REF!</v>
      </c>
      <c r="AU82" s="115" t="e">
        <f>'Budget FCFA'!#REF!/VLOOKUP(AU$2,$BO$127:$BP$138,2,FALSE)</f>
        <v>#REF!</v>
      </c>
      <c r="AV82" s="39" t="e">
        <f>'Budget FCFA'!#REF!/VLOOKUP(AV$2,$BO$127:$BP$138,2,FALSE)</f>
        <v>#REF!</v>
      </c>
      <c r="AW82" s="91" t="e">
        <f>'Budget FCFA'!#REF!/VLOOKUP(AW$2,$BO$127:$BP$138,2,FALSE)</f>
        <v>#REF!</v>
      </c>
      <c r="AX82" s="91" t="e">
        <f>'Budget FCFA'!#REF!/VLOOKUP(AX$2,$BO$127:$BP$138,2,FALSE)</f>
        <v>#REF!</v>
      </c>
      <c r="AY82" s="91" t="e">
        <f>'Budget FCFA'!#REF!/VLOOKUP(AY$2,$BO$127:$BP$138,2,FALSE)</f>
        <v>#REF!</v>
      </c>
      <c r="AZ82" s="115" t="e">
        <f>'Budget FCFA'!#REF!/VLOOKUP(AZ$2,$BO$127:$BP$138,2,FALSE)</f>
        <v>#REF!</v>
      </c>
      <c r="BA82" s="39" t="e">
        <f>'Budget FCFA'!#REF!/VLOOKUP(BA$2,$BO$127:$BP$138,2,FALSE)</f>
        <v>#REF!</v>
      </c>
      <c r="BB82" s="91" t="e">
        <f>'Budget FCFA'!#REF!/VLOOKUP(BB$2,$BO$127:$BP$138,2,FALSE)</f>
        <v>#REF!</v>
      </c>
      <c r="BC82" s="92" t="e">
        <f>'Budget FCFA'!#REF!/VLOOKUP(BC$2,$BO$127:$BP$138,2,FALSE)</f>
        <v>#REF!</v>
      </c>
      <c r="BD82" s="91" t="e">
        <f>'Budget FCFA'!#REF!/VLOOKUP(BD$2,$BO$127:$BP$138,2,FALSE)</f>
        <v>#REF!</v>
      </c>
      <c r="BE82" s="147" t="e">
        <f>'Budget FCFA'!#REF!/VLOOKUP(BE$2,$BO$127:$BP$138,2,FALSE)</f>
        <v>#REF!</v>
      </c>
      <c r="BF82" s="131" t="e">
        <f>'Budget FCFA'!#REF!/VLOOKUP(BF$2,$BO$127:$BP$138,2,FALSE)</f>
        <v>#REF!</v>
      </c>
      <c r="BG82" s="91" t="e">
        <f>'Budget FCFA'!#REF!/VLOOKUP(BG$2,$BO$127:$BP$138,2,FALSE)</f>
        <v>#REF!</v>
      </c>
      <c r="BH82" s="40" t="e">
        <f>'Budget FCFA'!#REF!/VLOOKUP(BH$2,$BO$127:$BP$138,2,FALSE)</f>
        <v>#REF!</v>
      </c>
      <c r="BI82" s="161" t="e">
        <f>'Budget FCFA'!#REF!/VLOOKUP(BI$2,$BO$127:$BP$138,2,FALSE)</f>
        <v>#REF!</v>
      </c>
      <c r="BJ82" s="115" t="e">
        <f>'Budget FCFA'!#REF!/VLOOKUP(BJ$2,$BO$127:$BP$138,2,FALSE)</f>
        <v>#REF!</v>
      </c>
      <c r="BK82" s="110" t="e">
        <f t="shared" si="1"/>
        <v>#REF!</v>
      </c>
      <c r="BL82" s="213" t="e">
        <f>BK82-'Budget FCFA'!#REF!</f>
        <v>#REF!</v>
      </c>
      <c r="BM82"/>
    </row>
    <row r="83" spans="1:65" s="5" customFormat="1">
      <c r="A83" s="61" t="s">
        <v>17</v>
      </c>
      <c r="B83" s="62" t="s">
        <v>96</v>
      </c>
      <c r="C83" s="106" t="s">
        <v>79</v>
      </c>
      <c r="D83" s="39">
        <f>'Budget FCFA'!D83/VLOOKUP(D$2,$BO$127:$BP$138,2,FALSE)</f>
        <v>0</v>
      </c>
      <c r="E83" s="40">
        <f>'Budget FCFA'!E83/VLOOKUP(E$2,$BO$127:$BP$138,2,FALSE)</f>
        <v>0</v>
      </c>
      <c r="F83" s="40">
        <f>'Budget FCFA'!F83/VLOOKUP(F$2,$BO$127:$BP$138,2,FALSE)</f>
        <v>0</v>
      </c>
      <c r="G83" s="40">
        <f>'Budget FCFA'!G83/VLOOKUP(G$2,$BO$127:$BP$138,2,FALSE)</f>
        <v>0</v>
      </c>
      <c r="H83" s="115">
        <f>'Budget FCFA'!H83/VLOOKUP(H$2,$BO$127:$BP$138,2,FALSE)</f>
        <v>0</v>
      </c>
      <c r="I83" s="39">
        <f>'Budget FCFA'!I83/VLOOKUP(I$2,$BO$127:$BP$138,2,FALSE)</f>
        <v>0</v>
      </c>
      <c r="J83" s="91">
        <f>'Budget FCFA'!J83/VLOOKUP(J$2,$BO$127:$BP$138,2,FALSE)</f>
        <v>0</v>
      </c>
      <c r="K83" s="91">
        <f>'Budget FCFA'!K83/VLOOKUP(K$2,$BO$127:$BP$138,2,FALSE)</f>
        <v>0</v>
      </c>
      <c r="L83" s="115">
        <f>'Budget FCFA'!L83/VLOOKUP(L$2,$BO$127:$BP$138,2,FALSE)</f>
        <v>0</v>
      </c>
      <c r="M83" s="39">
        <f>'Budget FCFA'!M83/VLOOKUP(M$2,$BO$127:$BP$138,2,FALSE)</f>
        <v>0</v>
      </c>
      <c r="N83" s="91">
        <f>'Budget FCFA'!N83/VLOOKUP(N$2,$BO$127:$BP$138,2,FALSE)</f>
        <v>0</v>
      </c>
      <c r="O83" s="91">
        <f>'Budget FCFA'!O83/VLOOKUP(O$2,$BO$127:$BP$138,2,FALSE)</f>
        <v>0</v>
      </c>
      <c r="P83" s="91">
        <f>'Budget FCFA'!P83/VLOOKUP(P$2,$BO$127:$BP$138,2,FALSE)</f>
        <v>0</v>
      </c>
      <c r="Q83" s="115">
        <f>'Budget FCFA'!Q83/VLOOKUP(Q$2,$BO$127:$BP$138,2,FALSE)</f>
        <v>0</v>
      </c>
      <c r="R83" s="39">
        <f>'Budget FCFA'!R83/VLOOKUP(R$2,$BO$127:$BP$138,2,FALSE)</f>
        <v>0</v>
      </c>
      <c r="S83" s="40">
        <f>'Budget FCFA'!S83/VLOOKUP(S$2,$BO$127:$BP$138,2,FALSE)</f>
        <v>0</v>
      </c>
      <c r="T83" s="91">
        <f>'Budget FCFA'!T83/VLOOKUP(T$2,$BO$127:$BP$138,2,FALSE)</f>
        <v>0</v>
      </c>
      <c r="U83" s="91">
        <f>'Budget FCFA'!U83/VLOOKUP(U$2,$BO$127:$BP$138,2,FALSE)</f>
        <v>0</v>
      </c>
      <c r="V83" s="115">
        <f>'Budget FCFA'!V83/VLOOKUP(V$2,$BO$127:$BP$138,2,FALSE)</f>
        <v>0</v>
      </c>
      <c r="W83" s="39">
        <f>'Budget FCFA'!W83/VLOOKUP(W$2,$BO$127:$BP$138,2,FALSE)</f>
        <v>0</v>
      </c>
      <c r="X83" s="91">
        <f>'Budget FCFA'!X83/VLOOKUP(X$2,$BO$127:$BP$138,2,FALSE)</f>
        <v>0</v>
      </c>
      <c r="Y83" s="91">
        <f>'Budget FCFA'!Y83/VLOOKUP(Y$2,$BO$127:$BP$138,2,FALSE)</f>
        <v>0</v>
      </c>
      <c r="Z83" s="91">
        <f>'Budget FCFA'!Z83/VLOOKUP(Z$2,$BO$127:$BP$138,2,FALSE)</f>
        <v>0</v>
      </c>
      <c r="AA83" s="115">
        <f>'Budget FCFA'!AA83/VLOOKUP(AA$2,$BO$127:$BP$138,2,FALSE)</f>
        <v>0</v>
      </c>
      <c r="AB83" s="39">
        <f>'Budget FCFA'!AB83/VLOOKUP(AB$2,$BO$127:$BP$138,2,FALSE)</f>
        <v>0</v>
      </c>
      <c r="AC83" s="129">
        <f>'Budget FCFA'!AC83/VLOOKUP(AC$2,$BO$127:$BP$138,2,FALSE)</f>
        <v>0</v>
      </c>
      <c r="AD83" s="91">
        <f>'Budget FCFA'!AD83/VLOOKUP(AD$2,$BO$127:$BP$138,2,FALSE)</f>
        <v>0</v>
      </c>
      <c r="AE83" s="91">
        <f>'Budget FCFA'!AE83/VLOOKUP(AE$2,$BO$127:$BP$138,2,FALSE)</f>
        <v>0</v>
      </c>
      <c r="AF83" s="115">
        <f>'Budget FCFA'!AF83/VLOOKUP(AF$2,$BO$127:$BP$138,2,FALSE)</f>
        <v>0</v>
      </c>
      <c r="AG83" s="39">
        <f>'Budget FCFA'!AG83/VLOOKUP(AG$2,$BO$127:$BP$138,2,FALSE)</f>
        <v>0</v>
      </c>
      <c r="AH83" s="91">
        <f>'Budget FCFA'!AH83/VLOOKUP(AH$2,$BO$127:$BP$138,2,FALSE)</f>
        <v>0</v>
      </c>
      <c r="AI83" s="91">
        <f>'Budget FCFA'!AI83/VLOOKUP(AI$2,$BO$127:$BP$138,2,FALSE)</f>
        <v>0</v>
      </c>
      <c r="AJ83" s="91">
        <f>'Budget FCFA'!AJ83/VLOOKUP(AJ$2,$BO$127:$BP$138,2,FALSE)</f>
        <v>0</v>
      </c>
      <c r="AK83" s="115">
        <f>'Budget FCFA'!AK83/VLOOKUP(AK$2,$BO$127:$BP$138,2,FALSE)</f>
        <v>0</v>
      </c>
      <c r="AL83" s="39">
        <f>'Budget FCFA'!AL83/VLOOKUP(AL$2,$BO$127:$BP$138,2,FALSE)</f>
        <v>1222.0176017635301</v>
      </c>
      <c r="AM83" s="40">
        <f>'Budget FCFA'!AM83/VLOOKUP(AM$2,$BO$127:$BP$138,2,FALSE)</f>
        <v>0</v>
      </c>
      <c r="AN83" s="91">
        <f>'Budget FCFA'!AN83/VLOOKUP(AN$2,$BO$127:$BP$138,2,FALSE)</f>
        <v>0</v>
      </c>
      <c r="AO83" s="91">
        <f>'Budget FCFA'!AO83/VLOOKUP(AO$2,$BO$127:$BP$138,2,FALSE)</f>
        <v>0</v>
      </c>
      <c r="AP83" s="115">
        <f>'Budget FCFA'!AP83/VLOOKUP(AP$2,$BO$127:$BP$138,2,FALSE)</f>
        <v>0</v>
      </c>
      <c r="AQ83" s="39" t="e">
        <f>'Budget FCFA'!#REF!/VLOOKUP(AQ$2,$BO$127:$BP$138,2,FALSE)</f>
        <v>#REF!</v>
      </c>
      <c r="AR83" s="91" t="e">
        <f>'Budget FCFA'!#REF!/VLOOKUP(AR$2,$BO$127:$BP$138,2,FALSE)</f>
        <v>#REF!</v>
      </c>
      <c r="AS83" s="91" t="e">
        <f>'Budget FCFA'!#REF!/VLOOKUP(AS$2,$BO$127:$BP$138,2,FALSE)</f>
        <v>#REF!</v>
      </c>
      <c r="AT83" s="91" t="e">
        <f>'Budget FCFA'!#REF!/VLOOKUP(AT$2,$BO$127:$BP$138,2,FALSE)</f>
        <v>#REF!</v>
      </c>
      <c r="AU83" s="115" t="e">
        <f>'Budget FCFA'!#REF!/VLOOKUP(AU$2,$BO$127:$BP$138,2,FALSE)</f>
        <v>#REF!</v>
      </c>
      <c r="AV83" s="39" t="e">
        <f>'Budget FCFA'!#REF!/VLOOKUP(AV$2,$BO$127:$BP$138,2,FALSE)</f>
        <v>#REF!</v>
      </c>
      <c r="AW83" s="91" t="e">
        <f>'Budget FCFA'!#REF!/VLOOKUP(AW$2,$BO$127:$BP$138,2,FALSE)</f>
        <v>#REF!</v>
      </c>
      <c r="AX83" s="91" t="e">
        <f>'Budget FCFA'!#REF!/VLOOKUP(AX$2,$BO$127:$BP$138,2,FALSE)</f>
        <v>#REF!</v>
      </c>
      <c r="AY83" s="91" t="e">
        <f>'Budget FCFA'!#REF!/VLOOKUP(AY$2,$BO$127:$BP$138,2,FALSE)</f>
        <v>#REF!</v>
      </c>
      <c r="AZ83" s="115" t="e">
        <f>'Budget FCFA'!#REF!/VLOOKUP(AZ$2,$BO$127:$BP$138,2,FALSE)</f>
        <v>#REF!</v>
      </c>
      <c r="BA83" s="39" t="e">
        <f>'Budget FCFA'!#REF!/VLOOKUP(BA$2,$BO$127:$BP$138,2,FALSE)</f>
        <v>#REF!</v>
      </c>
      <c r="BB83" s="91" t="e">
        <f>'Budget FCFA'!#REF!/VLOOKUP(BB$2,$BO$127:$BP$138,2,FALSE)</f>
        <v>#REF!</v>
      </c>
      <c r="BC83" s="92" t="e">
        <f>'Budget FCFA'!#REF!/VLOOKUP(BC$2,$BO$127:$BP$138,2,FALSE)</f>
        <v>#REF!</v>
      </c>
      <c r="BD83" s="91" t="e">
        <f>'Budget FCFA'!#REF!/VLOOKUP(BD$2,$BO$127:$BP$138,2,FALSE)</f>
        <v>#REF!</v>
      </c>
      <c r="BE83" s="147" t="e">
        <f>'Budget FCFA'!#REF!/VLOOKUP(BE$2,$BO$127:$BP$138,2,FALSE)</f>
        <v>#REF!</v>
      </c>
      <c r="BF83" s="131" t="e">
        <f>'Budget FCFA'!#REF!/VLOOKUP(BF$2,$BO$127:$BP$138,2,FALSE)</f>
        <v>#REF!</v>
      </c>
      <c r="BG83" s="91" t="e">
        <f>'Budget FCFA'!#REF!/VLOOKUP(BG$2,$BO$127:$BP$138,2,FALSE)</f>
        <v>#REF!</v>
      </c>
      <c r="BH83" s="40" t="e">
        <f>'Budget FCFA'!#REF!/VLOOKUP(BH$2,$BO$127:$BP$138,2,FALSE)</f>
        <v>#REF!</v>
      </c>
      <c r="BI83" s="161" t="e">
        <f>'Budget FCFA'!#REF!/VLOOKUP(BI$2,$BO$127:$BP$138,2,FALSE)</f>
        <v>#REF!</v>
      </c>
      <c r="BJ83" s="115" t="e">
        <f>'Budget FCFA'!#REF!/VLOOKUP(BJ$2,$BO$127:$BP$138,2,FALSE)</f>
        <v>#REF!</v>
      </c>
      <c r="BK83" s="110" t="e">
        <f t="shared" si="1"/>
        <v>#REF!</v>
      </c>
      <c r="BL83" s="213" t="e">
        <f>BK83-'Budget FCFA'!#REF!</f>
        <v>#REF!</v>
      </c>
      <c r="BM83"/>
    </row>
    <row r="84" spans="1:65" s="5" customFormat="1">
      <c r="A84" s="61" t="s">
        <v>17</v>
      </c>
      <c r="B84" s="62" t="s">
        <v>30</v>
      </c>
      <c r="C84" s="106" t="s">
        <v>79</v>
      </c>
      <c r="D84" s="39">
        <f>'Budget FCFA'!D84/VLOOKUP(D$2,$BO$127:$BP$138,2,FALSE)</f>
        <v>0</v>
      </c>
      <c r="E84" s="40">
        <f>'Budget FCFA'!E84/VLOOKUP(E$2,$BO$127:$BP$138,2,FALSE)</f>
        <v>0</v>
      </c>
      <c r="F84" s="40">
        <f>'Budget FCFA'!F84/VLOOKUP(F$2,$BO$127:$BP$138,2,FALSE)</f>
        <v>0</v>
      </c>
      <c r="G84" s="40">
        <f>'Budget FCFA'!G84/VLOOKUP(G$2,$BO$127:$BP$138,2,FALSE)</f>
        <v>0</v>
      </c>
      <c r="H84" s="115">
        <f>'Budget FCFA'!H84/VLOOKUP(H$2,$BO$127:$BP$138,2,FALSE)</f>
        <v>0</v>
      </c>
      <c r="I84" s="39">
        <f>'Budget FCFA'!I84/VLOOKUP(I$2,$BO$127:$BP$138,2,FALSE)</f>
        <v>0</v>
      </c>
      <c r="J84" s="91">
        <f>'Budget FCFA'!J84/VLOOKUP(J$2,$BO$127:$BP$138,2,FALSE)</f>
        <v>0</v>
      </c>
      <c r="K84" s="91">
        <f>'Budget FCFA'!K84/VLOOKUP(K$2,$BO$127:$BP$138,2,FALSE)</f>
        <v>0</v>
      </c>
      <c r="L84" s="115">
        <f>'Budget FCFA'!L84/VLOOKUP(L$2,$BO$127:$BP$138,2,FALSE)</f>
        <v>0</v>
      </c>
      <c r="M84" s="39">
        <f>'Budget FCFA'!M84/VLOOKUP(M$2,$BO$127:$BP$138,2,FALSE)</f>
        <v>0</v>
      </c>
      <c r="N84" s="91">
        <f>'Budget FCFA'!N84/VLOOKUP(N$2,$BO$127:$BP$138,2,FALSE)</f>
        <v>0</v>
      </c>
      <c r="O84" s="91">
        <f>'Budget FCFA'!O84/VLOOKUP(O$2,$BO$127:$BP$138,2,FALSE)</f>
        <v>0</v>
      </c>
      <c r="P84" s="91">
        <f>'Budget FCFA'!P84/VLOOKUP(P$2,$BO$127:$BP$138,2,FALSE)</f>
        <v>0</v>
      </c>
      <c r="Q84" s="115">
        <f>'Budget FCFA'!Q84/VLOOKUP(Q$2,$BO$127:$BP$138,2,FALSE)</f>
        <v>0</v>
      </c>
      <c r="R84" s="39">
        <f>'Budget FCFA'!R84/VLOOKUP(R$2,$BO$127:$BP$138,2,FALSE)</f>
        <v>0</v>
      </c>
      <c r="S84" s="40">
        <f>'Budget FCFA'!S84/VLOOKUP(S$2,$BO$127:$BP$138,2,FALSE)</f>
        <v>0</v>
      </c>
      <c r="T84" s="91">
        <f>'Budget FCFA'!T84/VLOOKUP(T$2,$BO$127:$BP$138,2,FALSE)</f>
        <v>0</v>
      </c>
      <c r="U84" s="91">
        <f>'Budget FCFA'!U84/VLOOKUP(U$2,$BO$127:$BP$138,2,FALSE)</f>
        <v>0</v>
      </c>
      <c r="V84" s="115">
        <f>'Budget FCFA'!V84/VLOOKUP(V$2,$BO$127:$BP$138,2,FALSE)</f>
        <v>0</v>
      </c>
      <c r="W84" s="39">
        <f>'Budget FCFA'!W84/VLOOKUP(W$2,$BO$127:$BP$138,2,FALSE)</f>
        <v>0</v>
      </c>
      <c r="X84" s="91">
        <f>'Budget FCFA'!X84/VLOOKUP(X$2,$BO$127:$BP$138,2,FALSE)</f>
        <v>0</v>
      </c>
      <c r="Y84" s="91">
        <f>'Budget FCFA'!Y84/VLOOKUP(Y$2,$BO$127:$BP$138,2,FALSE)</f>
        <v>0</v>
      </c>
      <c r="Z84" s="91">
        <f>'Budget FCFA'!Z84/VLOOKUP(Z$2,$BO$127:$BP$138,2,FALSE)</f>
        <v>0</v>
      </c>
      <c r="AA84" s="115">
        <f>'Budget FCFA'!AA84/VLOOKUP(AA$2,$BO$127:$BP$138,2,FALSE)</f>
        <v>0</v>
      </c>
      <c r="AB84" s="39">
        <f>'Budget FCFA'!AB84/VLOOKUP(AB$2,$BO$127:$BP$138,2,FALSE)</f>
        <v>0</v>
      </c>
      <c r="AC84" s="129">
        <f>'Budget FCFA'!AC84/VLOOKUP(AC$2,$BO$127:$BP$138,2,FALSE)</f>
        <v>0</v>
      </c>
      <c r="AD84" s="91">
        <f>'Budget FCFA'!AD84/VLOOKUP(AD$2,$BO$127:$BP$138,2,FALSE)</f>
        <v>0</v>
      </c>
      <c r="AE84" s="91">
        <f>'Budget FCFA'!AE84/VLOOKUP(AE$2,$BO$127:$BP$138,2,FALSE)</f>
        <v>0</v>
      </c>
      <c r="AF84" s="115">
        <f>'Budget FCFA'!AF84/VLOOKUP(AF$2,$BO$127:$BP$138,2,FALSE)</f>
        <v>0</v>
      </c>
      <c r="AG84" s="39">
        <f>'Budget FCFA'!AG84/VLOOKUP(AG$2,$BO$127:$BP$138,2,FALSE)</f>
        <v>0</v>
      </c>
      <c r="AH84" s="91">
        <f>'Budget FCFA'!AH84/VLOOKUP(AH$2,$BO$127:$BP$138,2,FALSE)</f>
        <v>0</v>
      </c>
      <c r="AI84" s="91">
        <f>'Budget FCFA'!AI84/VLOOKUP(AI$2,$BO$127:$BP$138,2,FALSE)</f>
        <v>0</v>
      </c>
      <c r="AJ84" s="91">
        <f>'Budget FCFA'!AJ84/VLOOKUP(AJ$2,$BO$127:$BP$138,2,FALSE)</f>
        <v>0</v>
      </c>
      <c r="AK84" s="115">
        <f>'Budget FCFA'!AK84/VLOOKUP(AK$2,$BO$127:$BP$138,2,FALSE)</f>
        <v>0</v>
      </c>
      <c r="AL84" s="39">
        <f>'Budget FCFA'!AL84/VLOOKUP(AL$2,$BO$127:$BP$138,2,FALSE)</f>
        <v>879.89304176950623</v>
      </c>
      <c r="AM84" s="40">
        <f>'Budget FCFA'!AM84/VLOOKUP(AM$2,$BO$127:$BP$138,2,FALSE)</f>
        <v>0</v>
      </c>
      <c r="AN84" s="91">
        <f>'Budget FCFA'!AN84/VLOOKUP(AN$2,$BO$127:$BP$138,2,FALSE)</f>
        <v>0</v>
      </c>
      <c r="AO84" s="91">
        <f>'Budget FCFA'!AO84/VLOOKUP(AO$2,$BO$127:$BP$138,2,FALSE)</f>
        <v>0</v>
      </c>
      <c r="AP84" s="115">
        <f>'Budget FCFA'!AP84/VLOOKUP(AP$2,$BO$127:$BP$138,2,FALSE)</f>
        <v>0</v>
      </c>
      <c r="AQ84" s="39" t="e">
        <f>'Budget FCFA'!#REF!/VLOOKUP(AQ$2,$BO$127:$BP$138,2,FALSE)</f>
        <v>#REF!</v>
      </c>
      <c r="AR84" s="91" t="e">
        <f>'Budget FCFA'!#REF!/VLOOKUP(AR$2,$BO$127:$BP$138,2,FALSE)</f>
        <v>#REF!</v>
      </c>
      <c r="AS84" s="91" t="e">
        <f>'Budget FCFA'!#REF!/VLOOKUP(AS$2,$BO$127:$BP$138,2,FALSE)</f>
        <v>#REF!</v>
      </c>
      <c r="AT84" s="91" t="e">
        <f>'Budget FCFA'!#REF!/VLOOKUP(AT$2,$BO$127:$BP$138,2,FALSE)</f>
        <v>#REF!</v>
      </c>
      <c r="AU84" s="115" t="e">
        <f>'Budget FCFA'!#REF!/VLOOKUP(AU$2,$BO$127:$BP$138,2,FALSE)</f>
        <v>#REF!</v>
      </c>
      <c r="AV84" s="39" t="e">
        <f>'Budget FCFA'!#REF!/VLOOKUP(AV$2,$BO$127:$BP$138,2,FALSE)</f>
        <v>#REF!</v>
      </c>
      <c r="AW84" s="91" t="e">
        <f>'Budget FCFA'!#REF!/VLOOKUP(AW$2,$BO$127:$BP$138,2,FALSE)</f>
        <v>#REF!</v>
      </c>
      <c r="AX84" s="91" t="e">
        <f>'Budget FCFA'!#REF!/VLOOKUP(AX$2,$BO$127:$BP$138,2,FALSE)</f>
        <v>#REF!</v>
      </c>
      <c r="AY84" s="91" t="e">
        <f>'Budget FCFA'!#REF!/VLOOKUP(AY$2,$BO$127:$BP$138,2,FALSE)</f>
        <v>#REF!</v>
      </c>
      <c r="AZ84" s="115" t="e">
        <f>'Budget FCFA'!#REF!/VLOOKUP(AZ$2,$BO$127:$BP$138,2,FALSE)</f>
        <v>#REF!</v>
      </c>
      <c r="BA84" s="39" t="e">
        <f>'Budget FCFA'!#REF!/VLOOKUP(BA$2,$BO$127:$BP$138,2,FALSE)</f>
        <v>#REF!</v>
      </c>
      <c r="BB84" s="91" t="e">
        <f>'Budget FCFA'!#REF!/VLOOKUP(BB$2,$BO$127:$BP$138,2,FALSE)</f>
        <v>#REF!</v>
      </c>
      <c r="BC84" s="92" t="e">
        <f>'Budget FCFA'!#REF!/VLOOKUP(BC$2,$BO$127:$BP$138,2,FALSE)</f>
        <v>#REF!</v>
      </c>
      <c r="BD84" s="91" t="e">
        <f>'Budget FCFA'!#REF!/VLOOKUP(BD$2,$BO$127:$BP$138,2,FALSE)</f>
        <v>#REF!</v>
      </c>
      <c r="BE84" s="147" t="e">
        <f>'Budget FCFA'!#REF!/VLOOKUP(BE$2,$BO$127:$BP$138,2,FALSE)</f>
        <v>#REF!</v>
      </c>
      <c r="BF84" s="131" t="e">
        <f>'Budget FCFA'!#REF!/VLOOKUP(BF$2,$BO$127:$BP$138,2,FALSE)</f>
        <v>#REF!</v>
      </c>
      <c r="BG84" s="91" t="e">
        <f>'Budget FCFA'!#REF!/VLOOKUP(BG$2,$BO$127:$BP$138,2,FALSE)</f>
        <v>#REF!</v>
      </c>
      <c r="BH84" s="40" t="e">
        <f>'Budget FCFA'!#REF!/VLOOKUP(BH$2,$BO$127:$BP$138,2,FALSE)</f>
        <v>#REF!</v>
      </c>
      <c r="BI84" s="161" t="e">
        <f>'Budget FCFA'!#REF!/VLOOKUP(BI$2,$BO$127:$BP$138,2,FALSE)</f>
        <v>#REF!</v>
      </c>
      <c r="BJ84" s="115" t="e">
        <f>'Budget FCFA'!#REF!/VLOOKUP(BJ$2,$BO$127:$BP$138,2,FALSE)</f>
        <v>#REF!</v>
      </c>
      <c r="BK84" s="110" t="e">
        <f t="shared" si="1"/>
        <v>#REF!</v>
      </c>
      <c r="BL84" s="213" t="e">
        <f>BK84-'Budget FCFA'!#REF!</f>
        <v>#REF!</v>
      </c>
      <c r="BM84"/>
    </row>
    <row r="85" spans="1:65" s="5" customFormat="1" ht="15.6">
      <c r="A85" s="61" t="s">
        <v>17</v>
      </c>
      <c r="B85" s="68" t="s">
        <v>27</v>
      </c>
      <c r="C85" s="68" t="s">
        <v>18</v>
      </c>
      <c r="D85" s="45">
        <f>'Budget FCFA'!D85/VLOOKUP(D$2,$BO$127:$BP$138,2,FALSE)</f>
        <v>0</v>
      </c>
      <c r="E85" s="43">
        <f>'Budget FCFA'!E85/VLOOKUP(E$2,$BO$127:$BP$138,2,FALSE)</f>
        <v>0</v>
      </c>
      <c r="F85" s="43">
        <f>'Budget FCFA'!F85/VLOOKUP(F$2,$BO$127:$BP$138,2,FALSE)</f>
        <v>0</v>
      </c>
      <c r="G85" s="43">
        <f>'Budget FCFA'!G85/VLOOKUP(G$2,$BO$127:$BP$138,2,FALSE)</f>
        <v>0</v>
      </c>
      <c r="H85" s="44">
        <f>'Budget FCFA'!H85/VLOOKUP(H$2,$BO$127:$BP$138,2,FALSE)</f>
        <v>0</v>
      </c>
      <c r="I85" s="45">
        <f>'Budget FCFA'!I85/VLOOKUP(I$2,$BO$127:$BP$138,2,FALSE)</f>
        <v>0</v>
      </c>
      <c r="J85" s="43">
        <f>'Budget FCFA'!J85/VLOOKUP(J$2,$BO$127:$BP$138,2,FALSE)</f>
        <v>0</v>
      </c>
      <c r="K85" s="43">
        <f>'Budget FCFA'!K85/VLOOKUP(K$2,$BO$127:$BP$138,2,FALSE)</f>
        <v>0</v>
      </c>
      <c r="L85" s="44">
        <f>'Budget FCFA'!L85/VLOOKUP(L$2,$BO$127:$BP$138,2,FALSE)</f>
        <v>0</v>
      </c>
      <c r="M85" s="45">
        <f>'Budget FCFA'!M85/VLOOKUP(M$2,$BO$127:$BP$138,2,FALSE)</f>
        <v>0</v>
      </c>
      <c r="N85" s="43">
        <f>'Budget FCFA'!N85/VLOOKUP(N$2,$BO$127:$BP$138,2,FALSE)</f>
        <v>0</v>
      </c>
      <c r="O85" s="43">
        <f>'Budget FCFA'!O85/VLOOKUP(O$2,$BO$127:$BP$138,2,FALSE)</f>
        <v>0</v>
      </c>
      <c r="P85" s="43">
        <f>'Budget FCFA'!P85/VLOOKUP(P$2,$BO$127:$BP$138,2,FALSE)</f>
        <v>146.09646668912748</v>
      </c>
      <c r="Q85" s="44">
        <f>'Budget FCFA'!Q85/VLOOKUP(Q$2,$BO$127:$BP$138,2,FALSE)</f>
        <v>0</v>
      </c>
      <c r="R85" s="45">
        <f>'Budget FCFA'!R85/VLOOKUP(R$2,$BO$127:$BP$138,2,FALSE)</f>
        <v>0</v>
      </c>
      <c r="S85" s="43">
        <f>'Budget FCFA'!S85/VLOOKUP(S$2,$BO$127:$BP$138,2,FALSE)</f>
        <v>0</v>
      </c>
      <c r="T85" s="43">
        <f>'Budget FCFA'!T85/VLOOKUP(T$2,$BO$127:$BP$138,2,FALSE)</f>
        <v>0</v>
      </c>
      <c r="U85" s="43">
        <f>'Budget FCFA'!U85/VLOOKUP(U$2,$BO$127:$BP$138,2,FALSE)</f>
        <v>0</v>
      </c>
      <c r="V85" s="44">
        <f>'Budget FCFA'!V85/VLOOKUP(V$2,$BO$127:$BP$138,2,FALSE)</f>
        <v>0</v>
      </c>
      <c r="W85" s="45">
        <f>'Budget FCFA'!W85/VLOOKUP(W$2,$BO$127:$BP$138,2,FALSE)</f>
        <v>0</v>
      </c>
      <c r="X85" s="43">
        <f>'Budget FCFA'!X85/VLOOKUP(X$2,$BO$127:$BP$138,2,FALSE)</f>
        <v>0</v>
      </c>
      <c r="Y85" s="43">
        <f>'Budget FCFA'!Y85/VLOOKUP(Y$2,$BO$127:$BP$138,2,FALSE)</f>
        <v>0</v>
      </c>
      <c r="Z85" s="43">
        <f>'Budget FCFA'!Z85/VLOOKUP(Z$2,$BO$127:$BP$138,2,FALSE)</f>
        <v>0</v>
      </c>
      <c r="AA85" s="44">
        <f>'Budget FCFA'!AA85/VLOOKUP(AA$2,$BO$127:$BP$138,2,FALSE)</f>
        <v>0</v>
      </c>
      <c r="AB85" s="45">
        <f>'Budget FCFA'!AB85/VLOOKUP(AB$2,$BO$127:$BP$138,2,FALSE)</f>
        <v>0</v>
      </c>
      <c r="AC85" s="43">
        <f>'Budget FCFA'!AC85/VLOOKUP(AC$2,$BO$127:$BP$138,2,FALSE)</f>
        <v>0</v>
      </c>
      <c r="AD85" s="43">
        <f>'Budget FCFA'!AD85/VLOOKUP(AD$2,$BO$127:$BP$138,2,FALSE)</f>
        <v>0</v>
      </c>
      <c r="AE85" s="43">
        <f>'Budget FCFA'!AE85/VLOOKUP(AE$2,$BO$127:$BP$138,2,FALSE)</f>
        <v>0</v>
      </c>
      <c r="AF85" s="44">
        <f>'Budget FCFA'!AF85/VLOOKUP(AF$2,$BO$127:$BP$138,2,FALSE)</f>
        <v>0</v>
      </c>
      <c r="AG85" s="45">
        <f>'Budget FCFA'!AG85/VLOOKUP(AG$2,$BO$127:$BP$138,2,FALSE)</f>
        <v>0</v>
      </c>
      <c r="AH85" s="43">
        <f>'Budget FCFA'!AH85/VLOOKUP(AH$2,$BO$127:$BP$138,2,FALSE)</f>
        <v>0</v>
      </c>
      <c r="AI85" s="43">
        <f>'Budget FCFA'!AI85/VLOOKUP(AI$2,$BO$127:$BP$138,2,FALSE)</f>
        <v>0</v>
      </c>
      <c r="AJ85" s="43">
        <f>'Budget FCFA'!AJ85/VLOOKUP(AJ$2,$BO$127:$BP$138,2,FALSE)</f>
        <v>0</v>
      </c>
      <c r="AK85" s="44">
        <f>'Budget FCFA'!AK85/VLOOKUP(AK$2,$BO$127:$BP$138,2,FALSE)</f>
        <v>0</v>
      </c>
      <c r="AL85" s="45">
        <f>'Budget FCFA'!AL85/VLOOKUP(AL$2,$BO$127:$BP$138,2,FALSE)</f>
        <v>46192.052222935345</v>
      </c>
      <c r="AM85" s="40">
        <f>'Budget FCFA'!AM85/VLOOKUP(AM$2,$BO$127:$BP$138,2,FALSE)</f>
        <v>0</v>
      </c>
      <c r="AN85" s="43">
        <f>'Budget FCFA'!AN85/VLOOKUP(AN$2,$BO$127:$BP$138,2,FALSE)</f>
        <v>0</v>
      </c>
      <c r="AO85" s="43">
        <f>'Budget FCFA'!AO85/VLOOKUP(AO$2,$BO$127:$BP$138,2,FALSE)</f>
        <v>0</v>
      </c>
      <c r="AP85" s="44">
        <f>'Budget FCFA'!AP85/VLOOKUP(AP$2,$BO$127:$BP$138,2,FALSE)</f>
        <v>0</v>
      </c>
      <c r="AQ85" s="45" t="e">
        <f>'Budget FCFA'!#REF!/VLOOKUP(AQ$2,$BO$127:$BP$138,2,FALSE)</f>
        <v>#REF!</v>
      </c>
      <c r="AR85" s="43" t="e">
        <f>'Budget FCFA'!#REF!/VLOOKUP(AR$2,$BO$127:$BP$138,2,FALSE)</f>
        <v>#REF!</v>
      </c>
      <c r="AS85" s="43" t="e">
        <f>'Budget FCFA'!#REF!/VLOOKUP(AS$2,$BO$127:$BP$138,2,FALSE)</f>
        <v>#REF!</v>
      </c>
      <c r="AT85" s="43" t="e">
        <f>'Budget FCFA'!#REF!/VLOOKUP(AT$2,$BO$127:$BP$138,2,FALSE)</f>
        <v>#REF!</v>
      </c>
      <c r="AU85" s="44" t="e">
        <f>'Budget FCFA'!#REF!/VLOOKUP(AU$2,$BO$127:$BP$138,2,FALSE)</f>
        <v>#REF!</v>
      </c>
      <c r="AV85" s="45" t="e">
        <f>'Budget FCFA'!#REF!/VLOOKUP(AV$2,$BO$127:$BP$138,2,FALSE)</f>
        <v>#REF!</v>
      </c>
      <c r="AW85" s="43" t="e">
        <f>'Budget FCFA'!#REF!/VLOOKUP(AW$2,$BO$127:$BP$138,2,FALSE)</f>
        <v>#REF!</v>
      </c>
      <c r="AX85" s="43" t="e">
        <f>'Budget FCFA'!#REF!/VLOOKUP(AX$2,$BO$127:$BP$138,2,FALSE)</f>
        <v>#REF!</v>
      </c>
      <c r="AY85" s="43" t="e">
        <f>'Budget FCFA'!#REF!/VLOOKUP(AY$2,$BO$127:$BP$138,2,FALSE)</f>
        <v>#REF!</v>
      </c>
      <c r="AZ85" s="44" t="e">
        <f>'Budget FCFA'!#REF!/VLOOKUP(AZ$2,$BO$127:$BP$138,2,FALSE)</f>
        <v>#REF!</v>
      </c>
      <c r="BA85" s="45" t="e">
        <f>'Budget FCFA'!#REF!/VLOOKUP(BA$2,$BO$127:$BP$138,2,FALSE)</f>
        <v>#REF!</v>
      </c>
      <c r="BB85" s="43" t="e">
        <f>'Budget FCFA'!#REF!/VLOOKUP(BB$2,$BO$127:$BP$138,2,FALSE)</f>
        <v>#REF!</v>
      </c>
      <c r="BC85" s="131" t="e">
        <f>'Budget FCFA'!#REF!/VLOOKUP(BC$2,$BO$127:$BP$138,2,FALSE)</f>
        <v>#REF!</v>
      </c>
      <c r="BD85" s="43" t="e">
        <f>'Budget FCFA'!#REF!/VLOOKUP(BD$2,$BO$127:$BP$138,2,FALSE)</f>
        <v>#REF!</v>
      </c>
      <c r="BE85" s="145" t="e">
        <f>'Budget FCFA'!#REF!/VLOOKUP(BE$2,$BO$127:$BP$138,2,FALSE)</f>
        <v>#REF!</v>
      </c>
      <c r="BF85" s="158" t="e">
        <f>'Budget FCFA'!#REF!/VLOOKUP(BF$2,$BO$127:$BP$138,2,FALSE)</f>
        <v>#REF!</v>
      </c>
      <c r="BG85" s="43" t="e">
        <f>'Budget FCFA'!#REF!/VLOOKUP(BG$2,$BO$127:$BP$138,2,FALSE)</f>
        <v>#REF!</v>
      </c>
      <c r="BH85" s="43" t="e">
        <f>'Budget FCFA'!#REF!/VLOOKUP(BH$2,$BO$127:$BP$138,2,FALSE)</f>
        <v>#REF!</v>
      </c>
      <c r="BI85" s="44" t="e">
        <f>'Budget FCFA'!#REF!/VLOOKUP(BI$2,$BO$127:$BP$138,2,FALSE)</f>
        <v>#REF!</v>
      </c>
      <c r="BJ85" s="150" t="e">
        <f>'Budget FCFA'!#REF!/VLOOKUP(BJ$2,$BO$127:$BP$138,2,FALSE)</f>
        <v>#REF!</v>
      </c>
      <c r="BK85" s="68" t="e">
        <f t="shared" si="1"/>
        <v>#REF!</v>
      </c>
      <c r="BL85" s="213" t="e">
        <f>BK85-'Budget FCFA'!#REF!</f>
        <v>#REF!</v>
      </c>
      <c r="BM85"/>
    </row>
    <row r="86" spans="1:65" s="5" customFormat="1" ht="15.6">
      <c r="A86" s="61" t="s">
        <v>95</v>
      </c>
      <c r="B86" s="62" t="s">
        <v>28</v>
      </c>
      <c r="C86" s="111"/>
      <c r="D86" s="39">
        <f>'Budget FCFA'!D86/VLOOKUP(D$2,$BO$127:$BP$138,2,FALSE)</f>
        <v>0</v>
      </c>
      <c r="E86" s="40">
        <f>'Budget FCFA'!E86/VLOOKUP(E$2,$BO$127:$BP$138,2,FALSE)</f>
        <v>0</v>
      </c>
      <c r="F86" s="40">
        <f>'Budget FCFA'!F86/VLOOKUP(F$2,$BO$127:$BP$138,2,FALSE)</f>
        <v>0</v>
      </c>
      <c r="G86" s="40">
        <f>'Budget FCFA'!G86/VLOOKUP(G$2,$BO$127:$BP$138,2,FALSE)</f>
        <v>0</v>
      </c>
      <c r="H86" s="116">
        <f>'Budget FCFA'!H86/VLOOKUP(H$2,$BO$127:$BP$138,2,FALSE)</f>
        <v>0</v>
      </c>
      <c r="I86" s="39">
        <f>'Budget FCFA'!I86/VLOOKUP(I$2,$BO$127:$BP$138,2,FALSE)</f>
        <v>0</v>
      </c>
      <c r="J86" s="40">
        <f>'Budget FCFA'!J86/VLOOKUP(J$2,$BO$127:$BP$138,2,FALSE)</f>
        <v>0</v>
      </c>
      <c r="K86" s="40">
        <f>'Budget FCFA'!K86/VLOOKUP(K$2,$BO$127:$BP$138,2,FALSE)</f>
        <v>0</v>
      </c>
      <c r="L86" s="116">
        <f>'Budget FCFA'!L86/VLOOKUP(L$2,$BO$127:$BP$138,2,FALSE)</f>
        <v>0</v>
      </c>
      <c r="M86" s="39">
        <f>'Budget FCFA'!M86/VLOOKUP(M$2,$BO$127:$BP$138,2,FALSE)</f>
        <v>0</v>
      </c>
      <c r="N86" s="40">
        <f>'Budget FCFA'!N86/VLOOKUP(N$2,$BO$127:$BP$138,2,FALSE)</f>
        <v>0</v>
      </c>
      <c r="O86" s="40">
        <f>'Budget FCFA'!O86/VLOOKUP(O$2,$BO$127:$BP$138,2,FALSE)</f>
        <v>0</v>
      </c>
      <c r="P86" s="40">
        <f>'Budget FCFA'!P86/VLOOKUP(P$2,$BO$127:$BP$138,2,FALSE)</f>
        <v>0</v>
      </c>
      <c r="Q86" s="116">
        <f>'Budget FCFA'!Q86/VLOOKUP(Q$2,$BO$127:$BP$138,2,FALSE)</f>
        <v>0</v>
      </c>
      <c r="R86" s="39">
        <f>'Budget FCFA'!R86/VLOOKUP(R$2,$BO$127:$BP$138,2,FALSE)</f>
        <v>0</v>
      </c>
      <c r="S86" s="40">
        <f>'Budget FCFA'!S86/VLOOKUP(S$2,$BO$127:$BP$138,2,FALSE)</f>
        <v>0</v>
      </c>
      <c r="T86" s="40">
        <f>'Budget FCFA'!T86/VLOOKUP(T$2,$BO$127:$BP$138,2,FALSE)</f>
        <v>0</v>
      </c>
      <c r="U86" s="40">
        <f>'Budget FCFA'!U86/VLOOKUP(U$2,$BO$127:$BP$138,2,FALSE)</f>
        <v>0</v>
      </c>
      <c r="V86" s="116">
        <f>'Budget FCFA'!V86/VLOOKUP(V$2,$BO$127:$BP$138,2,FALSE)</f>
        <v>0</v>
      </c>
      <c r="W86" s="39">
        <f>'Budget FCFA'!W86/VLOOKUP(W$2,$BO$127:$BP$138,2,FALSE)</f>
        <v>0</v>
      </c>
      <c r="X86" s="40">
        <f>'Budget FCFA'!X86/VLOOKUP(X$2,$BO$127:$BP$138,2,FALSE)</f>
        <v>0</v>
      </c>
      <c r="Y86" s="40">
        <f>'Budget FCFA'!Y86/VLOOKUP(Y$2,$BO$127:$BP$138,2,FALSE)</f>
        <v>0</v>
      </c>
      <c r="Z86" s="40">
        <f>'Budget FCFA'!Z86/VLOOKUP(Z$2,$BO$127:$BP$138,2,FALSE)</f>
        <v>0</v>
      </c>
      <c r="AA86" s="116">
        <f>'Budget FCFA'!AA86/VLOOKUP(AA$2,$BO$127:$BP$138,2,FALSE)</f>
        <v>0</v>
      </c>
      <c r="AB86" s="39">
        <f>'Budget FCFA'!AB86/VLOOKUP(AB$2,$BO$127:$BP$138,2,FALSE)</f>
        <v>0</v>
      </c>
      <c r="AC86" s="40">
        <f>'Budget FCFA'!AC86/VLOOKUP(AC$2,$BO$127:$BP$138,2,FALSE)</f>
        <v>0</v>
      </c>
      <c r="AD86" s="40">
        <f>'Budget FCFA'!AD86/VLOOKUP(AD$2,$BO$127:$BP$138,2,FALSE)</f>
        <v>0</v>
      </c>
      <c r="AE86" s="40">
        <f>'Budget FCFA'!AE86/VLOOKUP(AE$2,$BO$127:$BP$138,2,FALSE)</f>
        <v>0</v>
      </c>
      <c r="AF86" s="116">
        <f>'Budget FCFA'!AF86/VLOOKUP(AF$2,$BO$127:$BP$138,2,FALSE)</f>
        <v>0</v>
      </c>
      <c r="AG86" s="39">
        <f>'Budget FCFA'!AG86/VLOOKUP(AG$2,$BO$127:$BP$138,2,FALSE)</f>
        <v>0</v>
      </c>
      <c r="AH86" s="40">
        <f>'Budget FCFA'!AH86/VLOOKUP(AH$2,$BO$127:$BP$138,2,FALSE)</f>
        <v>0</v>
      </c>
      <c r="AI86" s="40">
        <f>'Budget FCFA'!AI86/VLOOKUP(AI$2,$BO$127:$BP$138,2,FALSE)</f>
        <v>0</v>
      </c>
      <c r="AJ86" s="40">
        <f>'Budget FCFA'!AJ86/VLOOKUP(AJ$2,$BO$127:$BP$138,2,FALSE)</f>
        <v>0</v>
      </c>
      <c r="AK86" s="116">
        <f>'Budget FCFA'!AK86/VLOOKUP(AK$2,$BO$127:$BP$138,2,FALSE)</f>
        <v>0</v>
      </c>
      <c r="AL86" s="39">
        <f>'Budget FCFA'!AL86/VLOOKUP(AL$2,$BO$127:$BP$138,2,FALSE)</f>
        <v>0</v>
      </c>
      <c r="AM86" s="40">
        <f>'Budget FCFA'!AM86/VLOOKUP(AM$2,$BO$127:$BP$138,2,FALSE)</f>
        <v>0</v>
      </c>
      <c r="AN86" s="40">
        <f>'Budget FCFA'!AN86/VLOOKUP(AN$2,$BO$127:$BP$138,2,FALSE)</f>
        <v>0</v>
      </c>
      <c r="AO86" s="40">
        <f>'Budget FCFA'!AO86/VLOOKUP(AO$2,$BO$127:$BP$138,2,FALSE)</f>
        <v>0</v>
      </c>
      <c r="AP86" s="116">
        <f>'Budget FCFA'!AP86/VLOOKUP(AP$2,$BO$127:$BP$138,2,FALSE)</f>
        <v>0</v>
      </c>
      <c r="AQ86" s="39" t="e">
        <f>'Budget FCFA'!#REF!/VLOOKUP(AQ$2,$BO$127:$BP$138,2,FALSE)</f>
        <v>#REF!</v>
      </c>
      <c r="AR86" s="40" t="e">
        <f>'Budget FCFA'!#REF!/VLOOKUP(AR$2,$BO$127:$BP$138,2,FALSE)</f>
        <v>#REF!</v>
      </c>
      <c r="AS86" s="40" t="e">
        <f>'Budget FCFA'!#REF!/VLOOKUP(AS$2,$BO$127:$BP$138,2,FALSE)</f>
        <v>#REF!</v>
      </c>
      <c r="AT86" s="40" t="e">
        <f>'Budget FCFA'!#REF!/VLOOKUP(AT$2,$BO$127:$BP$138,2,FALSE)</f>
        <v>#REF!</v>
      </c>
      <c r="AU86" s="116" t="e">
        <f>'Budget FCFA'!#REF!/VLOOKUP(AU$2,$BO$127:$BP$138,2,FALSE)</f>
        <v>#REF!</v>
      </c>
      <c r="AV86" s="39" t="e">
        <f>'Budget FCFA'!#REF!/VLOOKUP(AV$2,$BO$127:$BP$138,2,FALSE)</f>
        <v>#REF!</v>
      </c>
      <c r="AW86" s="40" t="e">
        <f>'Budget FCFA'!#REF!/VLOOKUP(AW$2,$BO$127:$BP$138,2,FALSE)</f>
        <v>#REF!</v>
      </c>
      <c r="AX86" s="40" t="e">
        <f>'Budget FCFA'!#REF!/VLOOKUP(AX$2,$BO$127:$BP$138,2,FALSE)</f>
        <v>#REF!</v>
      </c>
      <c r="AY86" s="40" t="e">
        <f>'Budget FCFA'!#REF!/VLOOKUP(AY$2,$BO$127:$BP$138,2,FALSE)</f>
        <v>#REF!</v>
      </c>
      <c r="AZ86" s="116" t="e">
        <f>'Budget FCFA'!#REF!/VLOOKUP(AZ$2,$BO$127:$BP$138,2,FALSE)</f>
        <v>#REF!</v>
      </c>
      <c r="BA86" s="39" t="e">
        <f>'Budget FCFA'!#REF!/VLOOKUP(BA$2,$BO$127:$BP$138,2,FALSE)</f>
        <v>#REF!</v>
      </c>
      <c r="BB86" s="40" t="e">
        <f>'Budget FCFA'!#REF!/VLOOKUP(BB$2,$BO$127:$BP$138,2,FALSE)</f>
        <v>#REF!</v>
      </c>
      <c r="BC86" s="91" t="e">
        <f>'Budget FCFA'!#REF!/VLOOKUP(BC$2,$BO$127:$BP$138,2,FALSE)</f>
        <v>#REF!</v>
      </c>
      <c r="BD86" s="40" t="e">
        <f>'Budget FCFA'!#REF!/VLOOKUP(BD$2,$BO$127:$BP$138,2,FALSE)</f>
        <v>#REF!</v>
      </c>
      <c r="BE86" s="144" t="e">
        <f>'Budget FCFA'!#REF!/VLOOKUP(BE$2,$BO$127:$BP$138,2,FALSE)</f>
        <v>#REF!</v>
      </c>
      <c r="BF86" s="39" t="e">
        <f>'Budget FCFA'!#REF!/VLOOKUP(BF$2,$BO$127:$BP$138,2,FALSE)</f>
        <v>#REF!</v>
      </c>
      <c r="BG86" s="40" t="e">
        <f>'Budget FCFA'!#REF!/VLOOKUP(BG$2,$BO$127:$BP$138,2,FALSE)</f>
        <v>#REF!</v>
      </c>
      <c r="BH86" s="40" t="e">
        <f>'Budget FCFA'!#REF!/VLOOKUP(BH$2,$BO$127:$BP$138,2,FALSE)</f>
        <v>#REF!</v>
      </c>
      <c r="BI86" s="159" t="e">
        <f>'Budget FCFA'!#REF!/VLOOKUP(BI$2,$BO$127:$BP$138,2,FALSE)</f>
        <v>#REF!</v>
      </c>
      <c r="BJ86" s="116" t="e">
        <f>'Budget FCFA'!#REF!/VLOOKUP(BJ$2,$BO$127:$BP$138,2,FALSE)</f>
        <v>#REF!</v>
      </c>
      <c r="BK86" s="110" t="e">
        <f t="shared" si="1"/>
        <v>#REF!</v>
      </c>
      <c r="BL86" s="213" t="e">
        <f>BK86-'Budget FCFA'!#REF!</f>
        <v>#REF!</v>
      </c>
      <c r="BM86"/>
    </row>
    <row r="87" spans="1:65" s="5" customFormat="1" ht="15.6">
      <c r="A87" s="61" t="s">
        <v>95</v>
      </c>
      <c r="B87" s="62" t="s">
        <v>67</v>
      </c>
      <c r="C87" s="111"/>
      <c r="D87" s="39">
        <f>'Budget FCFA'!D87/VLOOKUP(D$2,$BO$127:$BP$138,2,FALSE)</f>
        <v>0</v>
      </c>
      <c r="E87" s="40">
        <f>'Budget FCFA'!E87/VLOOKUP(E$2,$BO$127:$BP$138,2,FALSE)</f>
        <v>0</v>
      </c>
      <c r="F87" s="40">
        <f>'Budget FCFA'!F87/VLOOKUP(F$2,$BO$127:$BP$138,2,FALSE)</f>
        <v>0</v>
      </c>
      <c r="G87" s="40">
        <f>'Budget FCFA'!G87/VLOOKUP(G$2,$BO$127:$BP$138,2,FALSE)</f>
        <v>0</v>
      </c>
      <c r="H87" s="116">
        <f>'Budget FCFA'!H87/VLOOKUP(H$2,$BO$127:$BP$138,2,FALSE)</f>
        <v>0</v>
      </c>
      <c r="I87" s="39">
        <f>'Budget FCFA'!I87/VLOOKUP(I$2,$BO$127:$BP$138,2,FALSE)</f>
        <v>0</v>
      </c>
      <c r="J87" s="40">
        <f>'Budget FCFA'!J87/VLOOKUP(J$2,$BO$127:$BP$138,2,FALSE)</f>
        <v>0</v>
      </c>
      <c r="K87" s="40">
        <f>'Budget FCFA'!K87/VLOOKUP(K$2,$BO$127:$BP$138,2,FALSE)</f>
        <v>0</v>
      </c>
      <c r="L87" s="116">
        <f>'Budget FCFA'!L87/VLOOKUP(L$2,$BO$127:$BP$138,2,FALSE)</f>
        <v>0</v>
      </c>
      <c r="M87" s="39">
        <f>'Budget FCFA'!M87/VLOOKUP(M$2,$BO$127:$BP$138,2,FALSE)</f>
        <v>0</v>
      </c>
      <c r="N87" s="40">
        <f>'Budget FCFA'!N87/VLOOKUP(N$2,$BO$127:$BP$138,2,FALSE)</f>
        <v>0</v>
      </c>
      <c r="O87" s="40">
        <f>'Budget FCFA'!O87/VLOOKUP(O$2,$BO$127:$BP$138,2,FALSE)</f>
        <v>0</v>
      </c>
      <c r="P87" s="40">
        <f>'Budget FCFA'!P87/VLOOKUP(P$2,$BO$127:$BP$138,2,FALSE)</f>
        <v>0</v>
      </c>
      <c r="Q87" s="116">
        <f>'Budget FCFA'!Q87/VLOOKUP(Q$2,$BO$127:$BP$138,2,FALSE)</f>
        <v>0</v>
      </c>
      <c r="R87" s="39">
        <f>'Budget FCFA'!R87/VLOOKUP(R$2,$BO$127:$BP$138,2,FALSE)</f>
        <v>0</v>
      </c>
      <c r="S87" s="40">
        <f>'Budget FCFA'!S87/VLOOKUP(S$2,$BO$127:$BP$138,2,FALSE)</f>
        <v>0</v>
      </c>
      <c r="T87" s="40">
        <f>'Budget FCFA'!T87/VLOOKUP(T$2,$BO$127:$BP$138,2,FALSE)</f>
        <v>0</v>
      </c>
      <c r="U87" s="40">
        <f>'Budget FCFA'!U87/VLOOKUP(U$2,$BO$127:$BP$138,2,FALSE)</f>
        <v>0</v>
      </c>
      <c r="V87" s="116">
        <f>'Budget FCFA'!V87/VLOOKUP(V$2,$BO$127:$BP$138,2,FALSE)</f>
        <v>0</v>
      </c>
      <c r="W87" s="39">
        <f>'Budget FCFA'!W87/VLOOKUP(W$2,$BO$127:$BP$138,2,FALSE)</f>
        <v>0</v>
      </c>
      <c r="X87" s="40">
        <f>'Budget FCFA'!X87/VLOOKUP(X$2,$BO$127:$BP$138,2,FALSE)</f>
        <v>0</v>
      </c>
      <c r="Y87" s="40">
        <f>'Budget FCFA'!Y87/VLOOKUP(Y$2,$BO$127:$BP$138,2,FALSE)</f>
        <v>0</v>
      </c>
      <c r="Z87" s="40">
        <f>'Budget FCFA'!Z87/VLOOKUP(Z$2,$BO$127:$BP$138,2,FALSE)</f>
        <v>0</v>
      </c>
      <c r="AA87" s="116">
        <f>'Budget FCFA'!AA87/VLOOKUP(AA$2,$BO$127:$BP$138,2,FALSE)</f>
        <v>0</v>
      </c>
      <c r="AB87" s="39">
        <f>'Budget FCFA'!AB87/VLOOKUP(AB$2,$BO$127:$BP$138,2,FALSE)</f>
        <v>0</v>
      </c>
      <c r="AC87" s="40">
        <f>'Budget FCFA'!AC87/VLOOKUP(AC$2,$BO$127:$BP$138,2,FALSE)</f>
        <v>0</v>
      </c>
      <c r="AD87" s="40">
        <f>'Budget FCFA'!AD87/VLOOKUP(AD$2,$BO$127:$BP$138,2,FALSE)</f>
        <v>0</v>
      </c>
      <c r="AE87" s="40">
        <f>'Budget FCFA'!AE87/VLOOKUP(AE$2,$BO$127:$BP$138,2,FALSE)</f>
        <v>0</v>
      </c>
      <c r="AF87" s="116">
        <f>'Budget FCFA'!AF87/VLOOKUP(AF$2,$BO$127:$BP$138,2,FALSE)</f>
        <v>0</v>
      </c>
      <c r="AG87" s="39">
        <f>'Budget FCFA'!AG87/VLOOKUP(AG$2,$BO$127:$BP$138,2,FALSE)</f>
        <v>0</v>
      </c>
      <c r="AH87" s="40">
        <f>'Budget FCFA'!AH87/VLOOKUP(AH$2,$BO$127:$BP$138,2,FALSE)</f>
        <v>0</v>
      </c>
      <c r="AI87" s="40">
        <f>'Budget FCFA'!AI87/VLOOKUP(AI$2,$BO$127:$BP$138,2,FALSE)</f>
        <v>0</v>
      </c>
      <c r="AJ87" s="40">
        <f>'Budget FCFA'!AJ87/VLOOKUP(AJ$2,$BO$127:$BP$138,2,FALSE)</f>
        <v>0</v>
      </c>
      <c r="AK87" s="116">
        <f>'Budget FCFA'!AK87/VLOOKUP(AK$2,$BO$127:$BP$138,2,FALSE)</f>
        <v>0</v>
      </c>
      <c r="AL87" s="39">
        <f>'Budget FCFA'!AL87/VLOOKUP(AL$2,$BO$127:$BP$138,2,FALSE)</f>
        <v>0</v>
      </c>
      <c r="AM87" s="40">
        <f>'Budget FCFA'!AM87/VLOOKUP(AM$2,$BO$127:$BP$138,2,FALSE)</f>
        <v>0</v>
      </c>
      <c r="AN87" s="40">
        <f>'Budget FCFA'!AN87/VLOOKUP(AN$2,$BO$127:$BP$138,2,FALSE)</f>
        <v>0</v>
      </c>
      <c r="AO87" s="40">
        <f>'Budget FCFA'!AO87/VLOOKUP(AO$2,$BO$127:$BP$138,2,FALSE)</f>
        <v>0</v>
      </c>
      <c r="AP87" s="116">
        <f>'Budget FCFA'!AP87/VLOOKUP(AP$2,$BO$127:$BP$138,2,FALSE)</f>
        <v>0</v>
      </c>
      <c r="AQ87" s="39" t="e">
        <f>'Budget FCFA'!#REF!/VLOOKUP(AQ$2,$BO$127:$BP$138,2,FALSE)</f>
        <v>#REF!</v>
      </c>
      <c r="AR87" s="40" t="e">
        <f>'Budget FCFA'!#REF!/VLOOKUP(AR$2,$BO$127:$BP$138,2,FALSE)</f>
        <v>#REF!</v>
      </c>
      <c r="AS87" s="40" t="e">
        <f>'Budget FCFA'!#REF!/VLOOKUP(AS$2,$BO$127:$BP$138,2,FALSE)</f>
        <v>#REF!</v>
      </c>
      <c r="AT87" s="40" t="e">
        <f>'Budget FCFA'!#REF!/VLOOKUP(AT$2,$BO$127:$BP$138,2,FALSE)</f>
        <v>#REF!</v>
      </c>
      <c r="AU87" s="116" t="e">
        <f>'Budget FCFA'!#REF!/VLOOKUP(AU$2,$BO$127:$BP$138,2,FALSE)</f>
        <v>#REF!</v>
      </c>
      <c r="AV87" s="39" t="e">
        <f>'Budget FCFA'!#REF!/VLOOKUP(AV$2,$BO$127:$BP$138,2,FALSE)</f>
        <v>#REF!</v>
      </c>
      <c r="AW87" s="40" t="e">
        <f>'Budget FCFA'!#REF!/VLOOKUP(AW$2,$BO$127:$BP$138,2,FALSE)</f>
        <v>#REF!</v>
      </c>
      <c r="AX87" s="40" t="e">
        <f>'Budget FCFA'!#REF!/VLOOKUP(AX$2,$BO$127:$BP$138,2,FALSE)</f>
        <v>#REF!</v>
      </c>
      <c r="AY87" s="40" t="e">
        <f>'Budget FCFA'!#REF!/VLOOKUP(AY$2,$BO$127:$BP$138,2,FALSE)</f>
        <v>#REF!</v>
      </c>
      <c r="AZ87" s="116" t="e">
        <f>'Budget FCFA'!#REF!/VLOOKUP(AZ$2,$BO$127:$BP$138,2,FALSE)</f>
        <v>#REF!</v>
      </c>
      <c r="BA87" s="39" t="e">
        <f>'Budget FCFA'!#REF!/VLOOKUP(BA$2,$BO$127:$BP$138,2,FALSE)</f>
        <v>#REF!</v>
      </c>
      <c r="BB87" s="40" t="e">
        <f>'Budget FCFA'!#REF!/VLOOKUP(BB$2,$BO$127:$BP$138,2,FALSE)</f>
        <v>#REF!</v>
      </c>
      <c r="BC87" s="40" t="e">
        <f>'Budget FCFA'!#REF!/VLOOKUP(BC$2,$BO$127:$BP$138,2,FALSE)</f>
        <v>#REF!</v>
      </c>
      <c r="BD87" s="40" t="e">
        <f>'Budget FCFA'!#REF!/VLOOKUP(BD$2,$BO$127:$BP$138,2,FALSE)</f>
        <v>#REF!</v>
      </c>
      <c r="BE87" s="144" t="e">
        <f>'Budget FCFA'!#REF!/VLOOKUP(BE$2,$BO$127:$BP$138,2,FALSE)</f>
        <v>#REF!</v>
      </c>
      <c r="BF87" s="39" t="e">
        <f>'Budget FCFA'!#REF!/VLOOKUP(BF$2,$BO$127:$BP$138,2,FALSE)</f>
        <v>#REF!</v>
      </c>
      <c r="BG87" s="40" t="e">
        <f>'Budget FCFA'!#REF!/VLOOKUP(BG$2,$BO$127:$BP$138,2,FALSE)</f>
        <v>#REF!</v>
      </c>
      <c r="BH87" s="40" t="e">
        <f>'Budget FCFA'!#REF!/VLOOKUP(BH$2,$BO$127:$BP$138,2,FALSE)</f>
        <v>#REF!</v>
      </c>
      <c r="BI87" s="159" t="e">
        <f>'Budget FCFA'!#REF!/VLOOKUP(BI$2,$BO$127:$BP$138,2,FALSE)</f>
        <v>#REF!</v>
      </c>
      <c r="BJ87" s="116" t="e">
        <f>'Budget FCFA'!#REF!/VLOOKUP(BJ$2,$BO$127:$BP$138,2,FALSE)</f>
        <v>#REF!</v>
      </c>
      <c r="BK87" s="110" t="e">
        <f t="shared" si="1"/>
        <v>#REF!</v>
      </c>
      <c r="BL87" s="213" t="e">
        <f>BK87-'Budget FCFA'!#REF!</f>
        <v>#REF!</v>
      </c>
      <c r="BM87"/>
    </row>
    <row r="88" spans="1:65" s="5" customFormat="1" ht="15.6">
      <c r="A88" s="61" t="s">
        <v>95</v>
      </c>
      <c r="B88" s="62" t="s">
        <v>29</v>
      </c>
      <c r="C88" s="111"/>
      <c r="D88" s="39">
        <f>'Budget FCFA'!D88/VLOOKUP(D$2,$BO$127:$BP$138,2,FALSE)</f>
        <v>0</v>
      </c>
      <c r="E88" s="40">
        <f>'Budget FCFA'!E88/VLOOKUP(E$2,$BO$127:$BP$138,2,FALSE)</f>
        <v>0</v>
      </c>
      <c r="F88" s="40">
        <f>'Budget FCFA'!F88/VLOOKUP(F$2,$BO$127:$BP$138,2,FALSE)</f>
        <v>0</v>
      </c>
      <c r="G88" s="40">
        <f>'Budget FCFA'!G88/VLOOKUP(G$2,$BO$127:$BP$138,2,FALSE)</f>
        <v>0</v>
      </c>
      <c r="H88" s="116">
        <f>'Budget FCFA'!H88/VLOOKUP(H$2,$BO$127:$BP$138,2,FALSE)</f>
        <v>0</v>
      </c>
      <c r="I88" s="39">
        <f>'Budget FCFA'!I88/VLOOKUP(I$2,$BO$127:$BP$138,2,FALSE)</f>
        <v>0</v>
      </c>
      <c r="J88" s="40">
        <f>'Budget FCFA'!J88/VLOOKUP(J$2,$BO$127:$BP$138,2,FALSE)</f>
        <v>0</v>
      </c>
      <c r="K88" s="40">
        <f>'Budget FCFA'!K88/VLOOKUP(K$2,$BO$127:$BP$138,2,FALSE)</f>
        <v>0</v>
      </c>
      <c r="L88" s="116">
        <f>'Budget FCFA'!L88/VLOOKUP(L$2,$BO$127:$BP$138,2,FALSE)</f>
        <v>0</v>
      </c>
      <c r="M88" s="39">
        <f>'Budget FCFA'!M88/VLOOKUP(M$2,$BO$127:$BP$138,2,FALSE)</f>
        <v>0</v>
      </c>
      <c r="N88" s="40">
        <f>'Budget FCFA'!N88/VLOOKUP(N$2,$BO$127:$BP$138,2,FALSE)</f>
        <v>0</v>
      </c>
      <c r="O88" s="40">
        <f>'Budget FCFA'!O88/VLOOKUP(O$2,$BO$127:$BP$138,2,FALSE)</f>
        <v>0</v>
      </c>
      <c r="P88" s="40">
        <f>'Budget FCFA'!P88/VLOOKUP(P$2,$BO$127:$BP$138,2,FALSE)</f>
        <v>0</v>
      </c>
      <c r="Q88" s="116">
        <f>'Budget FCFA'!Q88/VLOOKUP(Q$2,$BO$127:$BP$138,2,FALSE)</f>
        <v>0</v>
      </c>
      <c r="R88" s="39">
        <f>'Budget FCFA'!R88/VLOOKUP(R$2,$BO$127:$BP$138,2,FALSE)</f>
        <v>0</v>
      </c>
      <c r="S88" s="40">
        <f>'Budget FCFA'!S88/VLOOKUP(S$2,$BO$127:$BP$138,2,FALSE)</f>
        <v>0</v>
      </c>
      <c r="T88" s="40">
        <f>'Budget FCFA'!T88/VLOOKUP(T$2,$BO$127:$BP$138,2,FALSE)</f>
        <v>0</v>
      </c>
      <c r="U88" s="40">
        <f>'Budget FCFA'!U88/VLOOKUP(U$2,$BO$127:$BP$138,2,FALSE)</f>
        <v>0</v>
      </c>
      <c r="V88" s="116">
        <f>'Budget FCFA'!V88/VLOOKUP(V$2,$BO$127:$BP$138,2,FALSE)</f>
        <v>0</v>
      </c>
      <c r="W88" s="39">
        <f>'Budget FCFA'!W88/VLOOKUP(W$2,$BO$127:$BP$138,2,FALSE)</f>
        <v>0</v>
      </c>
      <c r="X88" s="40">
        <f>'Budget FCFA'!X88/VLOOKUP(X$2,$BO$127:$BP$138,2,FALSE)</f>
        <v>0</v>
      </c>
      <c r="Y88" s="40">
        <f>'Budget FCFA'!Y88/VLOOKUP(Y$2,$BO$127:$BP$138,2,FALSE)</f>
        <v>0</v>
      </c>
      <c r="Z88" s="40">
        <f>'Budget FCFA'!Z88/VLOOKUP(Z$2,$BO$127:$BP$138,2,FALSE)</f>
        <v>0</v>
      </c>
      <c r="AA88" s="116">
        <f>'Budget FCFA'!AA88/VLOOKUP(AA$2,$BO$127:$BP$138,2,FALSE)</f>
        <v>0</v>
      </c>
      <c r="AB88" s="39">
        <f>'Budget FCFA'!AB88/VLOOKUP(AB$2,$BO$127:$BP$138,2,FALSE)</f>
        <v>0</v>
      </c>
      <c r="AC88" s="40">
        <f>'Budget FCFA'!AC88/VLOOKUP(AC$2,$BO$127:$BP$138,2,FALSE)</f>
        <v>0</v>
      </c>
      <c r="AD88" s="40">
        <f>'Budget FCFA'!AD88/VLOOKUP(AD$2,$BO$127:$BP$138,2,FALSE)</f>
        <v>0</v>
      </c>
      <c r="AE88" s="40">
        <f>'Budget FCFA'!AE88/VLOOKUP(AE$2,$BO$127:$BP$138,2,FALSE)</f>
        <v>0</v>
      </c>
      <c r="AF88" s="116">
        <f>'Budget FCFA'!AF88/VLOOKUP(AF$2,$BO$127:$BP$138,2,FALSE)</f>
        <v>0</v>
      </c>
      <c r="AG88" s="39">
        <f>'Budget FCFA'!AG88/VLOOKUP(AG$2,$BO$127:$BP$138,2,FALSE)</f>
        <v>0</v>
      </c>
      <c r="AH88" s="40">
        <f>'Budget FCFA'!AH88/VLOOKUP(AH$2,$BO$127:$BP$138,2,FALSE)</f>
        <v>0</v>
      </c>
      <c r="AI88" s="40">
        <f>'Budget FCFA'!AI88/VLOOKUP(AI$2,$BO$127:$BP$138,2,FALSE)</f>
        <v>0</v>
      </c>
      <c r="AJ88" s="40">
        <f>'Budget FCFA'!AJ88/VLOOKUP(AJ$2,$BO$127:$BP$138,2,FALSE)</f>
        <v>0</v>
      </c>
      <c r="AK88" s="116">
        <f>'Budget FCFA'!AK88/VLOOKUP(AK$2,$BO$127:$BP$138,2,FALSE)</f>
        <v>0</v>
      </c>
      <c r="AL88" s="39">
        <f>'Budget FCFA'!AL88/VLOOKUP(AL$2,$BO$127:$BP$138,2,FALSE)</f>
        <v>0</v>
      </c>
      <c r="AM88" s="40">
        <f>'Budget FCFA'!AM88/VLOOKUP(AM$2,$BO$127:$BP$138,2,FALSE)</f>
        <v>0</v>
      </c>
      <c r="AN88" s="40">
        <f>'Budget FCFA'!AN88/VLOOKUP(AN$2,$BO$127:$BP$138,2,FALSE)</f>
        <v>0</v>
      </c>
      <c r="AO88" s="40">
        <f>'Budget FCFA'!AO88/VLOOKUP(AO$2,$BO$127:$BP$138,2,FALSE)</f>
        <v>0</v>
      </c>
      <c r="AP88" s="116">
        <f>'Budget FCFA'!AP88/VLOOKUP(AP$2,$BO$127:$BP$138,2,FALSE)</f>
        <v>0</v>
      </c>
      <c r="AQ88" s="39" t="e">
        <f>'Budget FCFA'!#REF!/VLOOKUP(AQ$2,$BO$127:$BP$138,2,FALSE)</f>
        <v>#REF!</v>
      </c>
      <c r="AR88" s="40" t="e">
        <f>'Budget FCFA'!#REF!/VLOOKUP(AR$2,$BO$127:$BP$138,2,FALSE)</f>
        <v>#REF!</v>
      </c>
      <c r="AS88" s="40" t="e">
        <f>'Budget FCFA'!#REF!/VLOOKUP(AS$2,$BO$127:$BP$138,2,FALSE)</f>
        <v>#REF!</v>
      </c>
      <c r="AT88" s="40" t="e">
        <f>'Budget FCFA'!#REF!/VLOOKUP(AT$2,$BO$127:$BP$138,2,FALSE)</f>
        <v>#REF!</v>
      </c>
      <c r="AU88" s="116" t="e">
        <f>'Budget FCFA'!#REF!/VLOOKUP(AU$2,$BO$127:$BP$138,2,FALSE)</f>
        <v>#REF!</v>
      </c>
      <c r="AV88" s="39" t="e">
        <f>'Budget FCFA'!#REF!/VLOOKUP(AV$2,$BO$127:$BP$138,2,FALSE)</f>
        <v>#REF!</v>
      </c>
      <c r="AW88" s="40" t="e">
        <f>'Budget FCFA'!#REF!/VLOOKUP(AW$2,$BO$127:$BP$138,2,FALSE)</f>
        <v>#REF!</v>
      </c>
      <c r="AX88" s="40" t="e">
        <f>'Budget FCFA'!#REF!/VLOOKUP(AX$2,$BO$127:$BP$138,2,FALSE)</f>
        <v>#REF!</v>
      </c>
      <c r="AY88" s="40" t="e">
        <f>'Budget FCFA'!#REF!/VLOOKUP(AY$2,$BO$127:$BP$138,2,FALSE)</f>
        <v>#REF!</v>
      </c>
      <c r="AZ88" s="116" t="e">
        <f>'Budget FCFA'!#REF!/VLOOKUP(AZ$2,$BO$127:$BP$138,2,FALSE)</f>
        <v>#REF!</v>
      </c>
      <c r="BA88" s="39" t="e">
        <f>'Budget FCFA'!#REF!/VLOOKUP(BA$2,$BO$127:$BP$138,2,FALSE)</f>
        <v>#REF!</v>
      </c>
      <c r="BB88" s="40" t="e">
        <f>'Budget FCFA'!#REF!/VLOOKUP(BB$2,$BO$127:$BP$138,2,FALSE)</f>
        <v>#REF!</v>
      </c>
      <c r="BC88" s="40" t="e">
        <f>'Budget FCFA'!#REF!/VLOOKUP(BC$2,$BO$127:$BP$138,2,FALSE)</f>
        <v>#REF!</v>
      </c>
      <c r="BD88" s="40" t="e">
        <f>'Budget FCFA'!#REF!/VLOOKUP(BD$2,$BO$127:$BP$138,2,FALSE)</f>
        <v>#REF!</v>
      </c>
      <c r="BE88" s="144" t="e">
        <f>'Budget FCFA'!#REF!/VLOOKUP(BE$2,$BO$127:$BP$138,2,FALSE)</f>
        <v>#REF!</v>
      </c>
      <c r="BF88" s="39" t="e">
        <f>'Budget FCFA'!#REF!/VLOOKUP(BF$2,$BO$127:$BP$138,2,FALSE)</f>
        <v>#REF!</v>
      </c>
      <c r="BG88" s="40" t="e">
        <f>'Budget FCFA'!#REF!/VLOOKUP(BG$2,$BO$127:$BP$138,2,FALSE)</f>
        <v>#REF!</v>
      </c>
      <c r="BH88" s="40" t="e">
        <f>'Budget FCFA'!#REF!/VLOOKUP(BH$2,$BO$127:$BP$138,2,FALSE)</f>
        <v>#REF!</v>
      </c>
      <c r="BI88" s="159" t="e">
        <f>'Budget FCFA'!#REF!/VLOOKUP(BI$2,$BO$127:$BP$138,2,FALSE)</f>
        <v>#REF!</v>
      </c>
      <c r="BJ88" s="116" t="e">
        <f>'Budget FCFA'!#REF!/VLOOKUP(BJ$2,$BO$127:$BP$138,2,FALSE)</f>
        <v>#REF!</v>
      </c>
      <c r="BK88" s="110" t="e">
        <f t="shared" si="1"/>
        <v>#REF!</v>
      </c>
      <c r="BL88" s="213" t="e">
        <f>BK88-'Budget FCFA'!#REF!</f>
        <v>#REF!</v>
      </c>
      <c r="BM88"/>
    </row>
    <row r="89" spans="1:65" s="5" customFormat="1">
      <c r="A89" s="61" t="s">
        <v>95</v>
      </c>
      <c r="B89" s="62" t="s">
        <v>96</v>
      </c>
      <c r="C89" s="109"/>
      <c r="D89" s="39">
        <f>'Budget FCFA'!D89/VLOOKUP(D$2,$BO$127:$BP$138,2,FALSE)</f>
        <v>0</v>
      </c>
      <c r="E89" s="40">
        <f>'Budget FCFA'!E89/VLOOKUP(E$2,$BO$127:$BP$138,2,FALSE)</f>
        <v>0</v>
      </c>
      <c r="F89" s="40">
        <f>'Budget FCFA'!F89/VLOOKUP(F$2,$BO$127:$BP$138,2,FALSE)</f>
        <v>0</v>
      </c>
      <c r="G89" s="40">
        <f>'Budget FCFA'!G89/VLOOKUP(G$2,$BO$127:$BP$138,2,FALSE)</f>
        <v>0</v>
      </c>
      <c r="H89" s="41">
        <f>'Budget FCFA'!H89/VLOOKUP(H$2,$BO$127:$BP$138,2,FALSE)</f>
        <v>0</v>
      </c>
      <c r="I89" s="39">
        <f>'Budget FCFA'!I89/VLOOKUP(I$2,$BO$127:$BP$138,2,FALSE)</f>
        <v>0</v>
      </c>
      <c r="J89" s="40">
        <f>'Budget FCFA'!J89/VLOOKUP(J$2,$BO$127:$BP$138,2,FALSE)</f>
        <v>0</v>
      </c>
      <c r="K89" s="40">
        <f>'Budget FCFA'!K89/VLOOKUP(K$2,$BO$127:$BP$138,2,FALSE)</f>
        <v>0</v>
      </c>
      <c r="L89" s="41">
        <f>'Budget FCFA'!L89/VLOOKUP(L$2,$BO$127:$BP$138,2,FALSE)</f>
        <v>0</v>
      </c>
      <c r="M89" s="39">
        <f>'Budget FCFA'!M89/VLOOKUP(M$2,$BO$127:$BP$138,2,FALSE)</f>
        <v>0</v>
      </c>
      <c r="N89" s="40">
        <f>'Budget FCFA'!N89/VLOOKUP(N$2,$BO$127:$BP$138,2,FALSE)</f>
        <v>0</v>
      </c>
      <c r="O89" s="40">
        <f>'Budget FCFA'!O89/VLOOKUP(O$2,$BO$127:$BP$138,2,FALSE)</f>
        <v>0</v>
      </c>
      <c r="P89" s="40">
        <f>'Budget FCFA'!P89/VLOOKUP(P$2,$BO$127:$BP$138,2,FALSE)</f>
        <v>0</v>
      </c>
      <c r="Q89" s="41">
        <f>'Budget FCFA'!Q89/VLOOKUP(Q$2,$BO$127:$BP$138,2,FALSE)</f>
        <v>0</v>
      </c>
      <c r="R89" s="39">
        <f>'Budget FCFA'!R89/VLOOKUP(R$2,$BO$127:$BP$138,2,FALSE)</f>
        <v>0</v>
      </c>
      <c r="S89" s="40">
        <f>'Budget FCFA'!S89/VLOOKUP(S$2,$BO$127:$BP$138,2,FALSE)</f>
        <v>0</v>
      </c>
      <c r="T89" s="40">
        <f>'Budget FCFA'!T89/VLOOKUP(T$2,$BO$127:$BP$138,2,FALSE)</f>
        <v>0</v>
      </c>
      <c r="U89" s="40">
        <f>'Budget FCFA'!U89/VLOOKUP(U$2,$BO$127:$BP$138,2,FALSE)</f>
        <v>0</v>
      </c>
      <c r="V89" s="41">
        <f>'Budget FCFA'!V89/VLOOKUP(V$2,$BO$127:$BP$138,2,FALSE)</f>
        <v>0</v>
      </c>
      <c r="W89" s="39">
        <f>'Budget FCFA'!W89/VLOOKUP(W$2,$BO$127:$BP$138,2,FALSE)</f>
        <v>0</v>
      </c>
      <c r="X89" s="40">
        <f>'Budget FCFA'!X89/VLOOKUP(X$2,$BO$127:$BP$138,2,FALSE)</f>
        <v>0</v>
      </c>
      <c r="Y89" s="40">
        <f>'Budget FCFA'!Y89/VLOOKUP(Y$2,$BO$127:$BP$138,2,FALSE)</f>
        <v>0</v>
      </c>
      <c r="Z89" s="40">
        <f>'Budget FCFA'!Z89/VLOOKUP(Z$2,$BO$127:$BP$138,2,FALSE)</f>
        <v>0</v>
      </c>
      <c r="AA89" s="41">
        <f>'Budget FCFA'!AA89/VLOOKUP(AA$2,$BO$127:$BP$138,2,FALSE)</f>
        <v>0</v>
      </c>
      <c r="AB89" s="39">
        <f>'Budget FCFA'!AB89/VLOOKUP(AB$2,$BO$127:$BP$138,2,FALSE)</f>
        <v>0</v>
      </c>
      <c r="AC89" s="40">
        <f>'Budget FCFA'!AC89/VLOOKUP(AC$2,$BO$127:$BP$138,2,FALSE)</f>
        <v>0</v>
      </c>
      <c r="AD89" s="40">
        <f>'Budget FCFA'!AD89/VLOOKUP(AD$2,$BO$127:$BP$138,2,FALSE)</f>
        <v>0</v>
      </c>
      <c r="AE89" s="40">
        <f>'Budget FCFA'!AE89/VLOOKUP(AE$2,$BO$127:$BP$138,2,FALSE)</f>
        <v>0</v>
      </c>
      <c r="AF89" s="41">
        <f>'Budget FCFA'!AF89/VLOOKUP(AF$2,$BO$127:$BP$138,2,FALSE)</f>
        <v>0</v>
      </c>
      <c r="AG89" s="39">
        <f>'Budget FCFA'!AG89/VLOOKUP(AG$2,$BO$127:$BP$138,2,FALSE)</f>
        <v>0</v>
      </c>
      <c r="AH89" s="40">
        <f>'Budget FCFA'!AH89/VLOOKUP(AH$2,$BO$127:$BP$138,2,FALSE)</f>
        <v>0</v>
      </c>
      <c r="AI89" s="40">
        <f>'Budget FCFA'!AI89/VLOOKUP(AI$2,$BO$127:$BP$138,2,FALSE)</f>
        <v>0</v>
      </c>
      <c r="AJ89" s="40">
        <f>'Budget FCFA'!AJ89/VLOOKUP(AJ$2,$BO$127:$BP$138,2,FALSE)</f>
        <v>0</v>
      </c>
      <c r="AK89" s="41">
        <f>'Budget FCFA'!AK89/VLOOKUP(AK$2,$BO$127:$BP$138,2,FALSE)</f>
        <v>0</v>
      </c>
      <c r="AL89" s="39">
        <f>'Budget FCFA'!AL89/VLOOKUP(AL$2,$BO$127:$BP$138,2,FALSE)</f>
        <v>0</v>
      </c>
      <c r="AM89" s="40">
        <f>'Budget FCFA'!AM89/VLOOKUP(AM$2,$BO$127:$BP$138,2,FALSE)</f>
        <v>0</v>
      </c>
      <c r="AN89" s="40">
        <f>'Budget FCFA'!AN89/VLOOKUP(AN$2,$BO$127:$BP$138,2,FALSE)</f>
        <v>0</v>
      </c>
      <c r="AO89" s="129">
        <f>'Budget FCFA'!AO89/VLOOKUP(AO$2,$BO$127:$BP$138,2,FALSE)</f>
        <v>0</v>
      </c>
      <c r="AP89" s="41">
        <f>'Budget FCFA'!AP89/VLOOKUP(AP$2,$BO$127:$BP$138,2,FALSE)</f>
        <v>0</v>
      </c>
      <c r="AQ89" s="39" t="e">
        <f>'Budget FCFA'!#REF!/VLOOKUP(AQ$2,$BO$127:$BP$138,2,FALSE)</f>
        <v>#REF!</v>
      </c>
      <c r="AR89" s="40" t="e">
        <f>'Budget FCFA'!#REF!/VLOOKUP(AR$2,$BO$127:$BP$138,2,FALSE)</f>
        <v>#REF!</v>
      </c>
      <c r="AS89" s="40" t="e">
        <f>'Budget FCFA'!#REF!/VLOOKUP(AS$2,$BO$127:$BP$138,2,FALSE)</f>
        <v>#REF!</v>
      </c>
      <c r="AT89" s="40" t="e">
        <f>'Budget FCFA'!#REF!/VLOOKUP(AT$2,$BO$127:$BP$138,2,FALSE)</f>
        <v>#REF!</v>
      </c>
      <c r="AU89" s="41" t="e">
        <f>'Budget FCFA'!#REF!/VLOOKUP(AU$2,$BO$127:$BP$138,2,FALSE)</f>
        <v>#REF!</v>
      </c>
      <c r="AV89" s="39" t="e">
        <f>'Budget FCFA'!#REF!/VLOOKUP(AV$2,$BO$127:$BP$138,2,FALSE)</f>
        <v>#REF!</v>
      </c>
      <c r="AW89" s="40" t="e">
        <f>'Budget FCFA'!#REF!/VLOOKUP(AW$2,$BO$127:$BP$138,2,FALSE)</f>
        <v>#REF!</v>
      </c>
      <c r="AX89" s="40" t="e">
        <f>'Budget FCFA'!#REF!/VLOOKUP(AX$2,$BO$127:$BP$138,2,FALSE)</f>
        <v>#REF!</v>
      </c>
      <c r="AY89" s="40" t="e">
        <f>'Budget FCFA'!#REF!/VLOOKUP(AY$2,$BO$127:$BP$138,2,FALSE)</f>
        <v>#REF!</v>
      </c>
      <c r="AZ89" s="41" t="e">
        <f>'Budget FCFA'!#REF!/VLOOKUP(AZ$2,$BO$127:$BP$138,2,FALSE)</f>
        <v>#REF!</v>
      </c>
      <c r="BA89" s="39" t="e">
        <f>'Budget FCFA'!#REF!/VLOOKUP(BA$2,$BO$127:$BP$138,2,FALSE)</f>
        <v>#REF!</v>
      </c>
      <c r="BB89" s="40" t="e">
        <f>'Budget FCFA'!#REF!/VLOOKUP(BB$2,$BO$127:$BP$138,2,FALSE)</f>
        <v>#REF!</v>
      </c>
      <c r="BC89" s="40" t="e">
        <f>'Budget FCFA'!#REF!/VLOOKUP(BC$2,$BO$127:$BP$138,2,FALSE)</f>
        <v>#REF!</v>
      </c>
      <c r="BD89" s="40" t="e">
        <f>'Budget FCFA'!#REF!/VLOOKUP(BD$2,$BO$127:$BP$138,2,FALSE)</f>
        <v>#REF!</v>
      </c>
      <c r="BE89" s="41" t="e">
        <f>'Budget FCFA'!#REF!/VLOOKUP(BE$2,$BO$127:$BP$138,2,FALSE)</f>
        <v>#REF!</v>
      </c>
      <c r="BF89" s="39" t="e">
        <f>'Budget FCFA'!#REF!/VLOOKUP(BF$2,$BO$127:$BP$138,2,FALSE)</f>
        <v>#REF!</v>
      </c>
      <c r="BG89" s="40" t="e">
        <f>'Budget FCFA'!#REF!/VLOOKUP(BG$2,$BO$127:$BP$138,2,FALSE)</f>
        <v>#REF!</v>
      </c>
      <c r="BH89" s="40" t="e">
        <f>'Budget FCFA'!#REF!/VLOOKUP(BH$2,$BO$127:$BP$138,2,FALSE)</f>
        <v>#REF!</v>
      </c>
      <c r="BI89" s="159" t="e">
        <f>'Budget FCFA'!#REF!/VLOOKUP(BI$2,$BO$127:$BP$138,2,FALSE)</f>
        <v>#REF!</v>
      </c>
      <c r="BJ89" s="149" t="e">
        <f>'Budget FCFA'!#REF!/VLOOKUP(BJ$2,$BO$127:$BP$138,2,FALSE)</f>
        <v>#REF!</v>
      </c>
      <c r="BK89" s="110" t="e">
        <f t="shared" si="1"/>
        <v>#REF!</v>
      </c>
      <c r="BL89" s="213" t="e">
        <f>BK89-'Budget FCFA'!#REF!</f>
        <v>#REF!</v>
      </c>
      <c r="BM89"/>
    </row>
    <row r="90" spans="1:65" s="5" customFormat="1">
      <c r="A90" s="61" t="s">
        <v>95</v>
      </c>
      <c r="B90" s="62" t="s">
        <v>30</v>
      </c>
      <c r="C90" s="109"/>
      <c r="D90" s="39">
        <f>'Budget FCFA'!D90/VLOOKUP(D$2,$BO$127:$BP$138,2,FALSE)</f>
        <v>0</v>
      </c>
      <c r="E90" s="40">
        <f>'Budget FCFA'!E90/VLOOKUP(E$2,$BO$127:$BP$138,2,FALSE)</f>
        <v>0</v>
      </c>
      <c r="F90" s="40">
        <f>'Budget FCFA'!F90/VLOOKUP(F$2,$BO$127:$BP$138,2,FALSE)</f>
        <v>0</v>
      </c>
      <c r="G90" s="40">
        <f>'Budget FCFA'!G90/VLOOKUP(G$2,$BO$127:$BP$138,2,FALSE)</f>
        <v>0</v>
      </c>
      <c r="H90" s="41">
        <f>'Budget FCFA'!H90/VLOOKUP(H$2,$BO$127:$BP$138,2,FALSE)</f>
        <v>0</v>
      </c>
      <c r="I90" s="39">
        <f>'Budget FCFA'!I90/VLOOKUP(I$2,$BO$127:$BP$138,2,FALSE)</f>
        <v>0</v>
      </c>
      <c r="J90" s="40">
        <f>'Budget FCFA'!J90/VLOOKUP(J$2,$BO$127:$BP$138,2,FALSE)</f>
        <v>0</v>
      </c>
      <c r="K90" s="40">
        <f>'Budget FCFA'!K90/VLOOKUP(K$2,$BO$127:$BP$138,2,FALSE)</f>
        <v>0</v>
      </c>
      <c r="L90" s="41">
        <f>'Budget FCFA'!L90/VLOOKUP(L$2,$BO$127:$BP$138,2,FALSE)</f>
        <v>0</v>
      </c>
      <c r="M90" s="39">
        <f>'Budget FCFA'!M90/VLOOKUP(M$2,$BO$127:$BP$138,2,FALSE)</f>
        <v>0</v>
      </c>
      <c r="N90" s="40">
        <f>'Budget FCFA'!N90/VLOOKUP(N$2,$BO$127:$BP$138,2,FALSE)</f>
        <v>0</v>
      </c>
      <c r="O90" s="40">
        <f>'Budget FCFA'!O90/VLOOKUP(O$2,$BO$127:$BP$138,2,FALSE)</f>
        <v>0</v>
      </c>
      <c r="P90" s="40">
        <f>'Budget FCFA'!P90/VLOOKUP(P$2,$BO$127:$BP$138,2,FALSE)</f>
        <v>0</v>
      </c>
      <c r="Q90" s="41">
        <f>'Budget FCFA'!Q90/VLOOKUP(Q$2,$BO$127:$BP$138,2,FALSE)</f>
        <v>0</v>
      </c>
      <c r="R90" s="39">
        <f>'Budget FCFA'!R90/VLOOKUP(R$2,$BO$127:$BP$138,2,FALSE)</f>
        <v>0</v>
      </c>
      <c r="S90" s="40">
        <f>'Budget FCFA'!S90/VLOOKUP(S$2,$BO$127:$BP$138,2,FALSE)</f>
        <v>0</v>
      </c>
      <c r="T90" s="40">
        <f>'Budget FCFA'!T90/VLOOKUP(T$2,$BO$127:$BP$138,2,FALSE)</f>
        <v>0</v>
      </c>
      <c r="U90" s="40">
        <f>'Budget FCFA'!U90/VLOOKUP(U$2,$BO$127:$BP$138,2,FALSE)</f>
        <v>0</v>
      </c>
      <c r="V90" s="41">
        <f>'Budget FCFA'!V90/VLOOKUP(V$2,$BO$127:$BP$138,2,FALSE)</f>
        <v>0</v>
      </c>
      <c r="W90" s="39">
        <f>'Budget FCFA'!W90/VLOOKUP(W$2,$BO$127:$BP$138,2,FALSE)</f>
        <v>0</v>
      </c>
      <c r="X90" s="40">
        <f>'Budget FCFA'!X90/VLOOKUP(X$2,$BO$127:$BP$138,2,FALSE)</f>
        <v>0</v>
      </c>
      <c r="Y90" s="40">
        <f>'Budget FCFA'!Y90/VLOOKUP(Y$2,$BO$127:$BP$138,2,FALSE)</f>
        <v>0</v>
      </c>
      <c r="Z90" s="40">
        <f>'Budget FCFA'!Z90/VLOOKUP(Z$2,$BO$127:$BP$138,2,FALSE)</f>
        <v>0</v>
      </c>
      <c r="AA90" s="41">
        <f>'Budget FCFA'!AA90/VLOOKUP(AA$2,$BO$127:$BP$138,2,FALSE)</f>
        <v>0</v>
      </c>
      <c r="AB90" s="39">
        <f>'Budget FCFA'!AB90/VLOOKUP(AB$2,$BO$127:$BP$138,2,FALSE)</f>
        <v>0</v>
      </c>
      <c r="AC90" s="40">
        <f>'Budget FCFA'!AC90/VLOOKUP(AC$2,$BO$127:$BP$138,2,FALSE)</f>
        <v>0</v>
      </c>
      <c r="AD90" s="40">
        <f>'Budget FCFA'!AD90/VLOOKUP(AD$2,$BO$127:$BP$138,2,FALSE)</f>
        <v>0</v>
      </c>
      <c r="AE90" s="40">
        <f>'Budget FCFA'!AE90/VLOOKUP(AE$2,$BO$127:$BP$138,2,FALSE)</f>
        <v>0</v>
      </c>
      <c r="AF90" s="41">
        <f>'Budget FCFA'!AF90/VLOOKUP(AF$2,$BO$127:$BP$138,2,FALSE)</f>
        <v>0</v>
      </c>
      <c r="AG90" s="39">
        <f>'Budget FCFA'!AG90/VLOOKUP(AG$2,$BO$127:$BP$138,2,FALSE)</f>
        <v>0</v>
      </c>
      <c r="AH90" s="40">
        <f>'Budget FCFA'!AH90/VLOOKUP(AH$2,$BO$127:$BP$138,2,FALSE)</f>
        <v>0</v>
      </c>
      <c r="AI90" s="40">
        <f>'Budget FCFA'!AI90/VLOOKUP(AI$2,$BO$127:$BP$138,2,FALSE)</f>
        <v>0</v>
      </c>
      <c r="AJ90" s="40">
        <f>'Budget FCFA'!AJ90/VLOOKUP(AJ$2,$BO$127:$BP$138,2,FALSE)</f>
        <v>0</v>
      </c>
      <c r="AK90" s="41">
        <f>'Budget FCFA'!AK90/VLOOKUP(AK$2,$BO$127:$BP$138,2,FALSE)</f>
        <v>0</v>
      </c>
      <c r="AL90" s="39">
        <f>'Budget FCFA'!AL90/VLOOKUP(AL$2,$BO$127:$BP$138,2,FALSE)</f>
        <v>0</v>
      </c>
      <c r="AM90" s="40">
        <f>'Budget FCFA'!AM90/VLOOKUP(AM$2,$BO$127:$BP$138,2,FALSE)</f>
        <v>0</v>
      </c>
      <c r="AN90" s="40">
        <f>'Budget FCFA'!AN90/VLOOKUP(AN$2,$BO$127:$BP$138,2,FALSE)</f>
        <v>0</v>
      </c>
      <c r="AO90" s="129">
        <f>'Budget FCFA'!AO90/VLOOKUP(AO$2,$BO$127:$BP$138,2,FALSE)</f>
        <v>0</v>
      </c>
      <c r="AP90" s="41">
        <f>'Budget FCFA'!AP90/VLOOKUP(AP$2,$BO$127:$BP$138,2,FALSE)</f>
        <v>0</v>
      </c>
      <c r="AQ90" s="39" t="e">
        <f>'Budget FCFA'!#REF!/VLOOKUP(AQ$2,$BO$127:$BP$138,2,FALSE)</f>
        <v>#REF!</v>
      </c>
      <c r="AR90" s="40" t="e">
        <f>'Budget FCFA'!#REF!/VLOOKUP(AR$2,$BO$127:$BP$138,2,FALSE)</f>
        <v>#REF!</v>
      </c>
      <c r="AS90" s="40" t="e">
        <f>'Budget FCFA'!#REF!/VLOOKUP(AS$2,$BO$127:$BP$138,2,FALSE)</f>
        <v>#REF!</v>
      </c>
      <c r="AT90" s="40" t="e">
        <f>'Budget FCFA'!#REF!/VLOOKUP(AT$2,$BO$127:$BP$138,2,FALSE)</f>
        <v>#REF!</v>
      </c>
      <c r="AU90" s="41" t="e">
        <f>'Budget FCFA'!#REF!/VLOOKUP(AU$2,$BO$127:$BP$138,2,FALSE)</f>
        <v>#REF!</v>
      </c>
      <c r="AV90" s="39" t="e">
        <f>'Budget FCFA'!#REF!/VLOOKUP(AV$2,$BO$127:$BP$138,2,FALSE)</f>
        <v>#REF!</v>
      </c>
      <c r="AW90" s="40" t="e">
        <f>'Budget FCFA'!#REF!/VLOOKUP(AW$2,$BO$127:$BP$138,2,FALSE)</f>
        <v>#REF!</v>
      </c>
      <c r="AX90" s="40" t="e">
        <f>'Budget FCFA'!#REF!/VLOOKUP(AX$2,$BO$127:$BP$138,2,FALSE)</f>
        <v>#REF!</v>
      </c>
      <c r="AY90" s="40" t="e">
        <f>'Budget FCFA'!#REF!/VLOOKUP(AY$2,$BO$127:$BP$138,2,FALSE)</f>
        <v>#REF!</v>
      </c>
      <c r="AZ90" s="41" t="e">
        <f>'Budget FCFA'!#REF!/VLOOKUP(AZ$2,$BO$127:$BP$138,2,FALSE)</f>
        <v>#REF!</v>
      </c>
      <c r="BA90" s="39" t="e">
        <f>'Budget FCFA'!#REF!/VLOOKUP(BA$2,$BO$127:$BP$138,2,FALSE)</f>
        <v>#REF!</v>
      </c>
      <c r="BB90" s="40" t="e">
        <f>'Budget FCFA'!#REF!/VLOOKUP(BB$2,$BO$127:$BP$138,2,FALSE)</f>
        <v>#REF!</v>
      </c>
      <c r="BC90" s="40" t="e">
        <f>'Budget FCFA'!#REF!/VLOOKUP(BC$2,$BO$127:$BP$138,2,FALSE)</f>
        <v>#REF!</v>
      </c>
      <c r="BD90" s="40" t="e">
        <f>'Budget FCFA'!#REF!/VLOOKUP(BD$2,$BO$127:$BP$138,2,FALSE)</f>
        <v>#REF!</v>
      </c>
      <c r="BE90" s="41" t="e">
        <f>'Budget FCFA'!#REF!/VLOOKUP(BE$2,$BO$127:$BP$138,2,FALSE)</f>
        <v>#REF!</v>
      </c>
      <c r="BF90" s="39" t="e">
        <f>'Budget FCFA'!#REF!/VLOOKUP(BF$2,$BO$127:$BP$138,2,FALSE)</f>
        <v>#REF!</v>
      </c>
      <c r="BG90" s="40" t="e">
        <f>'Budget FCFA'!#REF!/VLOOKUP(BG$2,$BO$127:$BP$138,2,FALSE)</f>
        <v>#REF!</v>
      </c>
      <c r="BH90" s="40" t="e">
        <f>'Budget FCFA'!#REF!/VLOOKUP(BH$2,$BO$127:$BP$138,2,FALSE)</f>
        <v>#REF!</v>
      </c>
      <c r="BI90" s="159" t="e">
        <f>'Budget FCFA'!#REF!/VLOOKUP(BI$2,$BO$127:$BP$138,2,FALSE)</f>
        <v>#REF!</v>
      </c>
      <c r="BJ90" s="149" t="e">
        <f>'Budget FCFA'!#REF!/VLOOKUP(BJ$2,$BO$127:$BP$138,2,FALSE)</f>
        <v>#REF!</v>
      </c>
      <c r="BK90" s="110" t="e">
        <f t="shared" si="1"/>
        <v>#REF!</v>
      </c>
      <c r="BL90" s="213" t="e">
        <f>BK90-'Budget FCFA'!#REF!</f>
        <v>#REF!</v>
      </c>
      <c r="BM90"/>
    </row>
    <row r="91" spans="1:65" s="5" customFormat="1" ht="15.6">
      <c r="A91" s="61" t="s">
        <v>95</v>
      </c>
      <c r="B91" s="69" t="s">
        <v>27</v>
      </c>
      <c r="C91" s="68"/>
      <c r="D91" s="45">
        <f>'Budget FCFA'!D91/VLOOKUP(D$2,$BO$127:$BP$138,2,FALSE)</f>
        <v>0</v>
      </c>
      <c r="E91" s="43">
        <f>'Budget FCFA'!E91/VLOOKUP(E$2,$BO$127:$BP$138,2,FALSE)</f>
        <v>0</v>
      </c>
      <c r="F91" s="43">
        <f>'Budget FCFA'!F91/VLOOKUP(F$2,$BO$127:$BP$138,2,FALSE)</f>
        <v>0</v>
      </c>
      <c r="G91" s="43">
        <f>'Budget FCFA'!G91/VLOOKUP(G$2,$BO$127:$BP$138,2,FALSE)</f>
        <v>0</v>
      </c>
      <c r="H91" s="44">
        <f>'Budget FCFA'!H91/VLOOKUP(H$2,$BO$127:$BP$138,2,FALSE)</f>
        <v>0</v>
      </c>
      <c r="I91" s="45">
        <f>'Budget FCFA'!I91/VLOOKUP(I$2,$BO$127:$BP$138,2,FALSE)</f>
        <v>0</v>
      </c>
      <c r="J91" s="43">
        <f>'Budget FCFA'!J91/VLOOKUP(J$2,$BO$127:$BP$138,2,FALSE)</f>
        <v>0</v>
      </c>
      <c r="K91" s="43">
        <f>'Budget FCFA'!K91/VLOOKUP(K$2,$BO$127:$BP$138,2,FALSE)</f>
        <v>0</v>
      </c>
      <c r="L91" s="44">
        <f>'Budget FCFA'!L91/VLOOKUP(L$2,$BO$127:$BP$138,2,FALSE)</f>
        <v>0</v>
      </c>
      <c r="M91" s="45">
        <f>'Budget FCFA'!M91/VLOOKUP(M$2,$BO$127:$BP$138,2,FALSE)</f>
        <v>0</v>
      </c>
      <c r="N91" s="43">
        <f>'Budget FCFA'!N91/VLOOKUP(N$2,$BO$127:$BP$138,2,FALSE)</f>
        <v>0</v>
      </c>
      <c r="O91" s="43">
        <f>'Budget FCFA'!O91/VLOOKUP(O$2,$BO$127:$BP$138,2,FALSE)</f>
        <v>0</v>
      </c>
      <c r="P91" s="43">
        <f>'Budget FCFA'!P91/VLOOKUP(P$2,$BO$127:$BP$138,2,FALSE)</f>
        <v>0</v>
      </c>
      <c r="Q91" s="44">
        <f>'Budget FCFA'!Q91/VLOOKUP(Q$2,$BO$127:$BP$138,2,FALSE)</f>
        <v>0</v>
      </c>
      <c r="R91" s="45">
        <f>'Budget FCFA'!R91/VLOOKUP(R$2,$BO$127:$BP$138,2,FALSE)</f>
        <v>0</v>
      </c>
      <c r="S91" s="43">
        <f>'Budget FCFA'!S91/VLOOKUP(S$2,$BO$127:$BP$138,2,FALSE)</f>
        <v>0</v>
      </c>
      <c r="T91" s="43">
        <f>'Budget FCFA'!T91/VLOOKUP(T$2,$BO$127:$BP$138,2,FALSE)</f>
        <v>0</v>
      </c>
      <c r="U91" s="43">
        <f>'Budget FCFA'!U91/VLOOKUP(U$2,$BO$127:$BP$138,2,FALSE)</f>
        <v>0</v>
      </c>
      <c r="V91" s="44">
        <f>'Budget FCFA'!V91/VLOOKUP(V$2,$BO$127:$BP$138,2,FALSE)</f>
        <v>0</v>
      </c>
      <c r="W91" s="45">
        <f>'Budget FCFA'!W91/VLOOKUP(W$2,$BO$127:$BP$138,2,FALSE)</f>
        <v>0</v>
      </c>
      <c r="X91" s="43">
        <f>'Budget FCFA'!X91/VLOOKUP(X$2,$BO$127:$BP$138,2,FALSE)</f>
        <v>0</v>
      </c>
      <c r="Y91" s="43">
        <f>'Budget FCFA'!Y91/VLOOKUP(Y$2,$BO$127:$BP$138,2,FALSE)</f>
        <v>0</v>
      </c>
      <c r="Z91" s="43">
        <f>'Budget FCFA'!Z91/VLOOKUP(Z$2,$BO$127:$BP$138,2,FALSE)</f>
        <v>0</v>
      </c>
      <c r="AA91" s="44">
        <f>'Budget FCFA'!AA91/VLOOKUP(AA$2,$BO$127:$BP$138,2,FALSE)</f>
        <v>0</v>
      </c>
      <c r="AB91" s="45">
        <f>'Budget FCFA'!AB91/VLOOKUP(AB$2,$BO$127:$BP$138,2,FALSE)</f>
        <v>0</v>
      </c>
      <c r="AC91" s="43">
        <f>'Budget FCFA'!AC91/VLOOKUP(AC$2,$BO$127:$BP$138,2,FALSE)</f>
        <v>0</v>
      </c>
      <c r="AD91" s="43">
        <f>'Budget FCFA'!AD91/VLOOKUP(AD$2,$BO$127:$BP$138,2,FALSE)</f>
        <v>0</v>
      </c>
      <c r="AE91" s="43">
        <f>'Budget FCFA'!AE91/VLOOKUP(AE$2,$BO$127:$BP$138,2,FALSE)</f>
        <v>0</v>
      </c>
      <c r="AF91" s="44">
        <f>'Budget FCFA'!AF91/VLOOKUP(AF$2,$BO$127:$BP$138,2,FALSE)</f>
        <v>0</v>
      </c>
      <c r="AG91" s="45">
        <f>'Budget FCFA'!AG91/VLOOKUP(AG$2,$BO$127:$BP$138,2,FALSE)</f>
        <v>0</v>
      </c>
      <c r="AH91" s="43">
        <f>'Budget FCFA'!AH91/VLOOKUP(AH$2,$BO$127:$BP$138,2,FALSE)</f>
        <v>0</v>
      </c>
      <c r="AI91" s="43">
        <f>'Budget FCFA'!AI91/VLOOKUP(AI$2,$BO$127:$BP$138,2,FALSE)</f>
        <v>0</v>
      </c>
      <c r="AJ91" s="43">
        <f>'Budget FCFA'!AJ91/VLOOKUP(AJ$2,$BO$127:$BP$138,2,FALSE)</f>
        <v>0</v>
      </c>
      <c r="AK91" s="44">
        <f>'Budget FCFA'!AK91/VLOOKUP(AK$2,$BO$127:$BP$138,2,FALSE)</f>
        <v>0</v>
      </c>
      <c r="AL91" s="45">
        <f>'Budget FCFA'!AL91/VLOOKUP(AL$2,$BO$127:$BP$138,2,FALSE)</f>
        <v>0</v>
      </c>
      <c r="AM91" s="43">
        <f>'Budget FCFA'!AM91/VLOOKUP(AM$2,$BO$127:$BP$138,2,FALSE)</f>
        <v>0</v>
      </c>
      <c r="AN91" s="43">
        <f>'Budget FCFA'!AN91/VLOOKUP(AN$2,$BO$127:$BP$138,2,FALSE)</f>
        <v>0</v>
      </c>
      <c r="AO91" s="43">
        <f>'Budget FCFA'!AO91/VLOOKUP(AO$2,$BO$127:$BP$138,2,FALSE)</f>
        <v>0</v>
      </c>
      <c r="AP91" s="44">
        <f>'Budget FCFA'!AP91/VLOOKUP(AP$2,$BO$127:$BP$138,2,FALSE)</f>
        <v>0</v>
      </c>
      <c r="AQ91" s="45" t="e">
        <f>'Budget FCFA'!#REF!/VLOOKUP(AQ$2,$BO$127:$BP$138,2,FALSE)</f>
        <v>#REF!</v>
      </c>
      <c r="AR91" s="43" t="e">
        <f>'Budget FCFA'!#REF!/VLOOKUP(AR$2,$BO$127:$BP$138,2,FALSE)</f>
        <v>#REF!</v>
      </c>
      <c r="AS91" s="43" t="e">
        <f>'Budget FCFA'!#REF!/VLOOKUP(AS$2,$BO$127:$BP$138,2,FALSE)</f>
        <v>#REF!</v>
      </c>
      <c r="AT91" s="43" t="e">
        <f>'Budget FCFA'!#REF!/VLOOKUP(AT$2,$BO$127:$BP$138,2,FALSE)</f>
        <v>#REF!</v>
      </c>
      <c r="AU91" s="44" t="e">
        <f>'Budget FCFA'!#REF!/VLOOKUP(AU$2,$BO$127:$BP$138,2,FALSE)</f>
        <v>#REF!</v>
      </c>
      <c r="AV91" s="45" t="e">
        <f>'Budget FCFA'!#REF!/VLOOKUP(AV$2,$BO$127:$BP$138,2,FALSE)</f>
        <v>#REF!</v>
      </c>
      <c r="AW91" s="43" t="e">
        <f>'Budget FCFA'!#REF!/VLOOKUP(AW$2,$BO$127:$BP$138,2,FALSE)</f>
        <v>#REF!</v>
      </c>
      <c r="AX91" s="43" t="e">
        <f>'Budget FCFA'!#REF!/VLOOKUP(AX$2,$BO$127:$BP$138,2,FALSE)</f>
        <v>#REF!</v>
      </c>
      <c r="AY91" s="43" t="e">
        <f>'Budget FCFA'!#REF!/VLOOKUP(AY$2,$BO$127:$BP$138,2,FALSE)</f>
        <v>#REF!</v>
      </c>
      <c r="AZ91" s="44" t="e">
        <f>'Budget FCFA'!#REF!/VLOOKUP(AZ$2,$BO$127:$BP$138,2,FALSE)</f>
        <v>#REF!</v>
      </c>
      <c r="BA91" s="45" t="e">
        <f>'Budget FCFA'!#REF!/VLOOKUP(BA$2,$BO$127:$BP$138,2,FALSE)</f>
        <v>#REF!</v>
      </c>
      <c r="BB91" s="43" t="e">
        <f>'Budget FCFA'!#REF!/VLOOKUP(BB$2,$BO$127:$BP$138,2,FALSE)</f>
        <v>#REF!</v>
      </c>
      <c r="BC91" s="43" t="e">
        <f>'Budget FCFA'!#REF!/VLOOKUP(BC$2,$BO$127:$BP$138,2,FALSE)</f>
        <v>#REF!</v>
      </c>
      <c r="BD91" s="43" t="e">
        <f>'Budget FCFA'!#REF!/VLOOKUP(BD$2,$BO$127:$BP$138,2,FALSE)</f>
        <v>#REF!</v>
      </c>
      <c r="BE91" s="145" t="e">
        <f>'Budget FCFA'!#REF!/VLOOKUP(BE$2,$BO$127:$BP$138,2,FALSE)</f>
        <v>#REF!</v>
      </c>
      <c r="BF91" s="158" t="e">
        <f>'Budget FCFA'!#REF!/VLOOKUP(BF$2,$BO$127:$BP$138,2,FALSE)</f>
        <v>#REF!</v>
      </c>
      <c r="BG91" s="43" t="e">
        <f>'Budget FCFA'!#REF!/VLOOKUP(BG$2,$BO$127:$BP$138,2,FALSE)</f>
        <v>#REF!</v>
      </c>
      <c r="BH91" s="43" t="e">
        <f>'Budget FCFA'!#REF!/VLOOKUP(BH$2,$BO$127:$BP$138,2,FALSE)</f>
        <v>#REF!</v>
      </c>
      <c r="BI91" s="44" t="e">
        <f>'Budget FCFA'!#REF!/VLOOKUP(BI$2,$BO$127:$BP$138,2,FALSE)</f>
        <v>#REF!</v>
      </c>
      <c r="BJ91" s="150" t="e">
        <f>'Budget FCFA'!#REF!/VLOOKUP(BJ$2,$BO$127:$BP$138,2,FALSE)</f>
        <v>#REF!</v>
      </c>
      <c r="BK91" s="68" t="e">
        <f t="shared" si="1"/>
        <v>#REF!</v>
      </c>
      <c r="BL91" s="213" t="e">
        <f>BK91-'Budget FCFA'!#REF!</f>
        <v>#REF!</v>
      </c>
      <c r="BM91"/>
    </row>
    <row r="92" spans="1:65" s="5" customFormat="1">
      <c r="A92" s="61" t="s">
        <v>51</v>
      </c>
      <c r="B92" s="62" t="s">
        <v>28</v>
      </c>
      <c r="C92" s="109" t="s">
        <v>71</v>
      </c>
      <c r="D92" s="39">
        <f>'Budget FCFA'!D92/VLOOKUP(D$2,$BO$127:$BP$138,2,FALSE)</f>
        <v>0</v>
      </c>
      <c r="E92" s="40">
        <f>'Budget FCFA'!E92/VLOOKUP(E$2,$BO$127:$BP$138,2,FALSE)</f>
        <v>0</v>
      </c>
      <c r="F92" s="40">
        <f>'Budget FCFA'!F92/VLOOKUP(F$2,$BO$127:$BP$138,2,FALSE)</f>
        <v>0</v>
      </c>
      <c r="G92" s="40">
        <f>'Budget FCFA'!G92/VLOOKUP(G$2,$BO$127:$BP$138,2,FALSE)</f>
        <v>0</v>
      </c>
      <c r="H92" s="129">
        <f>'Budget FCFA'!H92/VLOOKUP(H$2,$BO$127:$BP$138,2,FALSE)</f>
        <v>0</v>
      </c>
      <c r="I92" s="39">
        <f>'Budget FCFA'!I92/VLOOKUP(I$2,$BO$127:$BP$138,2,FALSE)</f>
        <v>0</v>
      </c>
      <c r="J92" s="40">
        <f>'Budget FCFA'!J92/VLOOKUP(J$2,$BO$127:$BP$138,2,FALSE)</f>
        <v>0</v>
      </c>
      <c r="K92" s="40">
        <f>'Budget FCFA'!K92/VLOOKUP(K$2,$BO$127:$BP$138,2,FALSE)</f>
        <v>0</v>
      </c>
      <c r="L92" s="129">
        <f>'Budget FCFA'!L92/VLOOKUP(L$2,$BO$127:$BP$138,2,FALSE)</f>
        <v>0</v>
      </c>
      <c r="M92" s="39">
        <f>'Budget FCFA'!M92/VLOOKUP(M$2,$BO$127:$BP$138,2,FALSE)</f>
        <v>0</v>
      </c>
      <c r="N92" s="40">
        <f>'Budget FCFA'!N92/VLOOKUP(N$2,$BO$127:$BP$138,2,FALSE)</f>
        <v>0</v>
      </c>
      <c r="O92" s="40">
        <f>'Budget FCFA'!O92/VLOOKUP(O$2,$BO$127:$BP$138,2,FALSE)</f>
        <v>0</v>
      </c>
      <c r="P92" s="40">
        <f>'Budget FCFA'!P92/VLOOKUP(P$2,$BO$127:$BP$138,2,FALSE)</f>
        <v>0</v>
      </c>
      <c r="Q92" s="129">
        <f>'Budget FCFA'!Q92/VLOOKUP(Q$2,$BO$127:$BP$138,2,FALSE)</f>
        <v>0</v>
      </c>
      <c r="R92" s="39">
        <f>'Budget FCFA'!R92/VLOOKUP(R$2,$BO$127:$BP$138,2,FALSE)</f>
        <v>70.847999999999985</v>
      </c>
      <c r="S92" s="129">
        <f>'Budget FCFA'!S92/VLOOKUP(S$2,$BO$127:$BP$138,2,FALSE)</f>
        <v>0</v>
      </c>
      <c r="T92" s="40">
        <f>'Budget FCFA'!T92/VLOOKUP(T$2,$BO$127:$BP$138,2,FALSE)</f>
        <v>0</v>
      </c>
      <c r="U92" s="40">
        <f>'Budget FCFA'!U92/VLOOKUP(U$2,$BO$127:$BP$138,2,FALSE)</f>
        <v>0</v>
      </c>
      <c r="V92" s="116">
        <f>'Budget FCFA'!V92/VLOOKUP(V$2,$BO$127:$BP$138,2,FALSE)</f>
        <v>0</v>
      </c>
      <c r="W92" s="39">
        <f>'Budget FCFA'!W92/VLOOKUP(W$2,$BO$127:$BP$138,2,FALSE)</f>
        <v>0</v>
      </c>
      <c r="X92" s="40">
        <f>'Budget FCFA'!X92/VLOOKUP(X$2,$BO$127:$BP$138,2,FALSE)</f>
        <v>0</v>
      </c>
      <c r="Y92" s="129">
        <f>'Budget FCFA'!Y92/VLOOKUP(Y$2,$BO$127:$BP$138,2,FALSE)</f>
        <v>0</v>
      </c>
      <c r="Z92" s="40">
        <f>'Budget FCFA'!Z92/VLOOKUP(Z$2,$BO$127:$BP$138,2,FALSE)</f>
        <v>0</v>
      </c>
      <c r="AA92" s="116">
        <f>'Budget FCFA'!AA92/VLOOKUP(AA$2,$BO$127:$BP$138,2,FALSE)</f>
        <v>0</v>
      </c>
      <c r="AB92" s="39">
        <f>'Budget FCFA'!AB92/VLOOKUP(AB$2,$BO$127:$BP$138,2,FALSE)</f>
        <v>0</v>
      </c>
      <c r="AC92" s="40">
        <f>'Budget FCFA'!AC92/VLOOKUP(AC$2,$BO$127:$BP$138,2,FALSE)</f>
        <v>0</v>
      </c>
      <c r="AD92" s="40">
        <f>'Budget FCFA'!AD92/VLOOKUP(AD$2,$BO$127:$BP$138,2,FALSE)</f>
        <v>0</v>
      </c>
      <c r="AE92" s="129">
        <f>'Budget FCFA'!AE92/VLOOKUP(AE$2,$BO$127:$BP$138,2,FALSE)</f>
        <v>0</v>
      </c>
      <c r="AF92" s="116">
        <f>'Budget FCFA'!AF92/VLOOKUP(AF$2,$BO$127:$BP$138,2,FALSE)</f>
        <v>0</v>
      </c>
      <c r="AG92" s="39">
        <f>'Budget FCFA'!AG92/VLOOKUP(AG$2,$BO$127:$BP$138,2,FALSE)</f>
        <v>0</v>
      </c>
      <c r="AH92" s="40">
        <f>'Budget FCFA'!AH92/VLOOKUP(AH$2,$BO$127:$BP$138,2,FALSE)</f>
        <v>0</v>
      </c>
      <c r="AI92" s="129">
        <f>'Budget FCFA'!AI92/VLOOKUP(AI$2,$BO$127:$BP$138,2,FALSE)</f>
        <v>0</v>
      </c>
      <c r="AJ92" s="40">
        <f>'Budget FCFA'!AJ92/VLOOKUP(AJ$2,$BO$127:$BP$138,2,FALSE)</f>
        <v>0</v>
      </c>
      <c r="AK92" s="116" t="e">
        <f>'Budget FCFA'!AK92/VLOOKUP(AK$2,$BO$127:$BP$138,2,FALSE)</f>
        <v>#REF!</v>
      </c>
      <c r="AL92" s="39">
        <f>'Budget FCFA'!AL92/VLOOKUP(AL$2,$BO$127:$BP$138,2,FALSE)</f>
        <v>0</v>
      </c>
      <c r="AM92" s="40">
        <f>'Budget FCFA'!AM92/VLOOKUP(AM$2,$BO$127:$BP$138,2,FALSE)</f>
        <v>0</v>
      </c>
      <c r="AN92" s="132">
        <f>'Budget FCFA'!AN92/VLOOKUP(AN$2,$BO$127:$BP$138,2,FALSE)</f>
        <v>0</v>
      </c>
      <c r="AO92" s="40">
        <f>'Budget FCFA'!AO92/VLOOKUP(AO$2,$BO$127:$BP$138,2,FALSE)</f>
        <v>0</v>
      </c>
      <c r="AP92" s="116" t="e">
        <f>'Budget FCFA'!AP92/VLOOKUP(AP$2,$BO$127:$BP$138,2,FALSE)</f>
        <v>#REF!</v>
      </c>
      <c r="AQ92" s="39" t="e">
        <f>'Budget FCFA'!#REF!/VLOOKUP(AQ$2,$BO$127:$BP$138,2,FALSE)</f>
        <v>#REF!</v>
      </c>
      <c r="AR92" s="40" t="e">
        <f>'Budget FCFA'!#REF!/VLOOKUP(AR$2,$BO$127:$BP$138,2,FALSE)</f>
        <v>#REF!</v>
      </c>
      <c r="AS92" s="40" t="e">
        <f>'Budget FCFA'!#REF!/VLOOKUP(AS$2,$BO$127:$BP$138,2,FALSE)</f>
        <v>#REF!</v>
      </c>
      <c r="AT92" s="129" t="e">
        <f>'Budget FCFA'!#REF!/VLOOKUP(AT$2,$BO$127:$BP$138,2,FALSE)</f>
        <v>#REF!</v>
      </c>
      <c r="AU92" s="116" t="e">
        <f>'Budget FCFA'!#REF!/VLOOKUP(AU$2,$BO$127:$BP$138,2,FALSE)</f>
        <v>#REF!</v>
      </c>
      <c r="AV92" s="39" t="e">
        <f>'Budget FCFA'!#REF!/VLOOKUP(AV$2,$BO$127:$BP$138,2,FALSE)</f>
        <v>#REF!</v>
      </c>
      <c r="AW92" s="40" t="e">
        <f>'Budget FCFA'!#REF!/VLOOKUP(AW$2,$BO$127:$BP$138,2,FALSE)</f>
        <v>#REF!</v>
      </c>
      <c r="AX92" s="129" t="e">
        <f>'Budget FCFA'!#REF!/VLOOKUP(AX$2,$BO$127:$BP$138,2,FALSE)</f>
        <v>#REF!</v>
      </c>
      <c r="AY92" s="40" t="e">
        <f>'Budget FCFA'!#REF!/VLOOKUP(AY$2,$BO$127:$BP$138,2,FALSE)</f>
        <v>#REF!</v>
      </c>
      <c r="AZ92" s="116" t="e">
        <f>'Budget FCFA'!#REF!/VLOOKUP(AZ$2,$BO$127:$BP$138,2,FALSE)</f>
        <v>#REF!</v>
      </c>
      <c r="BA92" s="39" t="e">
        <f>'Budget FCFA'!#REF!/VLOOKUP(BA$2,$BO$127:$BP$138,2,FALSE)</f>
        <v>#REF!</v>
      </c>
      <c r="BB92" s="40" t="e">
        <f>'Budget FCFA'!#REF!/VLOOKUP(BB$2,$BO$127:$BP$138,2,FALSE)</f>
        <v>#REF!</v>
      </c>
      <c r="BC92" s="40" t="e">
        <f>'Budget FCFA'!#REF!/VLOOKUP(BC$2,$BO$127:$BP$138,2,FALSE)</f>
        <v>#REF!</v>
      </c>
      <c r="BD92" s="129" t="e">
        <f>'Budget FCFA'!#REF!/VLOOKUP(BD$2,$BO$127:$BP$138,2,FALSE)</f>
        <v>#REF!</v>
      </c>
      <c r="BE92" s="144" t="e">
        <f>'Budget FCFA'!#REF!/VLOOKUP(BE$2,$BO$127:$BP$138,2,FALSE)</f>
        <v>#REF!</v>
      </c>
      <c r="BF92" s="39" t="e">
        <f>'Budget FCFA'!#REF!/VLOOKUP(BF$2,$BO$127:$BP$138,2,FALSE)</f>
        <v>#REF!</v>
      </c>
      <c r="BG92" s="40" t="e">
        <f>'Budget FCFA'!#REF!/VLOOKUP(BG$2,$BO$127:$BP$138,2,FALSE)</f>
        <v>#REF!</v>
      </c>
      <c r="BH92" s="40" t="e">
        <f>'Budget FCFA'!#REF!/VLOOKUP(BH$2,$BO$127:$BP$138,2,FALSE)</f>
        <v>#REF!</v>
      </c>
      <c r="BI92" s="157" t="e">
        <f>'Budget FCFA'!#REF!/VLOOKUP(BI$2,$BO$127:$BP$138,2,FALSE)</f>
        <v>#REF!</v>
      </c>
      <c r="BJ92" s="116" t="e">
        <f>'Budget FCFA'!#REF!/VLOOKUP(BJ$2,$BO$127:$BP$138,2,FALSE)</f>
        <v>#REF!</v>
      </c>
      <c r="BK92" s="110" t="e">
        <f t="shared" si="1"/>
        <v>#REF!</v>
      </c>
      <c r="BL92" s="213" t="e">
        <f>BK92-'Budget FCFA'!#REF!</f>
        <v>#REF!</v>
      </c>
      <c r="BM92"/>
    </row>
    <row r="93" spans="1:65" s="5" customFormat="1">
      <c r="A93" s="61" t="s">
        <v>51</v>
      </c>
      <c r="B93" s="62" t="s">
        <v>67</v>
      </c>
      <c r="C93" s="109" t="s">
        <v>71</v>
      </c>
      <c r="D93" s="39">
        <f>'Budget FCFA'!D93/VLOOKUP(D$2,$BO$127:$BP$138,2,FALSE)</f>
        <v>0</v>
      </c>
      <c r="E93" s="40">
        <f>'Budget FCFA'!E93/VLOOKUP(E$2,$BO$127:$BP$138,2,FALSE)</f>
        <v>0</v>
      </c>
      <c r="F93" s="40">
        <f>'Budget FCFA'!F93/VLOOKUP(F$2,$BO$127:$BP$138,2,FALSE)</f>
        <v>0</v>
      </c>
      <c r="G93" s="40">
        <f>'Budget FCFA'!G93/VLOOKUP(G$2,$BO$127:$BP$138,2,FALSE)</f>
        <v>0</v>
      </c>
      <c r="H93" s="129">
        <f>'Budget FCFA'!H93/VLOOKUP(H$2,$BO$127:$BP$138,2,FALSE)</f>
        <v>0</v>
      </c>
      <c r="I93" s="39">
        <f>'Budget FCFA'!I93/VLOOKUP(I$2,$BO$127:$BP$138,2,FALSE)</f>
        <v>0</v>
      </c>
      <c r="J93" s="40">
        <f>'Budget FCFA'!J93/VLOOKUP(J$2,$BO$127:$BP$138,2,FALSE)</f>
        <v>0</v>
      </c>
      <c r="K93" s="40">
        <f>'Budget FCFA'!K93/VLOOKUP(K$2,$BO$127:$BP$138,2,FALSE)</f>
        <v>0</v>
      </c>
      <c r="L93" s="129">
        <f>'Budget FCFA'!L93/VLOOKUP(L$2,$BO$127:$BP$138,2,FALSE)</f>
        <v>0</v>
      </c>
      <c r="M93" s="39">
        <f>'Budget FCFA'!M93/VLOOKUP(M$2,$BO$127:$BP$138,2,FALSE)</f>
        <v>0</v>
      </c>
      <c r="N93" s="40">
        <f>'Budget FCFA'!N93/VLOOKUP(N$2,$BO$127:$BP$138,2,FALSE)</f>
        <v>0</v>
      </c>
      <c r="O93" s="40">
        <f>'Budget FCFA'!O93/VLOOKUP(O$2,$BO$127:$BP$138,2,FALSE)</f>
        <v>0</v>
      </c>
      <c r="P93" s="40">
        <f>'Budget FCFA'!P93/VLOOKUP(P$2,$BO$127:$BP$138,2,FALSE)</f>
        <v>0</v>
      </c>
      <c r="Q93" s="129">
        <f>'Budget FCFA'!Q93/VLOOKUP(Q$2,$BO$127:$BP$138,2,FALSE)</f>
        <v>0</v>
      </c>
      <c r="R93" s="39">
        <f>'Budget FCFA'!R93/VLOOKUP(R$2,$BO$127:$BP$138,2,FALSE)</f>
        <v>13.726800000000003</v>
      </c>
      <c r="S93" s="129">
        <f>'Budget FCFA'!S93/VLOOKUP(S$2,$BO$127:$BP$138,2,FALSE)</f>
        <v>0</v>
      </c>
      <c r="T93" s="40">
        <f>'Budget FCFA'!T93/VLOOKUP(T$2,$BO$127:$BP$138,2,FALSE)</f>
        <v>0</v>
      </c>
      <c r="U93" s="40">
        <f>'Budget FCFA'!U93/VLOOKUP(U$2,$BO$127:$BP$138,2,FALSE)</f>
        <v>0</v>
      </c>
      <c r="V93" s="116">
        <f>'Budget FCFA'!V93/VLOOKUP(V$2,$BO$127:$BP$138,2,FALSE)</f>
        <v>0</v>
      </c>
      <c r="W93" s="39">
        <f>'Budget FCFA'!W93/VLOOKUP(W$2,$BO$127:$BP$138,2,FALSE)</f>
        <v>0</v>
      </c>
      <c r="X93" s="40">
        <f>'Budget FCFA'!X93/VLOOKUP(X$2,$BO$127:$BP$138,2,FALSE)</f>
        <v>0</v>
      </c>
      <c r="Y93" s="129">
        <f>'Budget FCFA'!Y93/VLOOKUP(Y$2,$BO$127:$BP$138,2,FALSE)</f>
        <v>0</v>
      </c>
      <c r="Z93" s="40">
        <f>'Budget FCFA'!Z93/VLOOKUP(Z$2,$BO$127:$BP$138,2,FALSE)</f>
        <v>0</v>
      </c>
      <c r="AA93" s="116">
        <f>'Budget FCFA'!AA93/VLOOKUP(AA$2,$BO$127:$BP$138,2,FALSE)</f>
        <v>0</v>
      </c>
      <c r="AB93" s="39">
        <f>'Budget FCFA'!AB93/VLOOKUP(AB$2,$BO$127:$BP$138,2,FALSE)</f>
        <v>0</v>
      </c>
      <c r="AC93" s="40">
        <f>'Budget FCFA'!AC93/VLOOKUP(AC$2,$BO$127:$BP$138,2,FALSE)</f>
        <v>0</v>
      </c>
      <c r="AD93" s="40">
        <f>'Budget FCFA'!AD93/VLOOKUP(AD$2,$BO$127:$BP$138,2,FALSE)</f>
        <v>0</v>
      </c>
      <c r="AE93" s="129">
        <f>'Budget FCFA'!AE93/VLOOKUP(AE$2,$BO$127:$BP$138,2,FALSE)</f>
        <v>0</v>
      </c>
      <c r="AF93" s="116">
        <f>'Budget FCFA'!AF93/VLOOKUP(AF$2,$BO$127:$BP$138,2,FALSE)</f>
        <v>0</v>
      </c>
      <c r="AG93" s="39">
        <f>'Budget FCFA'!AG93/VLOOKUP(AG$2,$BO$127:$BP$138,2,FALSE)</f>
        <v>0</v>
      </c>
      <c r="AH93" s="40">
        <f>'Budget FCFA'!AH93/VLOOKUP(AH$2,$BO$127:$BP$138,2,FALSE)</f>
        <v>0</v>
      </c>
      <c r="AI93" s="129">
        <f>'Budget FCFA'!AI93/VLOOKUP(AI$2,$BO$127:$BP$138,2,FALSE)</f>
        <v>0</v>
      </c>
      <c r="AJ93" s="40">
        <f>'Budget FCFA'!AJ93/VLOOKUP(AJ$2,$BO$127:$BP$138,2,FALSE)</f>
        <v>0</v>
      </c>
      <c r="AK93" s="116" t="e">
        <f>'Budget FCFA'!AK93/VLOOKUP(AK$2,$BO$127:$BP$138,2,FALSE)</f>
        <v>#REF!</v>
      </c>
      <c r="AL93" s="39">
        <f>'Budget FCFA'!AL93/VLOOKUP(AL$2,$BO$127:$BP$138,2,FALSE)</f>
        <v>0</v>
      </c>
      <c r="AM93" s="40">
        <f>'Budget FCFA'!AM93/VLOOKUP(AM$2,$BO$127:$BP$138,2,FALSE)</f>
        <v>0</v>
      </c>
      <c r="AN93" s="132">
        <f>'Budget FCFA'!AN93/VLOOKUP(AN$2,$BO$127:$BP$138,2,FALSE)</f>
        <v>0</v>
      </c>
      <c r="AO93" s="40">
        <f>'Budget FCFA'!AO93/VLOOKUP(AO$2,$BO$127:$BP$138,2,FALSE)</f>
        <v>0</v>
      </c>
      <c r="AP93" s="116" t="e">
        <f>'Budget FCFA'!AP93/VLOOKUP(AP$2,$BO$127:$BP$138,2,FALSE)</f>
        <v>#REF!</v>
      </c>
      <c r="AQ93" s="39" t="e">
        <f>'Budget FCFA'!#REF!/VLOOKUP(AQ$2,$BO$127:$BP$138,2,FALSE)</f>
        <v>#REF!</v>
      </c>
      <c r="AR93" s="40" t="e">
        <f>'Budget FCFA'!#REF!/VLOOKUP(AR$2,$BO$127:$BP$138,2,FALSE)</f>
        <v>#REF!</v>
      </c>
      <c r="AS93" s="40" t="e">
        <f>'Budget FCFA'!#REF!/VLOOKUP(AS$2,$BO$127:$BP$138,2,FALSE)</f>
        <v>#REF!</v>
      </c>
      <c r="AT93" s="129" t="e">
        <f>'Budget FCFA'!#REF!/VLOOKUP(AT$2,$BO$127:$BP$138,2,FALSE)</f>
        <v>#REF!</v>
      </c>
      <c r="AU93" s="116" t="e">
        <f>'Budget FCFA'!#REF!/VLOOKUP(AU$2,$BO$127:$BP$138,2,FALSE)</f>
        <v>#REF!</v>
      </c>
      <c r="AV93" s="39" t="e">
        <f>'Budget FCFA'!#REF!/VLOOKUP(AV$2,$BO$127:$BP$138,2,FALSE)</f>
        <v>#REF!</v>
      </c>
      <c r="AW93" s="40" t="e">
        <f>'Budget FCFA'!#REF!/VLOOKUP(AW$2,$BO$127:$BP$138,2,FALSE)</f>
        <v>#REF!</v>
      </c>
      <c r="AX93" s="129" t="e">
        <f>'Budget FCFA'!#REF!/VLOOKUP(AX$2,$BO$127:$BP$138,2,FALSE)</f>
        <v>#REF!</v>
      </c>
      <c r="AY93" s="40" t="e">
        <f>'Budget FCFA'!#REF!/VLOOKUP(AY$2,$BO$127:$BP$138,2,FALSE)</f>
        <v>#REF!</v>
      </c>
      <c r="AZ93" s="116" t="e">
        <f>'Budget FCFA'!#REF!/VLOOKUP(AZ$2,$BO$127:$BP$138,2,FALSE)</f>
        <v>#REF!</v>
      </c>
      <c r="BA93" s="39" t="e">
        <f>'Budget FCFA'!#REF!/VLOOKUP(BA$2,$BO$127:$BP$138,2,FALSE)</f>
        <v>#REF!</v>
      </c>
      <c r="BB93" s="40" t="e">
        <f>'Budget FCFA'!#REF!/VLOOKUP(BB$2,$BO$127:$BP$138,2,FALSE)</f>
        <v>#REF!</v>
      </c>
      <c r="BC93" s="40" t="e">
        <f>'Budget FCFA'!#REF!/VLOOKUP(BC$2,$BO$127:$BP$138,2,FALSE)</f>
        <v>#REF!</v>
      </c>
      <c r="BD93" s="129" t="e">
        <f>'Budget FCFA'!#REF!/VLOOKUP(BD$2,$BO$127:$BP$138,2,FALSE)</f>
        <v>#REF!</v>
      </c>
      <c r="BE93" s="144" t="e">
        <f>'Budget FCFA'!#REF!/VLOOKUP(BE$2,$BO$127:$BP$138,2,FALSE)</f>
        <v>#REF!</v>
      </c>
      <c r="BF93" s="39" t="e">
        <f>'Budget FCFA'!#REF!/VLOOKUP(BF$2,$BO$127:$BP$138,2,FALSE)</f>
        <v>#REF!</v>
      </c>
      <c r="BG93" s="40" t="e">
        <f>'Budget FCFA'!#REF!/VLOOKUP(BG$2,$BO$127:$BP$138,2,FALSE)</f>
        <v>#REF!</v>
      </c>
      <c r="BH93" s="40" t="e">
        <f>'Budget FCFA'!#REF!/VLOOKUP(BH$2,$BO$127:$BP$138,2,FALSE)</f>
        <v>#REF!</v>
      </c>
      <c r="BI93" s="157" t="e">
        <f>'Budget FCFA'!#REF!/VLOOKUP(BI$2,$BO$127:$BP$138,2,FALSE)</f>
        <v>#REF!</v>
      </c>
      <c r="BJ93" s="116" t="e">
        <f>'Budget FCFA'!#REF!/VLOOKUP(BJ$2,$BO$127:$BP$138,2,FALSE)</f>
        <v>#REF!</v>
      </c>
      <c r="BK93" s="110" t="e">
        <f t="shared" si="1"/>
        <v>#REF!</v>
      </c>
      <c r="BL93" s="213" t="e">
        <f>BK93-'Budget FCFA'!#REF!</f>
        <v>#REF!</v>
      </c>
      <c r="BM93"/>
    </row>
    <row r="94" spans="1:65" s="5" customFormat="1">
      <c r="A94" s="61" t="s">
        <v>51</v>
      </c>
      <c r="B94" s="62" t="s">
        <v>29</v>
      </c>
      <c r="C94" s="109" t="s">
        <v>71</v>
      </c>
      <c r="D94" s="39">
        <f>'Budget FCFA'!D94/VLOOKUP(D$2,$BO$127:$BP$138,2,FALSE)</f>
        <v>0</v>
      </c>
      <c r="E94" s="40">
        <f>'Budget FCFA'!E94/VLOOKUP(E$2,$BO$127:$BP$138,2,FALSE)</f>
        <v>0</v>
      </c>
      <c r="F94" s="40">
        <f>'Budget FCFA'!F94/VLOOKUP(F$2,$BO$127:$BP$138,2,FALSE)</f>
        <v>0</v>
      </c>
      <c r="G94" s="40">
        <f>'Budget FCFA'!G94/VLOOKUP(G$2,$BO$127:$BP$138,2,FALSE)</f>
        <v>0</v>
      </c>
      <c r="H94" s="129">
        <f>'Budget FCFA'!H94/VLOOKUP(H$2,$BO$127:$BP$138,2,FALSE)</f>
        <v>0</v>
      </c>
      <c r="I94" s="39">
        <f>'Budget FCFA'!I94/VLOOKUP(I$2,$BO$127:$BP$138,2,FALSE)</f>
        <v>0</v>
      </c>
      <c r="J94" s="40">
        <f>'Budget FCFA'!J94/VLOOKUP(J$2,$BO$127:$BP$138,2,FALSE)</f>
        <v>0</v>
      </c>
      <c r="K94" s="40">
        <f>'Budget FCFA'!K94/VLOOKUP(K$2,$BO$127:$BP$138,2,FALSE)</f>
        <v>0</v>
      </c>
      <c r="L94" s="129">
        <f>'Budget FCFA'!L94/VLOOKUP(L$2,$BO$127:$BP$138,2,FALSE)</f>
        <v>0</v>
      </c>
      <c r="M94" s="39">
        <f>'Budget FCFA'!M94/VLOOKUP(M$2,$BO$127:$BP$138,2,FALSE)</f>
        <v>0</v>
      </c>
      <c r="N94" s="40">
        <f>'Budget FCFA'!N94/VLOOKUP(N$2,$BO$127:$BP$138,2,FALSE)</f>
        <v>0</v>
      </c>
      <c r="O94" s="40">
        <f>'Budget FCFA'!O94/VLOOKUP(O$2,$BO$127:$BP$138,2,FALSE)</f>
        <v>0</v>
      </c>
      <c r="P94" s="40">
        <f>'Budget FCFA'!P94/VLOOKUP(P$2,$BO$127:$BP$138,2,FALSE)</f>
        <v>0</v>
      </c>
      <c r="Q94" s="129">
        <f>'Budget FCFA'!Q94/VLOOKUP(Q$2,$BO$127:$BP$138,2,FALSE)</f>
        <v>0</v>
      </c>
      <c r="R94" s="39">
        <f>'Budget FCFA'!R94/VLOOKUP(R$2,$BO$127:$BP$138,2,FALSE)</f>
        <v>18.45</v>
      </c>
      <c r="S94" s="129">
        <f>'Budget FCFA'!S94/VLOOKUP(S$2,$BO$127:$BP$138,2,FALSE)</f>
        <v>0</v>
      </c>
      <c r="T94" s="40">
        <f>'Budget FCFA'!T94/VLOOKUP(T$2,$BO$127:$BP$138,2,FALSE)</f>
        <v>0</v>
      </c>
      <c r="U94" s="40">
        <f>'Budget FCFA'!U94/VLOOKUP(U$2,$BO$127:$BP$138,2,FALSE)</f>
        <v>0</v>
      </c>
      <c r="V94" s="116">
        <f>'Budget FCFA'!V94/VLOOKUP(V$2,$BO$127:$BP$138,2,FALSE)</f>
        <v>0</v>
      </c>
      <c r="W94" s="39">
        <f>'Budget FCFA'!W94/VLOOKUP(W$2,$BO$127:$BP$138,2,FALSE)</f>
        <v>0</v>
      </c>
      <c r="X94" s="40">
        <f>'Budget FCFA'!X94/VLOOKUP(X$2,$BO$127:$BP$138,2,FALSE)</f>
        <v>0</v>
      </c>
      <c r="Y94" s="129">
        <f>'Budget FCFA'!Y94/VLOOKUP(Y$2,$BO$127:$BP$138,2,FALSE)</f>
        <v>0</v>
      </c>
      <c r="Z94" s="40">
        <f>'Budget FCFA'!Z94/VLOOKUP(Z$2,$BO$127:$BP$138,2,FALSE)</f>
        <v>0</v>
      </c>
      <c r="AA94" s="116">
        <f>'Budget FCFA'!AA94/VLOOKUP(AA$2,$BO$127:$BP$138,2,FALSE)</f>
        <v>0</v>
      </c>
      <c r="AB94" s="39">
        <f>'Budget FCFA'!AB94/VLOOKUP(AB$2,$BO$127:$BP$138,2,FALSE)</f>
        <v>0</v>
      </c>
      <c r="AC94" s="40">
        <f>'Budget FCFA'!AC94/VLOOKUP(AC$2,$BO$127:$BP$138,2,FALSE)</f>
        <v>0</v>
      </c>
      <c r="AD94" s="40">
        <f>'Budget FCFA'!AD94/VLOOKUP(AD$2,$BO$127:$BP$138,2,FALSE)</f>
        <v>0</v>
      </c>
      <c r="AE94" s="129">
        <f>'Budget FCFA'!AE94/VLOOKUP(AE$2,$BO$127:$BP$138,2,FALSE)</f>
        <v>0</v>
      </c>
      <c r="AF94" s="116">
        <f>'Budget FCFA'!AF94/VLOOKUP(AF$2,$BO$127:$BP$138,2,FALSE)</f>
        <v>0</v>
      </c>
      <c r="AG94" s="39">
        <f>'Budget FCFA'!AG94/VLOOKUP(AG$2,$BO$127:$BP$138,2,FALSE)</f>
        <v>0</v>
      </c>
      <c r="AH94" s="40">
        <f>'Budget FCFA'!AH94/VLOOKUP(AH$2,$BO$127:$BP$138,2,FALSE)</f>
        <v>0</v>
      </c>
      <c r="AI94" s="129">
        <f>'Budget FCFA'!AI94/VLOOKUP(AI$2,$BO$127:$BP$138,2,FALSE)</f>
        <v>0</v>
      </c>
      <c r="AJ94" s="40">
        <f>'Budget FCFA'!AJ94/VLOOKUP(AJ$2,$BO$127:$BP$138,2,FALSE)</f>
        <v>0</v>
      </c>
      <c r="AK94" s="116" t="e">
        <f>'Budget FCFA'!AK94/VLOOKUP(AK$2,$BO$127:$BP$138,2,FALSE)</f>
        <v>#REF!</v>
      </c>
      <c r="AL94" s="39">
        <f>'Budget FCFA'!AL94/VLOOKUP(AL$2,$BO$127:$BP$138,2,FALSE)</f>
        <v>0</v>
      </c>
      <c r="AM94" s="40">
        <f>'Budget FCFA'!AM94/VLOOKUP(AM$2,$BO$127:$BP$138,2,FALSE)</f>
        <v>0</v>
      </c>
      <c r="AN94" s="132">
        <f>'Budget FCFA'!AN94/VLOOKUP(AN$2,$BO$127:$BP$138,2,FALSE)</f>
        <v>0</v>
      </c>
      <c r="AO94" s="40">
        <f>'Budget FCFA'!AO94/VLOOKUP(AO$2,$BO$127:$BP$138,2,FALSE)</f>
        <v>0</v>
      </c>
      <c r="AP94" s="116" t="e">
        <f>'Budget FCFA'!AP94/VLOOKUP(AP$2,$BO$127:$BP$138,2,FALSE)</f>
        <v>#REF!</v>
      </c>
      <c r="AQ94" s="39" t="e">
        <f>'Budget FCFA'!#REF!/VLOOKUP(AQ$2,$BO$127:$BP$138,2,FALSE)</f>
        <v>#REF!</v>
      </c>
      <c r="AR94" s="40" t="e">
        <f>'Budget FCFA'!#REF!/VLOOKUP(AR$2,$BO$127:$BP$138,2,FALSE)</f>
        <v>#REF!</v>
      </c>
      <c r="AS94" s="40" t="e">
        <f>'Budget FCFA'!#REF!/VLOOKUP(AS$2,$BO$127:$BP$138,2,FALSE)</f>
        <v>#REF!</v>
      </c>
      <c r="AT94" s="129" t="e">
        <f>'Budget FCFA'!#REF!/VLOOKUP(AT$2,$BO$127:$BP$138,2,FALSE)</f>
        <v>#REF!</v>
      </c>
      <c r="AU94" s="116" t="e">
        <f>'Budget FCFA'!#REF!/VLOOKUP(AU$2,$BO$127:$BP$138,2,FALSE)</f>
        <v>#REF!</v>
      </c>
      <c r="AV94" s="39" t="e">
        <f>'Budget FCFA'!#REF!/VLOOKUP(AV$2,$BO$127:$BP$138,2,FALSE)</f>
        <v>#REF!</v>
      </c>
      <c r="AW94" s="40" t="e">
        <f>'Budget FCFA'!#REF!/VLOOKUP(AW$2,$BO$127:$BP$138,2,FALSE)</f>
        <v>#REF!</v>
      </c>
      <c r="AX94" s="129" t="e">
        <f>'Budget FCFA'!#REF!/VLOOKUP(AX$2,$BO$127:$BP$138,2,FALSE)</f>
        <v>#REF!</v>
      </c>
      <c r="AY94" s="40" t="e">
        <f>'Budget FCFA'!#REF!/VLOOKUP(AY$2,$BO$127:$BP$138,2,FALSE)</f>
        <v>#REF!</v>
      </c>
      <c r="AZ94" s="116" t="e">
        <f>'Budget FCFA'!#REF!/VLOOKUP(AZ$2,$BO$127:$BP$138,2,FALSE)</f>
        <v>#REF!</v>
      </c>
      <c r="BA94" s="39" t="e">
        <f>'Budget FCFA'!#REF!/VLOOKUP(BA$2,$BO$127:$BP$138,2,FALSE)</f>
        <v>#REF!</v>
      </c>
      <c r="BB94" s="40" t="e">
        <f>'Budget FCFA'!#REF!/VLOOKUP(BB$2,$BO$127:$BP$138,2,FALSE)</f>
        <v>#REF!</v>
      </c>
      <c r="BC94" s="40" t="e">
        <f>'Budget FCFA'!#REF!/VLOOKUP(BC$2,$BO$127:$BP$138,2,FALSE)</f>
        <v>#REF!</v>
      </c>
      <c r="BD94" s="129" t="e">
        <f>'Budget FCFA'!#REF!/VLOOKUP(BD$2,$BO$127:$BP$138,2,FALSE)</f>
        <v>#REF!</v>
      </c>
      <c r="BE94" s="144" t="e">
        <f>'Budget FCFA'!#REF!/VLOOKUP(BE$2,$BO$127:$BP$138,2,FALSE)</f>
        <v>#REF!</v>
      </c>
      <c r="BF94" s="39" t="e">
        <f>'Budget FCFA'!#REF!/VLOOKUP(BF$2,$BO$127:$BP$138,2,FALSE)</f>
        <v>#REF!</v>
      </c>
      <c r="BG94" s="40" t="e">
        <f>'Budget FCFA'!#REF!/VLOOKUP(BG$2,$BO$127:$BP$138,2,FALSE)</f>
        <v>#REF!</v>
      </c>
      <c r="BH94" s="40" t="e">
        <f>'Budget FCFA'!#REF!/VLOOKUP(BH$2,$BO$127:$BP$138,2,FALSE)</f>
        <v>#REF!</v>
      </c>
      <c r="BI94" s="157" t="e">
        <f>'Budget FCFA'!#REF!/VLOOKUP(BI$2,$BO$127:$BP$138,2,FALSE)</f>
        <v>#REF!</v>
      </c>
      <c r="BJ94" s="116" t="e">
        <f>'Budget FCFA'!#REF!/VLOOKUP(BJ$2,$BO$127:$BP$138,2,FALSE)</f>
        <v>#REF!</v>
      </c>
      <c r="BK94" s="110" t="e">
        <f t="shared" si="1"/>
        <v>#REF!</v>
      </c>
      <c r="BL94" s="213" t="e">
        <f>BK94-'Budget FCFA'!#REF!</f>
        <v>#REF!</v>
      </c>
      <c r="BM94"/>
    </row>
    <row r="95" spans="1:65" s="5" customFormat="1">
      <c r="A95" s="61" t="s">
        <v>51</v>
      </c>
      <c r="B95" s="62" t="s">
        <v>96</v>
      </c>
      <c r="C95" s="109" t="s">
        <v>71</v>
      </c>
      <c r="D95" s="39">
        <f>'Budget FCFA'!D95/VLOOKUP(D$2,$BO$127:$BP$138,2,FALSE)</f>
        <v>0</v>
      </c>
      <c r="E95" s="40">
        <f>'Budget FCFA'!E95/VLOOKUP(E$2,$BO$127:$BP$138,2,FALSE)</f>
        <v>0</v>
      </c>
      <c r="F95" s="40">
        <f>'Budget FCFA'!F95/VLOOKUP(F$2,$BO$127:$BP$138,2,FALSE)</f>
        <v>0</v>
      </c>
      <c r="G95" s="40">
        <f>'Budget FCFA'!G95/VLOOKUP(G$2,$BO$127:$BP$138,2,FALSE)</f>
        <v>0</v>
      </c>
      <c r="H95" s="137">
        <f>'Budget FCFA'!H95/VLOOKUP(H$2,$BO$127:$BP$138,2,FALSE)</f>
        <v>0</v>
      </c>
      <c r="I95" s="39">
        <f>'Budget FCFA'!I95/VLOOKUP(I$2,$BO$127:$BP$138,2,FALSE)</f>
        <v>0</v>
      </c>
      <c r="J95" s="40">
        <f>'Budget FCFA'!J95/VLOOKUP(J$2,$BO$127:$BP$138,2,FALSE)</f>
        <v>0</v>
      </c>
      <c r="K95" s="40">
        <f>'Budget FCFA'!K95/VLOOKUP(K$2,$BO$127:$BP$138,2,FALSE)</f>
        <v>0</v>
      </c>
      <c r="L95" s="137">
        <f>'Budget FCFA'!L95/VLOOKUP(L$2,$BO$127:$BP$138,2,FALSE)</f>
        <v>0</v>
      </c>
      <c r="M95" s="39">
        <f>'Budget FCFA'!M95/VLOOKUP(M$2,$BO$127:$BP$138,2,FALSE)</f>
        <v>0</v>
      </c>
      <c r="N95" s="40">
        <f>'Budget FCFA'!N95/VLOOKUP(N$2,$BO$127:$BP$138,2,FALSE)</f>
        <v>0</v>
      </c>
      <c r="O95" s="40">
        <f>'Budget FCFA'!O95/VLOOKUP(O$2,$BO$127:$BP$138,2,FALSE)</f>
        <v>0</v>
      </c>
      <c r="P95" s="40">
        <f>'Budget FCFA'!P95/VLOOKUP(P$2,$BO$127:$BP$138,2,FALSE)</f>
        <v>0</v>
      </c>
      <c r="Q95" s="129">
        <f>'Budget FCFA'!Q95/VLOOKUP(Q$2,$BO$127:$BP$138,2,FALSE)</f>
        <v>0</v>
      </c>
      <c r="R95" s="39">
        <f>'Budget FCFA'!R95/VLOOKUP(R$2,$BO$127:$BP$138,2,FALSE)</f>
        <v>26.125199999999996</v>
      </c>
      <c r="S95" s="129">
        <f>'Budget FCFA'!S95/VLOOKUP(S$2,$BO$127:$BP$138,2,FALSE)</f>
        <v>0</v>
      </c>
      <c r="T95" s="40">
        <f>'Budget FCFA'!T95/VLOOKUP(T$2,$BO$127:$BP$138,2,FALSE)</f>
        <v>0</v>
      </c>
      <c r="U95" s="40">
        <f>'Budget FCFA'!U95/VLOOKUP(U$2,$BO$127:$BP$138,2,FALSE)</f>
        <v>0</v>
      </c>
      <c r="V95" s="41">
        <f>'Budget FCFA'!V95/VLOOKUP(V$2,$BO$127:$BP$138,2,FALSE)</f>
        <v>0</v>
      </c>
      <c r="W95" s="39">
        <f>'Budget FCFA'!W95/VLOOKUP(W$2,$BO$127:$BP$138,2,FALSE)</f>
        <v>0</v>
      </c>
      <c r="X95" s="40">
        <f>'Budget FCFA'!X95/VLOOKUP(X$2,$BO$127:$BP$138,2,FALSE)</f>
        <v>0</v>
      </c>
      <c r="Y95" s="132">
        <f>'Budget FCFA'!Y95/VLOOKUP(Y$2,$BO$127:$BP$138,2,FALSE)</f>
        <v>0</v>
      </c>
      <c r="Z95" s="40">
        <f>'Budget FCFA'!Z95/VLOOKUP(Z$2,$BO$127:$BP$138,2,FALSE)</f>
        <v>0</v>
      </c>
      <c r="AA95" s="41">
        <f>'Budget FCFA'!AA95/VLOOKUP(AA$2,$BO$127:$BP$138,2,FALSE)</f>
        <v>0</v>
      </c>
      <c r="AB95" s="39">
        <f>'Budget FCFA'!AB95/VLOOKUP(AB$2,$BO$127:$BP$138,2,FALSE)</f>
        <v>0</v>
      </c>
      <c r="AC95" s="40">
        <f>'Budget FCFA'!AC95/VLOOKUP(AC$2,$BO$127:$BP$138,2,FALSE)</f>
        <v>0</v>
      </c>
      <c r="AD95" s="40">
        <f>'Budget FCFA'!AD95/VLOOKUP(AD$2,$BO$127:$BP$138,2,FALSE)</f>
        <v>0</v>
      </c>
      <c r="AE95" s="132">
        <f>'Budget FCFA'!AE95/VLOOKUP(AE$2,$BO$127:$BP$138,2,FALSE)</f>
        <v>0</v>
      </c>
      <c r="AF95" s="41">
        <f>'Budget FCFA'!AF95/VLOOKUP(AF$2,$BO$127:$BP$138,2,FALSE)</f>
        <v>0</v>
      </c>
      <c r="AG95" s="39">
        <f>'Budget FCFA'!AG95/VLOOKUP(AG$2,$BO$127:$BP$138,2,FALSE)</f>
        <v>0</v>
      </c>
      <c r="AH95" s="40">
        <f>'Budget FCFA'!AH95/VLOOKUP(AH$2,$BO$127:$BP$138,2,FALSE)</f>
        <v>0</v>
      </c>
      <c r="AI95" s="132">
        <f>'Budget FCFA'!AI95/VLOOKUP(AI$2,$BO$127:$BP$138,2,FALSE)</f>
        <v>0</v>
      </c>
      <c r="AJ95" s="40">
        <f>'Budget FCFA'!AJ95/VLOOKUP(AJ$2,$BO$127:$BP$138,2,FALSE)</f>
        <v>0</v>
      </c>
      <c r="AK95" s="41" t="e">
        <f>'Budget FCFA'!AK95/VLOOKUP(AK$2,$BO$127:$BP$138,2,FALSE)</f>
        <v>#REF!</v>
      </c>
      <c r="AL95" s="39">
        <f>'Budget FCFA'!AL95/VLOOKUP(AL$2,$BO$127:$BP$138,2,FALSE)</f>
        <v>0</v>
      </c>
      <c r="AM95" s="40">
        <f>'Budget FCFA'!AM95/VLOOKUP(AM$2,$BO$127:$BP$138,2,FALSE)</f>
        <v>0</v>
      </c>
      <c r="AN95" s="132">
        <f>'Budget FCFA'!AN95/VLOOKUP(AN$2,$BO$127:$BP$138,2,FALSE)</f>
        <v>0</v>
      </c>
      <c r="AO95" s="40">
        <f>'Budget FCFA'!AO95/VLOOKUP(AO$2,$BO$127:$BP$138,2,FALSE)</f>
        <v>0</v>
      </c>
      <c r="AP95" s="41" t="e">
        <f>'Budget FCFA'!AP95/VLOOKUP(AP$2,$BO$127:$BP$138,2,FALSE)</f>
        <v>#REF!</v>
      </c>
      <c r="AQ95" s="39" t="e">
        <f>'Budget FCFA'!#REF!/VLOOKUP(AQ$2,$BO$127:$BP$138,2,FALSE)</f>
        <v>#REF!</v>
      </c>
      <c r="AR95" s="40" t="e">
        <f>'Budget FCFA'!#REF!/VLOOKUP(AR$2,$BO$127:$BP$138,2,FALSE)</f>
        <v>#REF!</v>
      </c>
      <c r="AS95" s="40" t="e">
        <f>'Budget FCFA'!#REF!/VLOOKUP(AS$2,$BO$127:$BP$138,2,FALSE)</f>
        <v>#REF!</v>
      </c>
      <c r="AT95" s="132" t="e">
        <f>'Budget FCFA'!#REF!/VLOOKUP(AT$2,$BO$127:$BP$138,2,FALSE)</f>
        <v>#REF!</v>
      </c>
      <c r="AU95" s="41" t="e">
        <f>'Budget FCFA'!#REF!/VLOOKUP(AU$2,$BO$127:$BP$138,2,FALSE)</f>
        <v>#REF!</v>
      </c>
      <c r="AV95" s="39" t="e">
        <f>'Budget FCFA'!#REF!/VLOOKUP(AV$2,$BO$127:$BP$138,2,FALSE)</f>
        <v>#REF!</v>
      </c>
      <c r="AW95" s="40" t="e">
        <f>'Budget FCFA'!#REF!/VLOOKUP(AW$2,$BO$127:$BP$138,2,FALSE)</f>
        <v>#REF!</v>
      </c>
      <c r="AX95" s="132" t="e">
        <f>'Budget FCFA'!#REF!/VLOOKUP(AX$2,$BO$127:$BP$138,2,FALSE)</f>
        <v>#REF!</v>
      </c>
      <c r="AY95" s="40" t="e">
        <f>'Budget FCFA'!#REF!/VLOOKUP(AY$2,$BO$127:$BP$138,2,FALSE)</f>
        <v>#REF!</v>
      </c>
      <c r="AZ95" s="41" t="e">
        <f>'Budget FCFA'!#REF!/VLOOKUP(AZ$2,$BO$127:$BP$138,2,FALSE)</f>
        <v>#REF!</v>
      </c>
      <c r="BA95" s="39" t="e">
        <f>'Budget FCFA'!#REF!/VLOOKUP(BA$2,$BO$127:$BP$138,2,FALSE)</f>
        <v>#REF!</v>
      </c>
      <c r="BB95" s="40" t="e">
        <f>'Budget FCFA'!#REF!/VLOOKUP(BB$2,$BO$127:$BP$138,2,FALSE)</f>
        <v>#REF!</v>
      </c>
      <c r="BC95" s="40" t="e">
        <f>'Budget FCFA'!#REF!/VLOOKUP(BC$2,$BO$127:$BP$138,2,FALSE)</f>
        <v>#REF!</v>
      </c>
      <c r="BD95" s="132" t="e">
        <f>'Budget FCFA'!#REF!/VLOOKUP(BD$2,$BO$127:$BP$138,2,FALSE)</f>
        <v>#REF!</v>
      </c>
      <c r="BE95" s="41" t="e">
        <f>'Budget FCFA'!#REF!/VLOOKUP(BE$2,$BO$127:$BP$138,2,FALSE)</f>
        <v>#REF!</v>
      </c>
      <c r="BF95" s="39" t="e">
        <f>'Budget FCFA'!#REF!/VLOOKUP(BF$2,$BO$127:$BP$138,2,FALSE)</f>
        <v>#REF!</v>
      </c>
      <c r="BG95" s="40" t="e">
        <f>'Budget FCFA'!#REF!/VLOOKUP(BG$2,$BO$127:$BP$138,2,FALSE)</f>
        <v>#REF!</v>
      </c>
      <c r="BH95" s="40" t="e">
        <f>'Budget FCFA'!#REF!/VLOOKUP(BH$2,$BO$127:$BP$138,2,FALSE)</f>
        <v>#REF!</v>
      </c>
      <c r="BI95" s="157" t="e">
        <f>'Budget FCFA'!#REF!/VLOOKUP(BI$2,$BO$127:$BP$138,2,FALSE)</f>
        <v>#REF!</v>
      </c>
      <c r="BJ95" s="149" t="e">
        <f>'Budget FCFA'!#REF!/VLOOKUP(BJ$2,$BO$127:$BP$138,2,FALSE)</f>
        <v>#REF!</v>
      </c>
      <c r="BK95" s="110" t="e">
        <f t="shared" si="1"/>
        <v>#REF!</v>
      </c>
      <c r="BL95" s="213" t="e">
        <f>BK95-'Budget FCFA'!#REF!</f>
        <v>#REF!</v>
      </c>
      <c r="BM95"/>
    </row>
    <row r="96" spans="1:65" s="5" customFormat="1">
      <c r="A96" s="61" t="s">
        <v>51</v>
      </c>
      <c r="B96" s="62" t="s">
        <v>30</v>
      </c>
      <c r="C96" s="109" t="s">
        <v>71</v>
      </c>
      <c r="D96" s="39">
        <f>'Budget FCFA'!D96/VLOOKUP(D$2,$BO$127:$BP$138,2,FALSE)</f>
        <v>0</v>
      </c>
      <c r="E96" s="40">
        <f>'Budget FCFA'!E96/VLOOKUP(E$2,$BO$127:$BP$138,2,FALSE)</f>
        <v>0</v>
      </c>
      <c r="F96" s="40">
        <f>'Budget FCFA'!F96/VLOOKUP(F$2,$BO$127:$BP$138,2,FALSE)</f>
        <v>0</v>
      </c>
      <c r="G96" s="40">
        <f>'Budget FCFA'!G96/VLOOKUP(G$2,$BO$127:$BP$138,2,FALSE)</f>
        <v>0</v>
      </c>
      <c r="H96" s="137">
        <f>'Budget FCFA'!H96/VLOOKUP(H$2,$BO$127:$BP$138,2,FALSE)</f>
        <v>0</v>
      </c>
      <c r="I96" s="39">
        <f>'Budget FCFA'!I96/VLOOKUP(I$2,$BO$127:$BP$138,2,FALSE)</f>
        <v>0</v>
      </c>
      <c r="J96" s="40">
        <f>'Budget FCFA'!J96/VLOOKUP(J$2,$BO$127:$BP$138,2,FALSE)</f>
        <v>0</v>
      </c>
      <c r="K96" s="40">
        <f>'Budget FCFA'!K96/VLOOKUP(K$2,$BO$127:$BP$138,2,FALSE)</f>
        <v>0</v>
      </c>
      <c r="L96" s="137">
        <f>'Budget FCFA'!L96/VLOOKUP(L$2,$BO$127:$BP$138,2,FALSE)</f>
        <v>0</v>
      </c>
      <c r="M96" s="39">
        <f>'Budget FCFA'!M96/VLOOKUP(M$2,$BO$127:$BP$138,2,FALSE)</f>
        <v>0</v>
      </c>
      <c r="N96" s="40">
        <f>'Budget FCFA'!N96/VLOOKUP(N$2,$BO$127:$BP$138,2,FALSE)</f>
        <v>0</v>
      </c>
      <c r="O96" s="40">
        <f>'Budget FCFA'!O96/VLOOKUP(O$2,$BO$127:$BP$138,2,FALSE)</f>
        <v>0</v>
      </c>
      <c r="P96" s="40">
        <f>'Budget FCFA'!P96/VLOOKUP(P$2,$BO$127:$BP$138,2,FALSE)</f>
        <v>0</v>
      </c>
      <c r="Q96" s="129">
        <f>'Budget FCFA'!Q96/VLOOKUP(Q$2,$BO$127:$BP$138,2,FALSE)</f>
        <v>0</v>
      </c>
      <c r="R96" s="39">
        <f>'Budget FCFA'!R96/VLOOKUP(R$2,$BO$127:$BP$138,2,FALSE)</f>
        <v>18.45</v>
      </c>
      <c r="S96" s="129">
        <f>'Budget FCFA'!S96/VLOOKUP(S$2,$BO$127:$BP$138,2,FALSE)</f>
        <v>0</v>
      </c>
      <c r="T96" s="40">
        <f>'Budget FCFA'!T96/VLOOKUP(T$2,$BO$127:$BP$138,2,FALSE)</f>
        <v>0</v>
      </c>
      <c r="U96" s="40">
        <f>'Budget FCFA'!U96/VLOOKUP(U$2,$BO$127:$BP$138,2,FALSE)</f>
        <v>0</v>
      </c>
      <c r="V96" s="41">
        <f>'Budget FCFA'!V96/VLOOKUP(V$2,$BO$127:$BP$138,2,FALSE)</f>
        <v>0</v>
      </c>
      <c r="W96" s="39">
        <f>'Budget FCFA'!W96/VLOOKUP(W$2,$BO$127:$BP$138,2,FALSE)</f>
        <v>0</v>
      </c>
      <c r="X96" s="40">
        <f>'Budget FCFA'!X96/VLOOKUP(X$2,$BO$127:$BP$138,2,FALSE)</f>
        <v>0</v>
      </c>
      <c r="Y96" s="132">
        <f>'Budget FCFA'!Y96/VLOOKUP(Y$2,$BO$127:$BP$138,2,FALSE)</f>
        <v>0</v>
      </c>
      <c r="Z96" s="40">
        <f>'Budget FCFA'!Z96/VLOOKUP(Z$2,$BO$127:$BP$138,2,FALSE)</f>
        <v>0</v>
      </c>
      <c r="AA96" s="41">
        <f>'Budget FCFA'!AA96/VLOOKUP(AA$2,$BO$127:$BP$138,2,FALSE)</f>
        <v>0</v>
      </c>
      <c r="AB96" s="39">
        <f>'Budget FCFA'!AB96/VLOOKUP(AB$2,$BO$127:$BP$138,2,FALSE)</f>
        <v>0</v>
      </c>
      <c r="AC96" s="40">
        <f>'Budget FCFA'!AC96/VLOOKUP(AC$2,$BO$127:$BP$138,2,FALSE)</f>
        <v>0</v>
      </c>
      <c r="AD96" s="40">
        <f>'Budget FCFA'!AD96/VLOOKUP(AD$2,$BO$127:$BP$138,2,FALSE)</f>
        <v>0</v>
      </c>
      <c r="AE96" s="132">
        <f>'Budget FCFA'!AE96/VLOOKUP(AE$2,$BO$127:$BP$138,2,FALSE)</f>
        <v>0</v>
      </c>
      <c r="AF96" s="41">
        <f>'Budget FCFA'!AF96/VLOOKUP(AF$2,$BO$127:$BP$138,2,FALSE)</f>
        <v>0</v>
      </c>
      <c r="AG96" s="39">
        <f>'Budget FCFA'!AG96/VLOOKUP(AG$2,$BO$127:$BP$138,2,FALSE)</f>
        <v>0</v>
      </c>
      <c r="AH96" s="40">
        <f>'Budget FCFA'!AH96/VLOOKUP(AH$2,$BO$127:$BP$138,2,FALSE)</f>
        <v>0</v>
      </c>
      <c r="AI96" s="132">
        <f>'Budget FCFA'!AI96/VLOOKUP(AI$2,$BO$127:$BP$138,2,FALSE)</f>
        <v>0</v>
      </c>
      <c r="AJ96" s="40">
        <f>'Budget FCFA'!AJ96/VLOOKUP(AJ$2,$BO$127:$BP$138,2,FALSE)</f>
        <v>0</v>
      </c>
      <c r="AK96" s="41" t="e">
        <f>'Budget FCFA'!AK96/VLOOKUP(AK$2,$BO$127:$BP$138,2,FALSE)</f>
        <v>#REF!</v>
      </c>
      <c r="AL96" s="39">
        <f>'Budget FCFA'!AL96/VLOOKUP(AL$2,$BO$127:$BP$138,2,FALSE)</f>
        <v>0</v>
      </c>
      <c r="AM96" s="40">
        <f>'Budget FCFA'!AM96/VLOOKUP(AM$2,$BO$127:$BP$138,2,FALSE)</f>
        <v>0</v>
      </c>
      <c r="AN96" s="132">
        <f>'Budget FCFA'!AN96/VLOOKUP(AN$2,$BO$127:$BP$138,2,FALSE)</f>
        <v>0</v>
      </c>
      <c r="AO96" s="40">
        <f>'Budget FCFA'!AO96/VLOOKUP(AO$2,$BO$127:$BP$138,2,FALSE)</f>
        <v>0</v>
      </c>
      <c r="AP96" s="41" t="e">
        <f>'Budget FCFA'!AP96/VLOOKUP(AP$2,$BO$127:$BP$138,2,FALSE)</f>
        <v>#REF!</v>
      </c>
      <c r="AQ96" s="39" t="e">
        <f>'Budget FCFA'!#REF!/VLOOKUP(AQ$2,$BO$127:$BP$138,2,FALSE)</f>
        <v>#REF!</v>
      </c>
      <c r="AR96" s="40" t="e">
        <f>'Budget FCFA'!#REF!/VLOOKUP(AR$2,$BO$127:$BP$138,2,FALSE)</f>
        <v>#REF!</v>
      </c>
      <c r="AS96" s="40" t="e">
        <f>'Budget FCFA'!#REF!/VLOOKUP(AS$2,$BO$127:$BP$138,2,FALSE)</f>
        <v>#REF!</v>
      </c>
      <c r="AT96" s="132" t="e">
        <f>'Budget FCFA'!#REF!/VLOOKUP(AT$2,$BO$127:$BP$138,2,FALSE)</f>
        <v>#REF!</v>
      </c>
      <c r="AU96" s="41" t="e">
        <f>'Budget FCFA'!#REF!/VLOOKUP(AU$2,$BO$127:$BP$138,2,FALSE)</f>
        <v>#REF!</v>
      </c>
      <c r="AV96" s="39" t="e">
        <f>'Budget FCFA'!#REF!/VLOOKUP(AV$2,$BO$127:$BP$138,2,FALSE)</f>
        <v>#REF!</v>
      </c>
      <c r="AW96" s="40" t="e">
        <f>'Budget FCFA'!#REF!/VLOOKUP(AW$2,$BO$127:$BP$138,2,FALSE)</f>
        <v>#REF!</v>
      </c>
      <c r="AX96" s="132" t="e">
        <f>'Budget FCFA'!#REF!/VLOOKUP(AX$2,$BO$127:$BP$138,2,FALSE)</f>
        <v>#REF!</v>
      </c>
      <c r="AY96" s="40" t="e">
        <f>'Budget FCFA'!#REF!/VLOOKUP(AY$2,$BO$127:$BP$138,2,FALSE)</f>
        <v>#REF!</v>
      </c>
      <c r="AZ96" s="41" t="e">
        <f>'Budget FCFA'!#REF!/VLOOKUP(AZ$2,$BO$127:$BP$138,2,FALSE)</f>
        <v>#REF!</v>
      </c>
      <c r="BA96" s="39" t="e">
        <f>'Budget FCFA'!#REF!/VLOOKUP(BA$2,$BO$127:$BP$138,2,FALSE)</f>
        <v>#REF!</v>
      </c>
      <c r="BB96" s="40" t="e">
        <f>'Budget FCFA'!#REF!/VLOOKUP(BB$2,$BO$127:$BP$138,2,FALSE)</f>
        <v>#REF!</v>
      </c>
      <c r="BC96" s="40" t="e">
        <f>'Budget FCFA'!#REF!/VLOOKUP(BC$2,$BO$127:$BP$138,2,FALSE)</f>
        <v>#REF!</v>
      </c>
      <c r="BD96" s="132" t="e">
        <f>'Budget FCFA'!#REF!/VLOOKUP(BD$2,$BO$127:$BP$138,2,FALSE)</f>
        <v>#REF!</v>
      </c>
      <c r="BE96" s="41" t="e">
        <f>'Budget FCFA'!#REF!/VLOOKUP(BE$2,$BO$127:$BP$138,2,FALSE)</f>
        <v>#REF!</v>
      </c>
      <c r="BF96" s="39" t="e">
        <f>'Budget FCFA'!#REF!/VLOOKUP(BF$2,$BO$127:$BP$138,2,FALSE)</f>
        <v>#REF!</v>
      </c>
      <c r="BG96" s="40" t="e">
        <f>'Budget FCFA'!#REF!/VLOOKUP(BG$2,$BO$127:$BP$138,2,FALSE)</f>
        <v>#REF!</v>
      </c>
      <c r="BH96" s="40" t="e">
        <f>'Budget FCFA'!#REF!/VLOOKUP(BH$2,$BO$127:$BP$138,2,FALSE)</f>
        <v>#REF!</v>
      </c>
      <c r="BI96" s="157" t="e">
        <f>'Budget FCFA'!#REF!/VLOOKUP(BI$2,$BO$127:$BP$138,2,FALSE)</f>
        <v>#REF!</v>
      </c>
      <c r="BJ96" s="149" t="e">
        <f>'Budget FCFA'!#REF!/VLOOKUP(BJ$2,$BO$127:$BP$138,2,FALSE)</f>
        <v>#REF!</v>
      </c>
      <c r="BK96" s="110" t="e">
        <f t="shared" si="1"/>
        <v>#REF!</v>
      </c>
      <c r="BL96" s="213" t="e">
        <f>BK96-'Budget FCFA'!#REF!</f>
        <v>#REF!</v>
      </c>
      <c r="BM96"/>
    </row>
    <row r="97" spans="1:65" s="5" customFormat="1" ht="15.6">
      <c r="A97" s="61" t="s">
        <v>51</v>
      </c>
      <c r="B97" s="68" t="s">
        <v>27</v>
      </c>
      <c r="C97" s="68" t="s">
        <v>52</v>
      </c>
      <c r="D97" s="45">
        <f>'Budget FCFA'!D97/VLOOKUP(D$2,$BO$127:$BP$138,2,FALSE)</f>
        <v>0</v>
      </c>
      <c r="E97" s="43">
        <f>'Budget FCFA'!E97/VLOOKUP(E$2,$BO$127:$BP$138,2,FALSE)</f>
        <v>0</v>
      </c>
      <c r="F97" s="43">
        <f>'Budget FCFA'!F97/VLOOKUP(F$2,$BO$127:$BP$138,2,FALSE)</f>
        <v>0</v>
      </c>
      <c r="G97" s="43">
        <f>'Budget FCFA'!G97/VLOOKUP(G$2,$BO$127:$BP$138,2,FALSE)</f>
        <v>0</v>
      </c>
      <c r="H97" s="44">
        <f>'Budget FCFA'!H97/VLOOKUP(H$2,$BO$127:$BP$138,2,FALSE)</f>
        <v>0</v>
      </c>
      <c r="I97" s="45">
        <f>'Budget FCFA'!I97/VLOOKUP(I$2,$BO$127:$BP$138,2,FALSE)</f>
        <v>0</v>
      </c>
      <c r="J97" s="43">
        <f>'Budget FCFA'!J97/VLOOKUP(J$2,$BO$127:$BP$138,2,FALSE)</f>
        <v>0</v>
      </c>
      <c r="K97" s="43">
        <f>'Budget FCFA'!K97/VLOOKUP(K$2,$BO$127:$BP$138,2,FALSE)</f>
        <v>0</v>
      </c>
      <c r="L97" s="44">
        <f>'Budget FCFA'!L97/VLOOKUP(L$2,$BO$127:$BP$138,2,FALSE)</f>
        <v>0</v>
      </c>
      <c r="M97" s="45">
        <f>'Budget FCFA'!M97/VLOOKUP(M$2,$BO$127:$BP$138,2,FALSE)</f>
        <v>0</v>
      </c>
      <c r="N97" s="43">
        <f>'Budget FCFA'!N97/VLOOKUP(N$2,$BO$127:$BP$138,2,FALSE)</f>
        <v>0</v>
      </c>
      <c r="O97" s="43">
        <f>'Budget FCFA'!O97/VLOOKUP(O$2,$BO$127:$BP$138,2,FALSE)</f>
        <v>0</v>
      </c>
      <c r="P97" s="43">
        <f>'Budget FCFA'!P97/VLOOKUP(P$2,$BO$127:$BP$138,2,FALSE)</f>
        <v>0</v>
      </c>
      <c r="Q97" s="44">
        <f>'Budget FCFA'!Q97/VLOOKUP(Q$2,$BO$127:$BP$138,2,FALSE)</f>
        <v>0</v>
      </c>
      <c r="R97" s="45">
        <f>'Budget FCFA'!R97/VLOOKUP(R$2,$BO$127:$BP$138,2,FALSE)</f>
        <v>147.6</v>
      </c>
      <c r="S97" s="44">
        <f>'Budget FCFA'!S97/VLOOKUP(S$2,$BO$127:$BP$138,2,FALSE)</f>
        <v>0</v>
      </c>
      <c r="T97" s="43">
        <f>'Budget FCFA'!T97/VLOOKUP(T$2,$BO$127:$BP$138,2,FALSE)</f>
        <v>0</v>
      </c>
      <c r="U97" s="43">
        <f>'Budget FCFA'!U97/VLOOKUP(U$2,$BO$127:$BP$138,2,FALSE)</f>
        <v>0</v>
      </c>
      <c r="V97" s="44">
        <f>'Budget FCFA'!V97/VLOOKUP(V$2,$BO$127:$BP$138,2,FALSE)</f>
        <v>0</v>
      </c>
      <c r="W97" s="45">
        <f>'Budget FCFA'!W97/VLOOKUP(W$2,$BO$127:$BP$138,2,FALSE)</f>
        <v>0</v>
      </c>
      <c r="X97" s="43">
        <f>'Budget FCFA'!X97/VLOOKUP(X$2,$BO$127:$BP$138,2,FALSE)</f>
        <v>0</v>
      </c>
      <c r="Y97" s="44">
        <f>'Budget FCFA'!Y97/VLOOKUP(Y$2,$BO$127:$BP$138,2,FALSE)</f>
        <v>0</v>
      </c>
      <c r="Z97" s="43">
        <f>'Budget FCFA'!Z97/VLOOKUP(Z$2,$BO$127:$BP$138,2,FALSE)</f>
        <v>0</v>
      </c>
      <c r="AA97" s="44">
        <f>'Budget FCFA'!AA97/VLOOKUP(AA$2,$BO$127:$BP$138,2,FALSE)</f>
        <v>0</v>
      </c>
      <c r="AB97" s="45">
        <f>'Budget FCFA'!AB97/VLOOKUP(AB$2,$BO$127:$BP$138,2,FALSE)</f>
        <v>0</v>
      </c>
      <c r="AC97" s="43">
        <f>'Budget FCFA'!AC97/VLOOKUP(AC$2,$BO$127:$BP$138,2,FALSE)</f>
        <v>0</v>
      </c>
      <c r="AD97" s="44">
        <f>'Budget FCFA'!AD97/VLOOKUP(AD$2,$BO$127:$BP$138,2,FALSE)</f>
        <v>0</v>
      </c>
      <c r="AE97" s="44">
        <f>'Budget FCFA'!AE97/VLOOKUP(AE$2,$BO$127:$BP$138,2,FALSE)</f>
        <v>0</v>
      </c>
      <c r="AF97" s="44">
        <f>'Budget FCFA'!AF97/VLOOKUP(AF$2,$BO$127:$BP$138,2,FALSE)</f>
        <v>0</v>
      </c>
      <c r="AG97" s="45">
        <f>'Budget FCFA'!AG97/VLOOKUP(AG$2,$BO$127:$BP$138,2,FALSE)</f>
        <v>0</v>
      </c>
      <c r="AH97" s="43">
        <f>'Budget FCFA'!AH97/VLOOKUP(AH$2,$BO$127:$BP$138,2,FALSE)</f>
        <v>0</v>
      </c>
      <c r="AI97" s="44">
        <f>'Budget FCFA'!AI97/VLOOKUP(AI$2,$BO$127:$BP$138,2,FALSE)</f>
        <v>0</v>
      </c>
      <c r="AJ97" s="43">
        <f>'Budget FCFA'!AJ97/VLOOKUP(AJ$2,$BO$127:$BP$138,2,FALSE)</f>
        <v>0</v>
      </c>
      <c r="AK97" s="44">
        <f>'Budget FCFA'!AK97/VLOOKUP(AK$2,$BO$127:$BP$138,2,FALSE)</f>
        <v>415.2</v>
      </c>
      <c r="AL97" s="45">
        <f>'Budget FCFA'!AL97/VLOOKUP(AL$2,$BO$127:$BP$138,2,FALSE)</f>
        <v>0</v>
      </c>
      <c r="AM97" s="43">
        <f>'Budget FCFA'!AM97/VLOOKUP(AM$2,$BO$127:$BP$138,2,FALSE)</f>
        <v>0</v>
      </c>
      <c r="AN97" s="44">
        <f>'Budget FCFA'!AN97/VLOOKUP(AN$2,$BO$127:$BP$138,2,FALSE)</f>
        <v>0</v>
      </c>
      <c r="AO97" s="43">
        <f>'Budget FCFA'!AO97/VLOOKUP(AO$2,$BO$127:$BP$138,2,FALSE)</f>
        <v>0</v>
      </c>
      <c r="AP97" s="44">
        <f>'Budget FCFA'!AP97/VLOOKUP(AP$2,$BO$127:$BP$138,2,FALSE)</f>
        <v>0</v>
      </c>
      <c r="AQ97" s="45" t="e">
        <f>'Budget FCFA'!#REF!/VLOOKUP(AQ$2,$BO$127:$BP$138,2,FALSE)</f>
        <v>#REF!</v>
      </c>
      <c r="AR97" s="43" t="e">
        <f>'Budget FCFA'!#REF!/VLOOKUP(AR$2,$BO$127:$BP$138,2,FALSE)</f>
        <v>#REF!</v>
      </c>
      <c r="AS97" s="44" t="e">
        <f>'Budget FCFA'!#REF!/VLOOKUP(AS$2,$BO$127:$BP$138,2,FALSE)</f>
        <v>#REF!</v>
      </c>
      <c r="AT97" s="44" t="e">
        <f>'Budget FCFA'!#REF!/VLOOKUP(AT$2,$BO$127:$BP$138,2,FALSE)</f>
        <v>#REF!</v>
      </c>
      <c r="AU97" s="44" t="e">
        <f>'Budget FCFA'!#REF!/VLOOKUP(AU$2,$BO$127:$BP$138,2,FALSE)</f>
        <v>#REF!</v>
      </c>
      <c r="AV97" s="45" t="e">
        <f>'Budget FCFA'!#REF!/VLOOKUP(AV$2,$BO$127:$BP$138,2,FALSE)</f>
        <v>#REF!</v>
      </c>
      <c r="AW97" s="43" t="e">
        <f>'Budget FCFA'!#REF!/VLOOKUP(AW$2,$BO$127:$BP$138,2,FALSE)</f>
        <v>#REF!</v>
      </c>
      <c r="AX97" s="44" t="e">
        <f>'Budget FCFA'!#REF!/VLOOKUP(AX$2,$BO$127:$BP$138,2,FALSE)</f>
        <v>#REF!</v>
      </c>
      <c r="AY97" s="43" t="e">
        <f>'Budget FCFA'!#REF!/VLOOKUP(AY$2,$BO$127:$BP$138,2,FALSE)</f>
        <v>#REF!</v>
      </c>
      <c r="AZ97" s="44" t="e">
        <f>'Budget FCFA'!#REF!/VLOOKUP(AZ$2,$BO$127:$BP$138,2,FALSE)</f>
        <v>#REF!</v>
      </c>
      <c r="BA97" s="45" t="e">
        <f>'Budget FCFA'!#REF!/VLOOKUP(BA$2,$BO$127:$BP$138,2,FALSE)</f>
        <v>#REF!</v>
      </c>
      <c r="BB97" s="43" t="e">
        <f>'Budget FCFA'!#REF!/VLOOKUP(BB$2,$BO$127:$BP$138,2,FALSE)</f>
        <v>#REF!</v>
      </c>
      <c r="BC97" s="43" t="e">
        <f>'Budget FCFA'!#REF!/VLOOKUP(BC$2,$BO$127:$BP$138,2,FALSE)</f>
        <v>#REF!</v>
      </c>
      <c r="BD97" s="44" t="e">
        <f>'Budget FCFA'!#REF!/VLOOKUP(BD$2,$BO$127:$BP$138,2,FALSE)</f>
        <v>#REF!</v>
      </c>
      <c r="BE97" s="145" t="e">
        <f>'Budget FCFA'!#REF!/VLOOKUP(BE$2,$BO$127:$BP$138,2,FALSE)</f>
        <v>#REF!</v>
      </c>
      <c r="BF97" s="158" t="e">
        <f>'Budget FCFA'!#REF!/VLOOKUP(BF$2,$BO$127:$BP$138,2,FALSE)</f>
        <v>#REF!</v>
      </c>
      <c r="BG97" s="43" t="e">
        <f>'Budget FCFA'!#REF!/VLOOKUP(BG$2,$BO$127:$BP$138,2,FALSE)</f>
        <v>#REF!</v>
      </c>
      <c r="BH97" s="43" t="e">
        <f>'Budget FCFA'!#REF!/VLOOKUP(BH$2,$BO$127:$BP$138,2,FALSE)</f>
        <v>#REF!</v>
      </c>
      <c r="BI97" s="44" t="e">
        <f>'Budget FCFA'!#REF!/VLOOKUP(BI$2,$BO$127:$BP$138,2,FALSE)</f>
        <v>#REF!</v>
      </c>
      <c r="BJ97" s="150" t="e">
        <f>'Budget FCFA'!#REF!/VLOOKUP(BJ$2,$BO$127:$BP$138,2,FALSE)</f>
        <v>#REF!</v>
      </c>
      <c r="BK97" s="68" t="e">
        <f t="shared" si="1"/>
        <v>#REF!</v>
      </c>
      <c r="BL97" s="213" t="e">
        <f>BK97-'Budget FCFA'!#REF!</f>
        <v>#REF!</v>
      </c>
      <c r="BM97"/>
    </row>
    <row r="98" spans="1:65" s="5" customFormat="1">
      <c r="A98" s="61" t="s">
        <v>115</v>
      </c>
      <c r="B98" s="62" t="s">
        <v>28</v>
      </c>
      <c r="C98" s="112" t="s">
        <v>78</v>
      </c>
      <c r="D98" s="39">
        <f>'Budget FCFA'!D98/VLOOKUP(D$2,$BO$127:$BP$138,2,FALSE)</f>
        <v>0</v>
      </c>
      <c r="E98" s="40">
        <f>'Budget FCFA'!E98/VLOOKUP(E$2,$BO$127:$BP$138,2,FALSE)</f>
        <v>0</v>
      </c>
      <c r="F98" s="40">
        <f>'Budget FCFA'!F98/VLOOKUP(F$2,$BO$127:$BP$138,2,FALSE)</f>
        <v>0</v>
      </c>
      <c r="G98" s="40">
        <f>'Budget FCFA'!G98/VLOOKUP(G$2,$BO$127:$BP$138,2,FALSE)</f>
        <v>0</v>
      </c>
      <c r="H98" s="129">
        <f>'Budget FCFA'!H98/VLOOKUP(H$2,$BO$127:$BP$138,2,FALSE)</f>
        <v>342.47</v>
      </c>
      <c r="I98" s="39">
        <f>'Budget FCFA'!I98/VLOOKUP(I$2,$BO$127:$BP$138,2,FALSE)</f>
        <v>0</v>
      </c>
      <c r="J98" s="40">
        <f>'Budget FCFA'!J98/VLOOKUP(J$2,$BO$127:$BP$138,2,FALSE)</f>
        <v>0</v>
      </c>
      <c r="K98" s="40">
        <f>'Budget FCFA'!K98/VLOOKUP(K$2,$BO$127:$BP$138,2,FALSE)</f>
        <v>0</v>
      </c>
      <c r="L98" s="129">
        <f>'Budget FCFA'!L98/VLOOKUP(L$2,$BO$127:$BP$138,2,FALSE)</f>
        <v>0</v>
      </c>
      <c r="M98" s="39">
        <f>'Budget FCFA'!M98/VLOOKUP(M$2,$BO$127:$BP$138,2,FALSE)</f>
        <v>1029.24</v>
      </c>
      <c r="N98" s="40">
        <f>'Budget FCFA'!N98/VLOOKUP(N$2,$BO$127:$BP$138,2,FALSE)</f>
        <v>0</v>
      </c>
      <c r="O98" s="40">
        <f>'Budget FCFA'!O98/VLOOKUP(O$2,$BO$127:$BP$138,2,FALSE)</f>
        <v>0</v>
      </c>
      <c r="P98" s="40">
        <f>'Budget FCFA'!P98/VLOOKUP(P$2,$BO$127:$BP$138,2,FALSE)</f>
        <v>0</v>
      </c>
      <c r="Q98" s="129">
        <f>'Budget FCFA'!Q98/VLOOKUP(Q$2,$BO$127:$BP$138,2,FALSE)</f>
        <v>0</v>
      </c>
      <c r="R98" s="39">
        <f>'Budget FCFA'!R98/VLOOKUP(R$2,$BO$127:$BP$138,2,FALSE)</f>
        <v>751.93</v>
      </c>
      <c r="S98" s="129">
        <f>'Budget FCFA'!S98/VLOOKUP(S$2,$BO$127:$BP$138,2,FALSE)</f>
        <v>0</v>
      </c>
      <c r="T98" s="40">
        <f>'Budget FCFA'!T98/VLOOKUP(T$2,$BO$127:$BP$138,2,FALSE)</f>
        <v>0</v>
      </c>
      <c r="U98" s="40">
        <f>'Budget FCFA'!U98/VLOOKUP(U$2,$BO$127:$BP$138,2,FALSE)</f>
        <v>0</v>
      </c>
      <c r="V98" s="116">
        <f>'Budget FCFA'!V98/VLOOKUP(V$2,$BO$127:$BP$138,2,FALSE)</f>
        <v>0</v>
      </c>
      <c r="W98" s="39">
        <f>'Budget FCFA'!W98/VLOOKUP(W$2,$BO$127:$BP$138,2,FALSE)</f>
        <v>440.69</v>
      </c>
      <c r="X98" s="40">
        <f>'Budget FCFA'!X98/VLOOKUP(X$2,$BO$127:$BP$138,2,FALSE)</f>
        <v>0</v>
      </c>
      <c r="Y98" s="129">
        <f>'Budget FCFA'!Y98/VLOOKUP(Y$2,$BO$127:$BP$138,2,FALSE)</f>
        <v>0</v>
      </c>
      <c r="Z98" s="40">
        <f>'Budget FCFA'!Z98/VLOOKUP(Z$2,$BO$127:$BP$138,2,FALSE)</f>
        <v>0</v>
      </c>
      <c r="AA98" s="116">
        <f>'Budget FCFA'!AA98/VLOOKUP(AA$2,$BO$127:$BP$138,2,FALSE)</f>
        <v>354</v>
      </c>
      <c r="AB98" s="39">
        <f>'Budget FCFA'!AB98/VLOOKUP(AB$2,$BO$127:$BP$138,2,FALSE)</f>
        <v>0</v>
      </c>
      <c r="AC98" s="40">
        <f>'Budget FCFA'!AC98/VLOOKUP(AC$2,$BO$127:$BP$138,2,FALSE)</f>
        <v>0</v>
      </c>
      <c r="AD98" s="40">
        <f>'Budget FCFA'!AD98/VLOOKUP(AD$2,$BO$127:$BP$138,2,FALSE)</f>
        <v>0</v>
      </c>
      <c r="AE98" s="129">
        <f>'Budget FCFA'!AE98/VLOOKUP(AE$2,$BO$127:$BP$138,2,FALSE)</f>
        <v>0</v>
      </c>
      <c r="AF98" s="116">
        <f>'Budget FCFA'!AF98/VLOOKUP(AF$2,$BO$127:$BP$138,2,FALSE)</f>
        <v>880.62749204285819</v>
      </c>
      <c r="AG98" s="39">
        <f>'Budget FCFA'!AG98/VLOOKUP(AG$2,$BO$127:$BP$138,2,FALSE)</f>
        <v>0</v>
      </c>
      <c r="AH98" s="40">
        <f>'Budget FCFA'!AH98/VLOOKUP(AH$2,$BO$127:$BP$138,2,FALSE)</f>
        <v>0</v>
      </c>
      <c r="AI98" s="129">
        <f>'Budget FCFA'!AI98/VLOOKUP(AI$2,$BO$127:$BP$138,2,FALSE)</f>
        <v>0</v>
      </c>
      <c r="AJ98" s="40">
        <f>'Budget FCFA'!AJ98/VLOOKUP(AJ$2,$BO$127:$BP$138,2,FALSE)</f>
        <v>0</v>
      </c>
      <c r="AK98" s="116">
        <f>'Budget FCFA'!AK98/VLOOKUP(AK$2,$BO$127:$BP$138,2,FALSE)</f>
        <v>325.95999999999998</v>
      </c>
      <c r="AL98" s="39">
        <f>'Budget FCFA'!AL98/VLOOKUP(AL$2,$BO$127:$BP$138,2,FALSE)</f>
        <v>0</v>
      </c>
      <c r="AM98" s="40">
        <f>'Budget FCFA'!AM98/VLOOKUP(AM$2,$BO$127:$BP$138,2,FALSE)</f>
        <v>0</v>
      </c>
      <c r="AN98" s="129">
        <f>'Budget FCFA'!AN98/VLOOKUP(AN$2,$BO$127:$BP$138,2,FALSE)</f>
        <v>0</v>
      </c>
      <c r="AO98" s="40">
        <f>'Budget FCFA'!AO98/VLOOKUP(AO$2,$BO$127:$BP$138,2,FALSE)</f>
        <v>0</v>
      </c>
      <c r="AP98" s="116">
        <f>'Budget FCFA'!AP98/VLOOKUP(AP$2,$BO$127:$BP$138,2,FALSE)</f>
        <v>1038.1500000000001</v>
      </c>
      <c r="AQ98" s="39" t="e">
        <f>'Budget FCFA'!#REF!/VLOOKUP(AQ$2,$BO$127:$BP$138,2,FALSE)</f>
        <v>#REF!</v>
      </c>
      <c r="AR98" s="40" t="e">
        <f>'Budget FCFA'!#REF!/VLOOKUP(AR$2,$BO$127:$BP$138,2,FALSE)</f>
        <v>#REF!</v>
      </c>
      <c r="AS98" s="40" t="e">
        <f>'Budget FCFA'!#REF!/VLOOKUP(AS$2,$BO$127:$BP$138,2,FALSE)</f>
        <v>#REF!</v>
      </c>
      <c r="AT98" s="129" t="e">
        <f>'Budget FCFA'!#REF!/VLOOKUP(AT$2,$BO$127:$BP$138,2,FALSE)</f>
        <v>#REF!</v>
      </c>
      <c r="AU98" s="116" t="e">
        <f>'Budget FCFA'!#REF!/VLOOKUP(AU$2,$BO$127:$BP$138,2,FALSE)</f>
        <v>#REF!</v>
      </c>
      <c r="AV98" s="39" t="e">
        <f>'Budget FCFA'!#REF!/VLOOKUP(AV$2,$BO$127:$BP$138,2,FALSE)</f>
        <v>#REF!</v>
      </c>
      <c r="AW98" s="40" t="e">
        <f>'Budget FCFA'!#REF!/VLOOKUP(AW$2,$BO$127:$BP$138,2,FALSE)</f>
        <v>#REF!</v>
      </c>
      <c r="AX98" s="129" t="e">
        <f>'Budget FCFA'!#REF!/VLOOKUP(AX$2,$BO$127:$BP$138,2,FALSE)</f>
        <v>#REF!</v>
      </c>
      <c r="AY98" s="40" t="e">
        <f>'Budget FCFA'!#REF!/VLOOKUP(AY$2,$BO$127:$BP$138,2,FALSE)</f>
        <v>#REF!</v>
      </c>
      <c r="AZ98" s="116" t="e">
        <f>'Budget FCFA'!#REF!/VLOOKUP(AZ$2,$BO$127:$BP$138,2,FALSE)</f>
        <v>#REF!</v>
      </c>
      <c r="BA98" s="39" t="e">
        <f>'Budget FCFA'!#REF!/VLOOKUP(BA$2,$BO$127:$BP$138,2,FALSE)</f>
        <v>#REF!</v>
      </c>
      <c r="BB98" s="40" t="e">
        <f>'Budget FCFA'!#REF!/VLOOKUP(BB$2,$BO$127:$BP$138,2,FALSE)</f>
        <v>#REF!</v>
      </c>
      <c r="BC98" s="40" t="e">
        <f>'Budget FCFA'!#REF!/VLOOKUP(BC$2,$BO$127:$BP$138,2,FALSE)</f>
        <v>#REF!</v>
      </c>
      <c r="BD98" s="129" t="e">
        <f>'Budget FCFA'!#REF!/VLOOKUP(BD$2,$BO$127:$BP$138,2,FALSE)</f>
        <v>#REF!</v>
      </c>
      <c r="BE98" s="144" t="e">
        <f>'Budget FCFA'!#REF!/VLOOKUP(BE$2,$BO$127:$BP$138,2,FALSE)</f>
        <v>#REF!</v>
      </c>
      <c r="BF98" s="39" t="e">
        <f>'Budget FCFA'!#REF!/VLOOKUP(BF$2,$BO$127:$BP$138,2,FALSE)</f>
        <v>#REF!</v>
      </c>
      <c r="BG98" s="40" t="e">
        <f>'Budget FCFA'!#REF!/VLOOKUP(BG$2,$BO$127:$BP$138,2,FALSE)</f>
        <v>#REF!</v>
      </c>
      <c r="BH98" s="40" t="e">
        <f>'Budget FCFA'!#REF!/VLOOKUP(BH$2,$BO$127:$BP$138,2,FALSE)</f>
        <v>#REF!</v>
      </c>
      <c r="BI98" s="157" t="e">
        <f>'Budget FCFA'!#REF!/VLOOKUP(BI$2,$BO$127:$BP$138,2,FALSE)</f>
        <v>#REF!</v>
      </c>
      <c r="BJ98" s="116" t="e">
        <f>'Budget FCFA'!#REF!/VLOOKUP(BJ$2,$BO$127:$BP$138,2,FALSE)</f>
        <v>#REF!</v>
      </c>
      <c r="BK98" s="110" t="e">
        <f t="shared" si="1"/>
        <v>#REF!</v>
      </c>
      <c r="BL98" s="213" t="e">
        <f>BK98-'Budget FCFA'!#REF!</f>
        <v>#REF!</v>
      </c>
      <c r="BM98"/>
    </row>
    <row r="99" spans="1:65" s="5" customFormat="1">
      <c r="A99" s="61" t="s">
        <v>115</v>
      </c>
      <c r="B99" s="62" t="s">
        <v>67</v>
      </c>
      <c r="C99" s="112" t="s">
        <v>78</v>
      </c>
      <c r="D99" s="39">
        <f>'Budget FCFA'!D99/VLOOKUP(D$2,$BO$127:$BP$138,2,FALSE)</f>
        <v>0</v>
      </c>
      <c r="E99" s="40">
        <f>'Budget FCFA'!E99/VLOOKUP(E$2,$BO$127:$BP$138,2,FALSE)</f>
        <v>0</v>
      </c>
      <c r="F99" s="40">
        <f>'Budget FCFA'!F99/VLOOKUP(F$2,$BO$127:$BP$138,2,FALSE)</f>
        <v>0</v>
      </c>
      <c r="G99" s="40">
        <f>'Budget FCFA'!G99/VLOOKUP(G$2,$BO$127:$BP$138,2,FALSE)</f>
        <v>0</v>
      </c>
      <c r="H99" s="129">
        <f>'Budget FCFA'!H99/VLOOKUP(H$2,$BO$127:$BP$138,2,FALSE)</f>
        <v>113.52999999999999</v>
      </c>
      <c r="I99" s="39">
        <f>'Budget FCFA'!I99/VLOOKUP(I$2,$BO$127:$BP$138,2,FALSE)</f>
        <v>0</v>
      </c>
      <c r="J99" s="40">
        <f>'Budget FCFA'!J99/VLOOKUP(J$2,$BO$127:$BP$138,2,FALSE)</f>
        <v>0</v>
      </c>
      <c r="K99" s="40">
        <f>'Budget FCFA'!K99/VLOOKUP(K$2,$BO$127:$BP$138,2,FALSE)</f>
        <v>0</v>
      </c>
      <c r="L99" s="129">
        <f>'Budget FCFA'!L99/VLOOKUP(L$2,$BO$127:$BP$138,2,FALSE)</f>
        <v>0</v>
      </c>
      <c r="M99" s="39">
        <f>'Budget FCFA'!M99/VLOOKUP(M$2,$BO$127:$BP$138,2,FALSE)</f>
        <v>114.95999999999998</v>
      </c>
      <c r="N99" s="40">
        <f>'Budget FCFA'!N99/VLOOKUP(N$2,$BO$127:$BP$138,2,FALSE)</f>
        <v>0</v>
      </c>
      <c r="O99" s="40">
        <f>'Budget FCFA'!O99/VLOOKUP(O$2,$BO$127:$BP$138,2,FALSE)</f>
        <v>0</v>
      </c>
      <c r="P99" s="40">
        <f>'Budget FCFA'!P99/VLOOKUP(P$2,$BO$127:$BP$138,2,FALSE)</f>
        <v>0</v>
      </c>
      <c r="Q99" s="129">
        <f>'Budget FCFA'!Q99/VLOOKUP(Q$2,$BO$127:$BP$138,2,FALSE)</f>
        <v>0</v>
      </c>
      <c r="R99" s="39">
        <f>'Budget FCFA'!R99/VLOOKUP(R$2,$BO$127:$BP$138,2,FALSE)</f>
        <v>205.56000000000003</v>
      </c>
      <c r="S99" s="129">
        <f>'Budget FCFA'!S99/VLOOKUP(S$2,$BO$127:$BP$138,2,FALSE)</f>
        <v>0</v>
      </c>
      <c r="T99" s="40">
        <f>'Budget FCFA'!T99/VLOOKUP(T$2,$BO$127:$BP$138,2,FALSE)</f>
        <v>0</v>
      </c>
      <c r="U99" s="40">
        <f>'Budget FCFA'!U99/VLOOKUP(U$2,$BO$127:$BP$138,2,FALSE)</f>
        <v>0</v>
      </c>
      <c r="V99" s="116">
        <f>'Budget FCFA'!V99/VLOOKUP(V$2,$BO$127:$BP$138,2,FALSE)</f>
        <v>0</v>
      </c>
      <c r="W99" s="39">
        <f>'Budget FCFA'!W99/VLOOKUP(W$2,$BO$127:$BP$138,2,FALSE)</f>
        <v>160.84</v>
      </c>
      <c r="X99" s="40">
        <f>'Budget FCFA'!X99/VLOOKUP(X$2,$BO$127:$BP$138,2,FALSE)</f>
        <v>0</v>
      </c>
      <c r="Y99" s="129">
        <f>'Budget FCFA'!Y99/VLOOKUP(Y$2,$BO$127:$BP$138,2,FALSE)</f>
        <v>0</v>
      </c>
      <c r="Z99" s="40">
        <f>'Budget FCFA'!Z99/VLOOKUP(Z$2,$BO$127:$BP$138,2,FALSE)</f>
        <v>0</v>
      </c>
      <c r="AA99" s="116">
        <f>'Budget FCFA'!AA99/VLOOKUP(AA$2,$BO$127:$BP$138,2,FALSE)</f>
        <v>141.54</v>
      </c>
      <c r="AB99" s="39">
        <f>'Budget FCFA'!AB99/VLOOKUP(AB$2,$BO$127:$BP$138,2,FALSE)</f>
        <v>0</v>
      </c>
      <c r="AC99" s="40">
        <f>'Budget FCFA'!AC99/VLOOKUP(AC$2,$BO$127:$BP$138,2,FALSE)</f>
        <v>0</v>
      </c>
      <c r="AD99" s="40">
        <f>'Budget FCFA'!AD99/VLOOKUP(AD$2,$BO$127:$BP$138,2,FALSE)</f>
        <v>0</v>
      </c>
      <c r="AE99" s="129">
        <f>'Budget FCFA'!AE99/VLOOKUP(AE$2,$BO$127:$BP$138,2,FALSE)</f>
        <v>0</v>
      </c>
      <c r="AF99" s="116">
        <f>'Budget FCFA'!AF99/VLOOKUP(AF$2,$BO$127:$BP$138,2,FALSE)</f>
        <v>466.60865968396712</v>
      </c>
      <c r="AG99" s="39">
        <f>'Budget FCFA'!AG99/VLOOKUP(AG$2,$BO$127:$BP$138,2,FALSE)</f>
        <v>0</v>
      </c>
      <c r="AH99" s="40">
        <f>'Budget FCFA'!AH99/VLOOKUP(AH$2,$BO$127:$BP$138,2,FALSE)</f>
        <v>0</v>
      </c>
      <c r="AI99" s="129">
        <f>'Budget FCFA'!AI99/VLOOKUP(AI$2,$BO$127:$BP$138,2,FALSE)</f>
        <v>0</v>
      </c>
      <c r="AJ99" s="40">
        <f>'Budget FCFA'!AJ99/VLOOKUP(AJ$2,$BO$127:$BP$138,2,FALSE)</f>
        <v>0</v>
      </c>
      <c r="AK99" s="116">
        <f>'Budget FCFA'!AK99/VLOOKUP(AK$2,$BO$127:$BP$138,2,FALSE)</f>
        <v>363.11</v>
      </c>
      <c r="AL99" s="39">
        <f>'Budget FCFA'!AL99/VLOOKUP(AL$2,$BO$127:$BP$138,2,FALSE)</f>
        <v>0</v>
      </c>
      <c r="AM99" s="40">
        <f>'Budget FCFA'!AM99/VLOOKUP(AM$2,$BO$127:$BP$138,2,FALSE)</f>
        <v>0</v>
      </c>
      <c r="AN99" s="129">
        <f>'Budget FCFA'!AN99/VLOOKUP(AN$2,$BO$127:$BP$138,2,FALSE)</f>
        <v>0</v>
      </c>
      <c r="AO99" s="40">
        <f>'Budget FCFA'!AO99/VLOOKUP(AO$2,$BO$127:$BP$138,2,FALSE)</f>
        <v>0</v>
      </c>
      <c r="AP99" s="116">
        <f>'Budget FCFA'!AP99/VLOOKUP(AP$2,$BO$127:$BP$138,2,FALSE)</f>
        <v>203.93</v>
      </c>
      <c r="AQ99" s="39" t="e">
        <f>'Budget FCFA'!#REF!/VLOOKUP(AQ$2,$BO$127:$BP$138,2,FALSE)</f>
        <v>#REF!</v>
      </c>
      <c r="AR99" s="40" t="e">
        <f>'Budget FCFA'!#REF!/VLOOKUP(AR$2,$BO$127:$BP$138,2,FALSE)</f>
        <v>#REF!</v>
      </c>
      <c r="AS99" s="40" t="e">
        <f>'Budget FCFA'!#REF!/VLOOKUP(AS$2,$BO$127:$BP$138,2,FALSE)</f>
        <v>#REF!</v>
      </c>
      <c r="AT99" s="129" t="e">
        <f>'Budget FCFA'!#REF!/VLOOKUP(AT$2,$BO$127:$BP$138,2,FALSE)</f>
        <v>#REF!</v>
      </c>
      <c r="AU99" s="116" t="e">
        <f>'Budget FCFA'!#REF!/VLOOKUP(AU$2,$BO$127:$BP$138,2,FALSE)</f>
        <v>#REF!</v>
      </c>
      <c r="AV99" s="39" t="e">
        <f>'Budget FCFA'!#REF!/VLOOKUP(AV$2,$BO$127:$BP$138,2,FALSE)</f>
        <v>#REF!</v>
      </c>
      <c r="AW99" s="40" t="e">
        <f>'Budget FCFA'!#REF!/VLOOKUP(AW$2,$BO$127:$BP$138,2,FALSE)</f>
        <v>#REF!</v>
      </c>
      <c r="AX99" s="129" t="e">
        <f>'Budget FCFA'!#REF!/VLOOKUP(AX$2,$BO$127:$BP$138,2,FALSE)</f>
        <v>#REF!</v>
      </c>
      <c r="AY99" s="40" t="e">
        <f>'Budget FCFA'!#REF!/VLOOKUP(AY$2,$BO$127:$BP$138,2,FALSE)</f>
        <v>#REF!</v>
      </c>
      <c r="AZ99" s="116" t="e">
        <f>'Budget FCFA'!#REF!/VLOOKUP(AZ$2,$BO$127:$BP$138,2,FALSE)</f>
        <v>#REF!</v>
      </c>
      <c r="BA99" s="39" t="e">
        <f>'Budget FCFA'!#REF!/VLOOKUP(BA$2,$BO$127:$BP$138,2,FALSE)</f>
        <v>#REF!</v>
      </c>
      <c r="BB99" s="40" t="e">
        <f>'Budget FCFA'!#REF!/VLOOKUP(BB$2,$BO$127:$BP$138,2,FALSE)</f>
        <v>#REF!</v>
      </c>
      <c r="BC99" s="40" t="e">
        <f>'Budget FCFA'!#REF!/VLOOKUP(BC$2,$BO$127:$BP$138,2,FALSE)</f>
        <v>#REF!</v>
      </c>
      <c r="BD99" s="129" t="e">
        <f>'Budget FCFA'!#REF!/VLOOKUP(BD$2,$BO$127:$BP$138,2,FALSE)</f>
        <v>#REF!</v>
      </c>
      <c r="BE99" s="144" t="e">
        <f>'Budget FCFA'!#REF!/VLOOKUP(BE$2,$BO$127:$BP$138,2,FALSE)</f>
        <v>#REF!</v>
      </c>
      <c r="BF99" s="39" t="e">
        <f>'Budget FCFA'!#REF!/VLOOKUP(BF$2,$BO$127:$BP$138,2,FALSE)</f>
        <v>#REF!</v>
      </c>
      <c r="BG99" s="40" t="e">
        <f>'Budget FCFA'!#REF!/VLOOKUP(BG$2,$BO$127:$BP$138,2,FALSE)</f>
        <v>#REF!</v>
      </c>
      <c r="BH99" s="40" t="e">
        <f>'Budget FCFA'!#REF!/VLOOKUP(BH$2,$BO$127:$BP$138,2,FALSE)</f>
        <v>#REF!</v>
      </c>
      <c r="BI99" s="157" t="e">
        <f>'Budget FCFA'!#REF!/VLOOKUP(BI$2,$BO$127:$BP$138,2,FALSE)</f>
        <v>#REF!</v>
      </c>
      <c r="BJ99" s="116" t="e">
        <f>'Budget FCFA'!#REF!/VLOOKUP(BJ$2,$BO$127:$BP$138,2,FALSE)</f>
        <v>#REF!</v>
      </c>
      <c r="BK99" s="110" t="e">
        <f t="shared" si="1"/>
        <v>#REF!</v>
      </c>
      <c r="BL99" s="213" t="e">
        <f>BK99-'Budget FCFA'!#REF!</f>
        <v>#REF!</v>
      </c>
      <c r="BM99"/>
    </row>
    <row r="100" spans="1:65" s="5" customFormat="1">
      <c r="A100" s="61" t="s">
        <v>115</v>
      </c>
      <c r="B100" s="62" t="s">
        <v>29</v>
      </c>
      <c r="C100" s="112" t="s">
        <v>78</v>
      </c>
      <c r="D100" s="39">
        <f>'Budget FCFA'!D100/VLOOKUP(D$2,$BO$127:$BP$138,2,FALSE)</f>
        <v>0</v>
      </c>
      <c r="E100" s="40">
        <f>'Budget FCFA'!E100/VLOOKUP(E$2,$BO$127:$BP$138,2,FALSE)</f>
        <v>0</v>
      </c>
      <c r="F100" s="40">
        <f>'Budget FCFA'!F100/VLOOKUP(F$2,$BO$127:$BP$138,2,FALSE)</f>
        <v>0</v>
      </c>
      <c r="G100" s="40">
        <f>'Budget FCFA'!G100/VLOOKUP(G$2,$BO$127:$BP$138,2,FALSE)</f>
        <v>0</v>
      </c>
      <c r="H100" s="129">
        <f>'Budget FCFA'!H100/VLOOKUP(H$2,$BO$127:$BP$138,2,FALSE)</f>
        <v>367.04</v>
      </c>
      <c r="I100" s="39">
        <f>'Budget FCFA'!I100/VLOOKUP(I$2,$BO$127:$BP$138,2,FALSE)</f>
        <v>0</v>
      </c>
      <c r="J100" s="40">
        <f>'Budget FCFA'!J100/VLOOKUP(J$2,$BO$127:$BP$138,2,FALSE)</f>
        <v>0</v>
      </c>
      <c r="K100" s="40">
        <f>'Budget FCFA'!K100/VLOOKUP(K$2,$BO$127:$BP$138,2,FALSE)</f>
        <v>0</v>
      </c>
      <c r="L100" s="129">
        <f>'Budget FCFA'!L100/VLOOKUP(L$2,$BO$127:$BP$138,2,FALSE)</f>
        <v>0</v>
      </c>
      <c r="M100" s="39">
        <f>'Budget FCFA'!M100/VLOOKUP(M$2,$BO$127:$BP$138,2,FALSE)</f>
        <v>610.15</v>
      </c>
      <c r="N100" s="40">
        <f>'Budget FCFA'!N100/VLOOKUP(N$2,$BO$127:$BP$138,2,FALSE)</f>
        <v>0</v>
      </c>
      <c r="O100" s="40">
        <f>'Budget FCFA'!O100/VLOOKUP(O$2,$BO$127:$BP$138,2,FALSE)</f>
        <v>0</v>
      </c>
      <c r="P100" s="40">
        <f>'Budget FCFA'!P100/VLOOKUP(P$2,$BO$127:$BP$138,2,FALSE)</f>
        <v>0</v>
      </c>
      <c r="Q100" s="129">
        <f>'Budget FCFA'!Q100/VLOOKUP(Q$2,$BO$127:$BP$138,2,FALSE)</f>
        <v>0</v>
      </c>
      <c r="R100" s="39">
        <f>'Budget FCFA'!R100/VLOOKUP(R$2,$BO$127:$BP$138,2,FALSE)</f>
        <v>728.35</v>
      </c>
      <c r="S100" s="129">
        <f>'Budget FCFA'!S100/VLOOKUP(S$2,$BO$127:$BP$138,2,FALSE)</f>
        <v>0</v>
      </c>
      <c r="T100" s="40">
        <f>'Budget FCFA'!T100/VLOOKUP(T$2,$BO$127:$BP$138,2,FALSE)</f>
        <v>0</v>
      </c>
      <c r="U100" s="40">
        <f>'Budget FCFA'!U100/VLOOKUP(U$2,$BO$127:$BP$138,2,FALSE)</f>
        <v>0</v>
      </c>
      <c r="V100" s="116">
        <f>'Budget FCFA'!V100/VLOOKUP(V$2,$BO$127:$BP$138,2,FALSE)</f>
        <v>0</v>
      </c>
      <c r="W100" s="39">
        <f>'Budget FCFA'!W100/VLOOKUP(W$2,$BO$127:$BP$138,2,FALSE)</f>
        <v>582.13</v>
      </c>
      <c r="X100" s="40">
        <f>'Budget FCFA'!X100/VLOOKUP(X$2,$BO$127:$BP$138,2,FALSE)</f>
        <v>0</v>
      </c>
      <c r="Y100" s="129">
        <f>'Budget FCFA'!Y100/VLOOKUP(Y$2,$BO$127:$BP$138,2,FALSE)</f>
        <v>0</v>
      </c>
      <c r="Z100" s="40">
        <f>'Budget FCFA'!Z100/VLOOKUP(Z$2,$BO$127:$BP$138,2,FALSE)</f>
        <v>0</v>
      </c>
      <c r="AA100" s="116">
        <f>'Budget FCFA'!AA100/VLOOKUP(AA$2,$BO$127:$BP$138,2,FALSE)</f>
        <v>490.08999999999992</v>
      </c>
      <c r="AB100" s="39">
        <f>'Budget FCFA'!AB100/VLOOKUP(AB$2,$BO$127:$BP$138,2,FALSE)</f>
        <v>0</v>
      </c>
      <c r="AC100" s="40">
        <f>'Budget FCFA'!AC100/VLOOKUP(AC$2,$BO$127:$BP$138,2,FALSE)</f>
        <v>0</v>
      </c>
      <c r="AD100" s="40">
        <f>'Budget FCFA'!AD100/VLOOKUP(AD$2,$BO$127:$BP$138,2,FALSE)</f>
        <v>0</v>
      </c>
      <c r="AE100" s="129">
        <f>'Budget FCFA'!AE100/VLOOKUP(AE$2,$BO$127:$BP$138,2,FALSE)</f>
        <v>0</v>
      </c>
      <c r="AF100" s="116">
        <f>'Budget FCFA'!AF100/VLOOKUP(AF$2,$BO$127:$BP$138,2,FALSE)</f>
        <v>629.8298306129625</v>
      </c>
      <c r="AG100" s="39">
        <f>'Budget FCFA'!AG100/VLOOKUP(AG$2,$BO$127:$BP$138,2,FALSE)</f>
        <v>0</v>
      </c>
      <c r="AH100" s="40">
        <f>'Budget FCFA'!AH100/VLOOKUP(AH$2,$BO$127:$BP$138,2,FALSE)</f>
        <v>0</v>
      </c>
      <c r="AI100" s="129">
        <f>'Budget FCFA'!AI100/VLOOKUP(AI$2,$BO$127:$BP$138,2,FALSE)</f>
        <v>0</v>
      </c>
      <c r="AJ100" s="40">
        <f>'Budget FCFA'!AJ100/VLOOKUP(AJ$2,$BO$127:$BP$138,2,FALSE)</f>
        <v>0</v>
      </c>
      <c r="AK100" s="116">
        <f>'Budget FCFA'!AK100/VLOOKUP(AK$2,$BO$127:$BP$138,2,FALSE)</f>
        <v>300.5</v>
      </c>
      <c r="AL100" s="39">
        <f>'Budget FCFA'!AL100/VLOOKUP(AL$2,$BO$127:$BP$138,2,FALSE)</f>
        <v>0</v>
      </c>
      <c r="AM100" s="40">
        <f>'Budget FCFA'!AM100/VLOOKUP(AM$2,$BO$127:$BP$138,2,FALSE)</f>
        <v>0</v>
      </c>
      <c r="AN100" s="129">
        <f>'Budget FCFA'!AN100/VLOOKUP(AN$2,$BO$127:$BP$138,2,FALSE)</f>
        <v>0</v>
      </c>
      <c r="AO100" s="40">
        <f>'Budget FCFA'!AO100/VLOOKUP(AO$2,$BO$127:$BP$138,2,FALSE)</f>
        <v>0</v>
      </c>
      <c r="AP100" s="116">
        <f>'Budget FCFA'!AP100/VLOOKUP(AP$2,$BO$127:$BP$138,2,FALSE)</f>
        <v>746.36</v>
      </c>
      <c r="AQ100" s="39" t="e">
        <f>'Budget FCFA'!#REF!/VLOOKUP(AQ$2,$BO$127:$BP$138,2,FALSE)</f>
        <v>#REF!</v>
      </c>
      <c r="AR100" s="40" t="e">
        <f>'Budget FCFA'!#REF!/VLOOKUP(AR$2,$BO$127:$BP$138,2,FALSE)</f>
        <v>#REF!</v>
      </c>
      <c r="AS100" s="40" t="e">
        <f>'Budget FCFA'!#REF!/VLOOKUP(AS$2,$BO$127:$BP$138,2,FALSE)</f>
        <v>#REF!</v>
      </c>
      <c r="AT100" s="129" t="e">
        <f>'Budget FCFA'!#REF!/VLOOKUP(AT$2,$BO$127:$BP$138,2,FALSE)</f>
        <v>#REF!</v>
      </c>
      <c r="AU100" s="116" t="e">
        <f>'Budget FCFA'!#REF!/VLOOKUP(AU$2,$BO$127:$BP$138,2,FALSE)</f>
        <v>#REF!</v>
      </c>
      <c r="AV100" s="39" t="e">
        <f>'Budget FCFA'!#REF!/VLOOKUP(AV$2,$BO$127:$BP$138,2,FALSE)</f>
        <v>#REF!</v>
      </c>
      <c r="AW100" s="40" t="e">
        <f>'Budget FCFA'!#REF!/VLOOKUP(AW$2,$BO$127:$BP$138,2,FALSE)</f>
        <v>#REF!</v>
      </c>
      <c r="AX100" s="129" t="e">
        <f>'Budget FCFA'!#REF!/VLOOKUP(AX$2,$BO$127:$BP$138,2,FALSE)</f>
        <v>#REF!</v>
      </c>
      <c r="AY100" s="40" t="e">
        <f>'Budget FCFA'!#REF!/VLOOKUP(AY$2,$BO$127:$BP$138,2,FALSE)</f>
        <v>#REF!</v>
      </c>
      <c r="AZ100" s="116" t="e">
        <f>'Budget FCFA'!#REF!/VLOOKUP(AZ$2,$BO$127:$BP$138,2,FALSE)</f>
        <v>#REF!</v>
      </c>
      <c r="BA100" s="39" t="e">
        <f>'Budget FCFA'!#REF!/VLOOKUP(BA$2,$BO$127:$BP$138,2,FALSE)</f>
        <v>#REF!</v>
      </c>
      <c r="BB100" s="40" t="e">
        <f>'Budget FCFA'!#REF!/VLOOKUP(BB$2,$BO$127:$BP$138,2,FALSE)</f>
        <v>#REF!</v>
      </c>
      <c r="BC100" s="40" t="e">
        <f>'Budget FCFA'!#REF!/VLOOKUP(BC$2,$BO$127:$BP$138,2,FALSE)</f>
        <v>#REF!</v>
      </c>
      <c r="BD100" s="129" t="e">
        <f>'Budget FCFA'!#REF!/VLOOKUP(BD$2,$BO$127:$BP$138,2,FALSE)</f>
        <v>#REF!</v>
      </c>
      <c r="BE100" s="144" t="e">
        <f>'Budget FCFA'!#REF!/VLOOKUP(BE$2,$BO$127:$BP$138,2,FALSE)</f>
        <v>#REF!</v>
      </c>
      <c r="BF100" s="39" t="e">
        <f>'Budget FCFA'!#REF!/VLOOKUP(BF$2,$BO$127:$BP$138,2,FALSE)</f>
        <v>#REF!</v>
      </c>
      <c r="BG100" s="40" t="e">
        <f>'Budget FCFA'!#REF!/VLOOKUP(BG$2,$BO$127:$BP$138,2,FALSE)</f>
        <v>#REF!</v>
      </c>
      <c r="BH100" s="40" t="e">
        <f>'Budget FCFA'!#REF!/VLOOKUP(BH$2,$BO$127:$BP$138,2,FALSE)</f>
        <v>#REF!</v>
      </c>
      <c r="BI100" s="157" t="e">
        <f>'Budget FCFA'!#REF!/VLOOKUP(BI$2,$BO$127:$BP$138,2,FALSE)</f>
        <v>#REF!</v>
      </c>
      <c r="BJ100" s="116" t="e">
        <f>'Budget FCFA'!#REF!/VLOOKUP(BJ$2,$BO$127:$BP$138,2,FALSE)</f>
        <v>#REF!</v>
      </c>
      <c r="BK100" s="110" t="e">
        <f t="shared" si="1"/>
        <v>#REF!</v>
      </c>
      <c r="BL100" s="213" t="e">
        <f>BK100-'Budget FCFA'!#REF!</f>
        <v>#REF!</v>
      </c>
      <c r="BM100"/>
    </row>
    <row r="101" spans="1:65" s="5" customFormat="1">
      <c r="A101" s="61" t="s">
        <v>115</v>
      </c>
      <c r="B101" s="62" t="s">
        <v>96</v>
      </c>
      <c r="C101" s="112" t="s">
        <v>78</v>
      </c>
      <c r="D101" s="39">
        <f>'Budget FCFA'!D101/VLOOKUP(D$2,$BO$127:$BP$138,2,FALSE)</f>
        <v>0</v>
      </c>
      <c r="E101" s="40">
        <f>'Budget FCFA'!E101/VLOOKUP(E$2,$BO$127:$BP$138,2,FALSE)</f>
        <v>0</v>
      </c>
      <c r="F101" s="40">
        <f>'Budget FCFA'!F101/VLOOKUP(F$2,$BO$127:$BP$138,2,FALSE)</f>
        <v>0</v>
      </c>
      <c r="G101" s="40">
        <f>'Budget FCFA'!G101/VLOOKUP(G$2,$BO$127:$BP$138,2,FALSE)</f>
        <v>0</v>
      </c>
      <c r="H101" s="129">
        <f>'Budget FCFA'!H101/VLOOKUP(H$2,$BO$127:$BP$138,2,FALSE)</f>
        <v>105.07</v>
      </c>
      <c r="I101" s="39">
        <f>'Budget FCFA'!I101/VLOOKUP(I$2,$BO$127:$BP$138,2,FALSE)</f>
        <v>0</v>
      </c>
      <c r="J101" s="40">
        <f>'Budget FCFA'!J101/VLOOKUP(J$2,$BO$127:$BP$138,2,FALSE)</f>
        <v>0</v>
      </c>
      <c r="K101" s="40">
        <f>'Budget FCFA'!K101/VLOOKUP(K$2,$BO$127:$BP$138,2,FALSE)</f>
        <v>0</v>
      </c>
      <c r="L101" s="129">
        <f>'Budget FCFA'!L101/VLOOKUP(L$2,$BO$127:$BP$138,2,FALSE)</f>
        <v>0</v>
      </c>
      <c r="M101" s="39">
        <f>'Budget FCFA'!M101/VLOOKUP(M$2,$BO$127:$BP$138,2,FALSE)</f>
        <v>125.07</v>
      </c>
      <c r="N101" s="40">
        <f>'Budget FCFA'!N101/VLOOKUP(N$2,$BO$127:$BP$138,2,FALSE)</f>
        <v>0</v>
      </c>
      <c r="O101" s="40">
        <f>'Budget FCFA'!O101/VLOOKUP(O$2,$BO$127:$BP$138,2,FALSE)</f>
        <v>0</v>
      </c>
      <c r="P101" s="40">
        <f>'Budget FCFA'!P101/VLOOKUP(P$2,$BO$127:$BP$138,2,FALSE)</f>
        <v>0</v>
      </c>
      <c r="Q101" s="129">
        <f>'Budget FCFA'!Q101/VLOOKUP(Q$2,$BO$127:$BP$138,2,FALSE)</f>
        <v>0</v>
      </c>
      <c r="R101" s="39">
        <f>'Budget FCFA'!R101/VLOOKUP(R$2,$BO$127:$BP$138,2,FALSE)</f>
        <v>311.14999999999998</v>
      </c>
      <c r="S101" s="129">
        <f>'Budget FCFA'!S101/VLOOKUP(S$2,$BO$127:$BP$138,2,FALSE)</f>
        <v>0</v>
      </c>
      <c r="T101" s="40">
        <f>'Budget FCFA'!T101/VLOOKUP(T$2,$BO$127:$BP$138,2,FALSE)</f>
        <v>0</v>
      </c>
      <c r="U101" s="40">
        <f>'Budget FCFA'!U101/VLOOKUP(U$2,$BO$127:$BP$138,2,FALSE)</f>
        <v>0</v>
      </c>
      <c r="V101" s="41">
        <f>'Budget FCFA'!V101/VLOOKUP(V$2,$BO$127:$BP$138,2,FALSE)</f>
        <v>0</v>
      </c>
      <c r="W101" s="39">
        <f>'Budget FCFA'!W101/VLOOKUP(W$2,$BO$127:$BP$138,2,FALSE)</f>
        <v>248.85</v>
      </c>
      <c r="X101" s="40">
        <f>'Budget FCFA'!X101/VLOOKUP(X$2,$BO$127:$BP$138,2,FALSE)</f>
        <v>0</v>
      </c>
      <c r="Y101" s="129">
        <f>'Budget FCFA'!Y101/VLOOKUP(Y$2,$BO$127:$BP$138,2,FALSE)</f>
        <v>0</v>
      </c>
      <c r="Z101" s="40">
        <f>'Budget FCFA'!Z101/VLOOKUP(Z$2,$BO$127:$BP$138,2,FALSE)</f>
        <v>0</v>
      </c>
      <c r="AA101" s="41">
        <f>'Budget FCFA'!AA101/VLOOKUP(AA$2,$BO$127:$BP$138,2,FALSE)</f>
        <v>107.90999999999998</v>
      </c>
      <c r="AB101" s="39">
        <f>'Budget FCFA'!AB101/VLOOKUP(AB$2,$BO$127:$BP$138,2,FALSE)</f>
        <v>0</v>
      </c>
      <c r="AC101" s="40">
        <f>'Budget FCFA'!AC101/VLOOKUP(AC$2,$BO$127:$BP$138,2,FALSE)</f>
        <v>0</v>
      </c>
      <c r="AD101" s="40">
        <f>'Budget FCFA'!AD101/VLOOKUP(AD$2,$BO$127:$BP$138,2,FALSE)</f>
        <v>0</v>
      </c>
      <c r="AE101" s="129">
        <f>'Budget FCFA'!AE101/VLOOKUP(AE$2,$BO$127:$BP$138,2,FALSE)</f>
        <v>0</v>
      </c>
      <c r="AF101" s="41">
        <f>'Budget FCFA'!AF101/VLOOKUP(AF$2,$BO$127:$BP$138,2,FALSE)</f>
        <v>129.34281814487096</v>
      </c>
      <c r="AG101" s="39">
        <f>'Budget FCFA'!AG101/VLOOKUP(AG$2,$BO$127:$BP$138,2,FALSE)</f>
        <v>0</v>
      </c>
      <c r="AH101" s="40">
        <f>'Budget FCFA'!AH101/VLOOKUP(AH$2,$BO$127:$BP$138,2,FALSE)</f>
        <v>0</v>
      </c>
      <c r="AI101" s="129">
        <f>'Budget FCFA'!AI101/VLOOKUP(AI$2,$BO$127:$BP$138,2,FALSE)</f>
        <v>0</v>
      </c>
      <c r="AJ101" s="40">
        <f>'Budget FCFA'!AJ101/VLOOKUP(AJ$2,$BO$127:$BP$138,2,FALSE)</f>
        <v>0</v>
      </c>
      <c r="AK101" s="41">
        <f>'Budget FCFA'!AK101/VLOOKUP(AK$2,$BO$127:$BP$138,2,FALSE)</f>
        <v>106.28</v>
      </c>
      <c r="AL101" s="39">
        <f>'Budget FCFA'!AL101/VLOOKUP(AL$2,$BO$127:$BP$138,2,FALSE)</f>
        <v>0</v>
      </c>
      <c r="AM101" s="40">
        <f>'Budget FCFA'!AM101/VLOOKUP(AM$2,$BO$127:$BP$138,2,FALSE)</f>
        <v>0</v>
      </c>
      <c r="AN101" s="129">
        <f>'Budget FCFA'!AN101/VLOOKUP(AN$2,$BO$127:$BP$138,2,FALSE)</f>
        <v>0</v>
      </c>
      <c r="AO101" s="40">
        <f>'Budget FCFA'!AO101/VLOOKUP(AO$2,$BO$127:$BP$138,2,FALSE)</f>
        <v>0</v>
      </c>
      <c r="AP101" s="41">
        <f>'Budget FCFA'!AP101/VLOOKUP(AP$2,$BO$127:$BP$138,2,FALSE)</f>
        <v>410.99</v>
      </c>
      <c r="AQ101" s="39" t="e">
        <f>'Budget FCFA'!#REF!/VLOOKUP(AQ$2,$BO$127:$BP$138,2,FALSE)</f>
        <v>#REF!</v>
      </c>
      <c r="AR101" s="40" t="e">
        <f>'Budget FCFA'!#REF!/VLOOKUP(AR$2,$BO$127:$BP$138,2,FALSE)</f>
        <v>#REF!</v>
      </c>
      <c r="AS101" s="40" t="e">
        <f>'Budget FCFA'!#REF!/VLOOKUP(AS$2,$BO$127:$BP$138,2,FALSE)</f>
        <v>#REF!</v>
      </c>
      <c r="AT101" s="129" t="e">
        <f>'Budget FCFA'!#REF!/VLOOKUP(AT$2,$BO$127:$BP$138,2,FALSE)</f>
        <v>#REF!</v>
      </c>
      <c r="AU101" s="41" t="e">
        <f>'Budget FCFA'!#REF!/VLOOKUP(AU$2,$BO$127:$BP$138,2,FALSE)</f>
        <v>#REF!</v>
      </c>
      <c r="AV101" s="39" t="e">
        <f>'Budget FCFA'!#REF!/VLOOKUP(AV$2,$BO$127:$BP$138,2,FALSE)</f>
        <v>#REF!</v>
      </c>
      <c r="AW101" s="40" t="e">
        <f>'Budget FCFA'!#REF!/VLOOKUP(AW$2,$BO$127:$BP$138,2,FALSE)</f>
        <v>#REF!</v>
      </c>
      <c r="AX101" s="129" t="e">
        <f>'Budget FCFA'!#REF!/VLOOKUP(AX$2,$BO$127:$BP$138,2,FALSE)</f>
        <v>#REF!</v>
      </c>
      <c r="AY101" s="40" t="e">
        <f>'Budget FCFA'!#REF!/VLOOKUP(AY$2,$BO$127:$BP$138,2,FALSE)</f>
        <v>#REF!</v>
      </c>
      <c r="AZ101" s="41" t="e">
        <f>'Budget FCFA'!#REF!/VLOOKUP(AZ$2,$BO$127:$BP$138,2,FALSE)</f>
        <v>#REF!</v>
      </c>
      <c r="BA101" s="39" t="e">
        <f>'Budget FCFA'!#REF!/VLOOKUP(BA$2,$BO$127:$BP$138,2,FALSE)</f>
        <v>#REF!</v>
      </c>
      <c r="BB101" s="40" t="e">
        <f>'Budget FCFA'!#REF!/VLOOKUP(BB$2,$BO$127:$BP$138,2,FALSE)</f>
        <v>#REF!</v>
      </c>
      <c r="BC101" s="40" t="e">
        <f>'Budget FCFA'!#REF!/VLOOKUP(BC$2,$BO$127:$BP$138,2,FALSE)</f>
        <v>#REF!</v>
      </c>
      <c r="BD101" s="129" t="e">
        <f>'Budget FCFA'!#REF!/VLOOKUP(BD$2,$BO$127:$BP$138,2,FALSE)</f>
        <v>#REF!</v>
      </c>
      <c r="BE101" s="41" t="e">
        <f>'Budget FCFA'!#REF!/VLOOKUP(BE$2,$BO$127:$BP$138,2,FALSE)</f>
        <v>#REF!</v>
      </c>
      <c r="BF101" s="39" t="e">
        <f>'Budget FCFA'!#REF!/VLOOKUP(BF$2,$BO$127:$BP$138,2,FALSE)</f>
        <v>#REF!</v>
      </c>
      <c r="BG101" s="40" t="e">
        <f>'Budget FCFA'!#REF!/VLOOKUP(BG$2,$BO$127:$BP$138,2,FALSE)</f>
        <v>#REF!</v>
      </c>
      <c r="BH101" s="40" t="e">
        <f>'Budget FCFA'!#REF!/VLOOKUP(BH$2,$BO$127:$BP$138,2,FALSE)</f>
        <v>#REF!</v>
      </c>
      <c r="BI101" s="157" t="e">
        <f>'Budget FCFA'!#REF!/VLOOKUP(BI$2,$BO$127:$BP$138,2,FALSE)</f>
        <v>#REF!</v>
      </c>
      <c r="BJ101" s="149" t="e">
        <f>'Budget FCFA'!#REF!/VLOOKUP(BJ$2,$BO$127:$BP$138,2,FALSE)</f>
        <v>#REF!</v>
      </c>
      <c r="BK101" s="110" t="e">
        <f t="shared" si="1"/>
        <v>#REF!</v>
      </c>
      <c r="BL101" s="213" t="e">
        <f>BK101-'Budget FCFA'!#REF!</f>
        <v>#REF!</v>
      </c>
      <c r="BM101"/>
    </row>
    <row r="102" spans="1:65" s="5" customFormat="1">
      <c r="A102" s="61" t="s">
        <v>115</v>
      </c>
      <c r="B102" s="62" t="s">
        <v>30</v>
      </c>
      <c r="C102" s="112" t="s">
        <v>78</v>
      </c>
      <c r="D102" s="39">
        <f>'Budget FCFA'!D102/VLOOKUP(D$2,$BO$127:$BP$138,2,FALSE)</f>
        <v>0</v>
      </c>
      <c r="E102" s="40">
        <f>'Budget FCFA'!E102/VLOOKUP(E$2,$BO$127:$BP$138,2,FALSE)</f>
        <v>0</v>
      </c>
      <c r="F102" s="40">
        <f>'Budget FCFA'!F102/VLOOKUP(F$2,$BO$127:$BP$138,2,FALSE)</f>
        <v>0</v>
      </c>
      <c r="G102" s="40">
        <f>'Budget FCFA'!G102/VLOOKUP(G$2,$BO$127:$BP$138,2,FALSE)</f>
        <v>0</v>
      </c>
      <c r="H102" s="129">
        <f>'Budget FCFA'!H102/VLOOKUP(H$2,$BO$127:$BP$138,2,FALSE)</f>
        <v>187.81</v>
      </c>
      <c r="I102" s="39">
        <f>'Budget FCFA'!I102/VLOOKUP(I$2,$BO$127:$BP$138,2,FALSE)</f>
        <v>0</v>
      </c>
      <c r="J102" s="40">
        <f>'Budget FCFA'!J102/VLOOKUP(J$2,$BO$127:$BP$138,2,FALSE)</f>
        <v>0</v>
      </c>
      <c r="K102" s="40">
        <f>'Budget FCFA'!K102/VLOOKUP(K$2,$BO$127:$BP$138,2,FALSE)</f>
        <v>0</v>
      </c>
      <c r="L102" s="129">
        <f>'Budget FCFA'!L102/VLOOKUP(L$2,$BO$127:$BP$138,2,FALSE)</f>
        <v>0</v>
      </c>
      <c r="M102" s="39">
        <f>'Budget FCFA'!M102/VLOOKUP(M$2,$BO$127:$BP$138,2,FALSE)</f>
        <v>188.84</v>
      </c>
      <c r="N102" s="40">
        <f>'Budget FCFA'!N102/VLOOKUP(N$2,$BO$127:$BP$138,2,FALSE)</f>
        <v>0</v>
      </c>
      <c r="O102" s="40">
        <f>'Budget FCFA'!O102/VLOOKUP(O$2,$BO$127:$BP$138,2,FALSE)</f>
        <v>0</v>
      </c>
      <c r="P102" s="40">
        <f>'Budget FCFA'!P102/VLOOKUP(P$2,$BO$127:$BP$138,2,FALSE)</f>
        <v>0</v>
      </c>
      <c r="Q102" s="129">
        <f>'Budget FCFA'!Q102/VLOOKUP(Q$2,$BO$127:$BP$138,2,FALSE)</f>
        <v>0</v>
      </c>
      <c r="R102" s="39">
        <f>'Budget FCFA'!R102/VLOOKUP(R$2,$BO$127:$BP$138,2,FALSE)</f>
        <v>259.95999999999998</v>
      </c>
      <c r="S102" s="129">
        <f>'Budget FCFA'!S102/VLOOKUP(S$2,$BO$127:$BP$138,2,FALSE)</f>
        <v>0</v>
      </c>
      <c r="T102" s="40">
        <f>'Budget FCFA'!T102/VLOOKUP(T$2,$BO$127:$BP$138,2,FALSE)</f>
        <v>0</v>
      </c>
      <c r="U102" s="40">
        <f>'Budget FCFA'!U102/VLOOKUP(U$2,$BO$127:$BP$138,2,FALSE)</f>
        <v>0</v>
      </c>
      <c r="V102" s="41">
        <f>'Budget FCFA'!V102/VLOOKUP(V$2,$BO$127:$BP$138,2,FALSE)</f>
        <v>0</v>
      </c>
      <c r="W102" s="39">
        <f>'Budget FCFA'!W102/VLOOKUP(W$2,$BO$127:$BP$138,2,FALSE)</f>
        <v>435.45</v>
      </c>
      <c r="X102" s="40">
        <f>'Budget FCFA'!X102/VLOOKUP(X$2,$BO$127:$BP$138,2,FALSE)</f>
        <v>0</v>
      </c>
      <c r="Y102" s="129">
        <f>'Budget FCFA'!Y102/VLOOKUP(Y$2,$BO$127:$BP$138,2,FALSE)</f>
        <v>0</v>
      </c>
      <c r="Z102" s="40">
        <f>'Budget FCFA'!Z102/VLOOKUP(Z$2,$BO$127:$BP$138,2,FALSE)</f>
        <v>0</v>
      </c>
      <c r="AA102" s="41">
        <f>'Budget FCFA'!AA102/VLOOKUP(AA$2,$BO$127:$BP$138,2,FALSE)</f>
        <v>499.60000000000008</v>
      </c>
      <c r="AB102" s="39">
        <f>'Budget FCFA'!AB102/VLOOKUP(AB$2,$BO$127:$BP$138,2,FALSE)</f>
        <v>0</v>
      </c>
      <c r="AC102" s="40">
        <f>'Budget FCFA'!AC102/VLOOKUP(AC$2,$BO$127:$BP$138,2,FALSE)</f>
        <v>0</v>
      </c>
      <c r="AD102" s="40">
        <f>'Budget FCFA'!AD102/VLOOKUP(AD$2,$BO$127:$BP$138,2,FALSE)</f>
        <v>0</v>
      </c>
      <c r="AE102" s="129">
        <f>'Budget FCFA'!AE102/VLOOKUP(AE$2,$BO$127:$BP$138,2,FALSE)</f>
        <v>0</v>
      </c>
      <c r="AF102" s="41">
        <f>'Budget FCFA'!AF102/VLOOKUP(AF$2,$BO$127:$BP$138,2,FALSE)</f>
        <v>186.7153542773728</v>
      </c>
      <c r="AG102" s="39">
        <f>'Budget FCFA'!AG102/VLOOKUP(AG$2,$BO$127:$BP$138,2,FALSE)</f>
        <v>0</v>
      </c>
      <c r="AH102" s="40">
        <f>'Budget FCFA'!AH102/VLOOKUP(AH$2,$BO$127:$BP$138,2,FALSE)</f>
        <v>0</v>
      </c>
      <c r="AI102" s="129">
        <f>'Budget FCFA'!AI102/VLOOKUP(AI$2,$BO$127:$BP$138,2,FALSE)</f>
        <v>0</v>
      </c>
      <c r="AJ102" s="40">
        <f>'Budget FCFA'!AJ102/VLOOKUP(AJ$2,$BO$127:$BP$138,2,FALSE)</f>
        <v>0</v>
      </c>
      <c r="AK102" s="41">
        <f>'Budget FCFA'!AK102/VLOOKUP(AK$2,$BO$127:$BP$138,2,FALSE)</f>
        <v>100.45999999999998</v>
      </c>
      <c r="AL102" s="39">
        <f>'Budget FCFA'!AL102/VLOOKUP(AL$2,$BO$127:$BP$138,2,FALSE)</f>
        <v>0</v>
      </c>
      <c r="AM102" s="40">
        <f>'Budget FCFA'!AM102/VLOOKUP(AM$2,$BO$127:$BP$138,2,FALSE)</f>
        <v>0</v>
      </c>
      <c r="AN102" s="129">
        <f>'Budget FCFA'!AN102/VLOOKUP(AN$2,$BO$127:$BP$138,2,FALSE)</f>
        <v>0</v>
      </c>
      <c r="AO102" s="40">
        <f>'Budget FCFA'!AO102/VLOOKUP(AO$2,$BO$127:$BP$138,2,FALSE)</f>
        <v>0</v>
      </c>
      <c r="AP102" s="41">
        <f>'Budget FCFA'!AP102/VLOOKUP(AP$2,$BO$127:$BP$138,2,FALSE)</f>
        <v>375.31</v>
      </c>
      <c r="AQ102" s="39" t="e">
        <f>'Budget FCFA'!#REF!/VLOOKUP(AQ$2,$BO$127:$BP$138,2,FALSE)</f>
        <v>#REF!</v>
      </c>
      <c r="AR102" s="40" t="e">
        <f>'Budget FCFA'!#REF!/VLOOKUP(AR$2,$BO$127:$BP$138,2,FALSE)</f>
        <v>#REF!</v>
      </c>
      <c r="AS102" s="40" t="e">
        <f>'Budget FCFA'!#REF!/VLOOKUP(AS$2,$BO$127:$BP$138,2,FALSE)</f>
        <v>#REF!</v>
      </c>
      <c r="AT102" s="129" t="e">
        <f>'Budget FCFA'!#REF!/VLOOKUP(AT$2,$BO$127:$BP$138,2,FALSE)</f>
        <v>#REF!</v>
      </c>
      <c r="AU102" s="41" t="e">
        <f>'Budget FCFA'!#REF!/VLOOKUP(AU$2,$BO$127:$BP$138,2,FALSE)</f>
        <v>#REF!</v>
      </c>
      <c r="AV102" s="39" t="e">
        <f>'Budget FCFA'!#REF!/VLOOKUP(AV$2,$BO$127:$BP$138,2,FALSE)</f>
        <v>#REF!</v>
      </c>
      <c r="AW102" s="40" t="e">
        <f>'Budget FCFA'!#REF!/VLOOKUP(AW$2,$BO$127:$BP$138,2,FALSE)</f>
        <v>#REF!</v>
      </c>
      <c r="AX102" s="129" t="e">
        <f>'Budget FCFA'!#REF!/VLOOKUP(AX$2,$BO$127:$BP$138,2,FALSE)</f>
        <v>#REF!</v>
      </c>
      <c r="AY102" s="40" t="e">
        <f>'Budget FCFA'!#REF!/VLOOKUP(AY$2,$BO$127:$BP$138,2,FALSE)</f>
        <v>#REF!</v>
      </c>
      <c r="AZ102" s="41" t="e">
        <f>'Budget FCFA'!#REF!/VLOOKUP(AZ$2,$BO$127:$BP$138,2,FALSE)</f>
        <v>#REF!</v>
      </c>
      <c r="BA102" s="39" t="e">
        <f>'Budget FCFA'!#REF!/VLOOKUP(BA$2,$BO$127:$BP$138,2,FALSE)</f>
        <v>#REF!</v>
      </c>
      <c r="BB102" s="40" t="e">
        <f>'Budget FCFA'!#REF!/VLOOKUP(BB$2,$BO$127:$BP$138,2,FALSE)</f>
        <v>#REF!</v>
      </c>
      <c r="BC102" s="40" t="e">
        <f>'Budget FCFA'!#REF!/VLOOKUP(BC$2,$BO$127:$BP$138,2,FALSE)</f>
        <v>#REF!</v>
      </c>
      <c r="BD102" s="129" t="e">
        <f>'Budget FCFA'!#REF!/VLOOKUP(BD$2,$BO$127:$BP$138,2,FALSE)</f>
        <v>#REF!</v>
      </c>
      <c r="BE102" s="41" t="e">
        <f>'Budget FCFA'!#REF!/VLOOKUP(BE$2,$BO$127:$BP$138,2,FALSE)</f>
        <v>#REF!</v>
      </c>
      <c r="BF102" s="39" t="e">
        <f>'Budget FCFA'!#REF!/VLOOKUP(BF$2,$BO$127:$BP$138,2,FALSE)</f>
        <v>#REF!</v>
      </c>
      <c r="BG102" s="40" t="e">
        <f>'Budget FCFA'!#REF!/VLOOKUP(BG$2,$BO$127:$BP$138,2,FALSE)</f>
        <v>#REF!</v>
      </c>
      <c r="BH102" s="40" t="e">
        <f>'Budget FCFA'!#REF!/VLOOKUP(BH$2,$BO$127:$BP$138,2,FALSE)</f>
        <v>#REF!</v>
      </c>
      <c r="BI102" s="157" t="e">
        <f>'Budget FCFA'!#REF!/VLOOKUP(BI$2,$BO$127:$BP$138,2,FALSE)</f>
        <v>#REF!</v>
      </c>
      <c r="BJ102" s="149" t="e">
        <f>'Budget FCFA'!#REF!/VLOOKUP(BJ$2,$BO$127:$BP$138,2,FALSE)</f>
        <v>#REF!</v>
      </c>
      <c r="BK102" s="110" t="e">
        <f t="shared" si="1"/>
        <v>#REF!</v>
      </c>
      <c r="BL102" s="213" t="e">
        <f>BK102-'Budget FCFA'!#REF!</f>
        <v>#REF!</v>
      </c>
      <c r="BM102"/>
    </row>
    <row r="103" spans="1:65" s="5" customFormat="1" ht="15.6">
      <c r="A103" s="61" t="s">
        <v>115</v>
      </c>
      <c r="B103" s="64" t="s">
        <v>27</v>
      </c>
      <c r="C103" s="107" t="s">
        <v>77</v>
      </c>
      <c r="D103" s="65">
        <f>'Budget FCFA'!D103/VLOOKUP(D$2,$BO$127:$BP$138,2,FALSE)</f>
        <v>0</v>
      </c>
      <c r="E103" s="66">
        <f>'Budget FCFA'!E103/VLOOKUP(E$2,$BO$127:$BP$138,2,FALSE)</f>
        <v>0</v>
      </c>
      <c r="F103" s="66">
        <f>'Budget FCFA'!F103/VLOOKUP(F$2,$BO$127:$BP$138,2,FALSE)</f>
        <v>0</v>
      </c>
      <c r="G103" s="66">
        <f>'Budget FCFA'!G103/VLOOKUP(G$2,$BO$127:$BP$138,2,FALSE)</f>
        <v>0</v>
      </c>
      <c r="H103" s="67">
        <f>'Budget FCFA'!H103/VLOOKUP(H$2,$BO$127:$BP$138,2,FALSE)</f>
        <v>1115.92</v>
      </c>
      <c r="I103" s="65">
        <f>'Budget FCFA'!I103/VLOOKUP(I$2,$BO$127:$BP$138,2,FALSE)</f>
        <v>0</v>
      </c>
      <c r="J103" s="66">
        <f>'Budget FCFA'!J103/VLOOKUP(J$2,$BO$127:$BP$138,2,FALSE)</f>
        <v>0</v>
      </c>
      <c r="K103" s="66">
        <f>'Budget FCFA'!K103/VLOOKUP(K$2,$BO$127:$BP$138,2,FALSE)</f>
        <v>0</v>
      </c>
      <c r="L103" s="67">
        <f>'Budget FCFA'!L103/VLOOKUP(L$2,$BO$127:$BP$138,2,FALSE)</f>
        <v>0</v>
      </c>
      <c r="M103" s="65">
        <f>'Budget FCFA'!M103/VLOOKUP(M$2,$BO$127:$BP$138,2,FALSE)</f>
        <v>2068.2600000000002</v>
      </c>
      <c r="N103" s="94">
        <f>'Budget FCFA'!N103/VLOOKUP(N$2,$BO$127:$BP$138,2,FALSE)</f>
        <v>0</v>
      </c>
      <c r="O103" s="66">
        <f>'Budget FCFA'!O103/VLOOKUP(O$2,$BO$127:$BP$138,2,FALSE)</f>
        <v>0</v>
      </c>
      <c r="P103" s="66">
        <f>'Budget FCFA'!P103/VLOOKUP(P$2,$BO$127:$BP$138,2,FALSE)</f>
        <v>0</v>
      </c>
      <c r="Q103" s="67">
        <f>'Budget FCFA'!Q103/VLOOKUP(Q$2,$BO$127:$BP$138,2,FALSE)</f>
        <v>0</v>
      </c>
      <c r="R103" s="65">
        <f>'Budget FCFA'!R103/VLOOKUP(R$2,$BO$127:$BP$138,2,FALSE)</f>
        <v>2256.9499999999998</v>
      </c>
      <c r="S103" s="66">
        <f>'Budget FCFA'!S103/VLOOKUP(S$2,$BO$127:$BP$138,2,FALSE)</f>
        <v>0</v>
      </c>
      <c r="T103" s="66">
        <f>'Budget FCFA'!T103/VLOOKUP(T$2,$BO$127:$BP$138,2,FALSE)</f>
        <v>0</v>
      </c>
      <c r="U103" s="66">
        <f>'Budget FCFA'!U103/VLOOKUP(U$2,$BO$127:$BP$138,2,FALSE)</f>
        <v>0</v>
      </c>
      <c r="V103" s="67">
        <f>'Budget FCFA'!V103/VLOOKUP(V$2,$BO$127:$BP$138,2,FALSE)</f>
        <v>0</v>
      </c>
      <c r="W103" s="65">
        <f>'Budget FCFA'!W103/VLOOKUP(W$2,$BO$127:$BP$138,2,FALSE)</f>
        <v>1867.96</v>
      </c>
      <c r="X103" s="66">
        <f>'Budget FCFA'!X103/VLOOKUP(X$2,$BO$127:$BP$138,2,FALSE)</f>
        <v>0</v>
      </c>
      <c r="Y103" s="66">
        <f>'Budget FCFA'!Y103/VLOOKUP(Y$2,$BO$127:$BP$138,2,FALSE)</f>
        <v>0</v>
      </c>
      <c r="Z103" s="66">
        <f>'Budget FCFA'!Z103/VLOOKUP(Z$2,$BO$127:$BP$138,2,FALSE)</f>
        <v>0</v>
      </c>
      <c r="AA103" s="67">
        <f>'Budget FCFA'!AA103/VLOOKUP(AA$2,$BO$127:$BP$138,2,FALSE)</f>
        <v>1593.14</v>
      </c>
      <c r="AB103" s="65">
        <f>'Budget FCFA'!AB103/VLOOKUP(AB$2,$BO$127:$BP$138,2,FALSE)</f>
        <v>0</v>
      </c>
      <c r="AC103" s="66">
        <f>'Budget FCFA'!AC103/VLOOKUP(AC$2,$BO$127:$BP$138,2,FALSE)</f>
        <v>0</v>
      </c>
      <c r="AD103" s="66">
        <f>'Budget FCFA'!AD103/VLOOKUP(AD$2,$BO$127:$BP$138,2,FALSE)</f>
        <v>0</v>
      </c>
      <c r="AE103" s="66">
        <f>'Budget FCFA'!AE103/VLOOKUP(AE$2,$BO$127:$BP$138,2,FALSE)</f>
        <v>0</v>
      </c>
      <c r="AF103" s="67">
        <f>'Budget FCFA'!AF103/VLOOKUP(AF$2,$BO$127:$BP$138,2,FALSE)</f>
        <v>2293.1241547620316</v>
      </c>
      <c r="AG103" s="65">
        <f>'Budget FCFA'!AG103/VLOOKUP(AG$2,$BO$127:$BP$138,2,FALSE)</f>
        <v>0</v>
      </c>
      <c r="AH103" s="66">
        <f>'Budget FCFA'!AH103/VLOOKUP(AH$2,$BO$127:$BP$138,2,FALSE)</f>
        <v>0</v>
      </c>
      <c r="AI103" s="66">
        <f>'Budget FCFA'!AI103/VLOOKUP(AI$2,$BO$127:$BP$138,2,FALSE)</f>
        <v>0</v>
      </c>
      <c r="AJ103" s="66">
        <f>'Budget FCFA'!AJ103/VLOOKUP(AJ$2,$BO$127:$BP$138,2,FALSE)</f>
        <v>0</v>
      </c>
      <c r="AK103" s="67">
        <f>'Budget FCFA'!AK103/VLOOKUP(AK$2,$BO$127:$BP$138,2,FALSE)</f>
        <v>1196.3100000000002</v>
      </c>
      <c r="AL103" s="65">
        <f>'Budget FCFA'!AL103/VLOOKUP(AL$2,$BO$127:$BP$138,2,FALSE)</f>
        <v>0</v>
      </c>
      <c r="AM103" s="66">
        <f>'Budget FCFA'!AM103/VLOOKUP(AM$2,$BO$127:$BP$138,2,FALSE)</f>
        <v>0</v>
      </c>
      <c r="AN103" s="66">
        <f>'Budget FCFA'!AN103/VLOOKUP(AN$2,$BO$127:$BP$138,2,FALSE)</f>
        <v>0</v>
      </c>
      <c r="AO103" s="66">
        <f>'Budget FCFA'!AO103/VLOOKUP(AO$2,$BO$127:$BP$138,2,FALSE)</f>
        <v>0</v>
      </c>
      <c r="AP103" s="67">
        <f>'Budget FCFA'!AP103/VLOOKUP(AP$2,$BO$127:$BP$138,2,FALSE)</f>
        <v>2774.7400000000002</v>
      </c>
      <c r="AQ103" s="65" t="e">
        <f>'Budget FCFA'!#REF!/VLOOKUP(AQ$2,$BO$127:$BP$138,2,FALSE)</f>
        <v>#REF!</v>
      </c>
      <c r="AR103" s="66" t="e">
        <f>'Budget FCFA'!#REF!/VLOOKUP(AR$2,$BO$127:$BP$138,2,FALSE)</f>
        <v>#REF!</v>
      </c>
      <c r="AS103" s="66" t="e">
        <f>'Budget FCFA'!#REF!/VLOOKUP(AS$2,$BO$127:$BP$138,2,FALSE)</f>
        <v>#REF!</v>
      </c>
      <c r="AT103" s="66" t="e">
        <f>'Budget FCFA'!#REF!/VLOOKUP(AT$2,$BO$127:$BP$138,2,FALSE)</f>
        <v>#REF!</v>
      </c>
      <c r="AU103" s="67" t="e">
        <f>'Budget FCFA'!#REF!/VLOOKUP(AU$2,$BO$127:$BP$138,2,FALSE)</f>
        <v>#REF!</v>
      </c>
      <c r="AV103" s="65" t="e">
        <f>'Budget FCFA'!#REF!/VLOOKUP(AV$2,$BO$127:$BP$138,2,FALSE)</f>
        <v>#REF!</v>
      </c>
      <c r="AW103" s="66" t="e">
        <f>'Budget FCFA'!#REF!/VLOOKUP(AW$2,$BO$127:$BP$138,2,FALSE)</f>
        <v>#REF!</v>
      </c>
      <c r="AX103" s="66" t="e">
        <f>'Budget FCFA'!#REF!/VLOOKUP(AX$2,$BO$127:$BP$138,2,FALSE)</f>
        <v>#REF!</v>
      </c>
      <c r="AY103" s="66" t="e">
        <f>'Budget FCFA'!#REF!/VLOOKUP(AY$2,$BO$127:$BP$138,2,FALSE)</f>
        <v>#REF!</v>
      </c>
      <c r="AZ103" s="67" t="e">
        <f>'Budget FCFA'!#REF!/VLOOKUP(AZ$2,$BO$127:$BP$138,2,FALSE)</f>
        <v>#REF!</v>
      </c>
      <c r="BA103" s="65" t="e">
        <f>'Budget FCFA'!#REF!/VLOOKUP(BA$2,$BO$127:$BP$138,2,FALSE)</f>
        <v>#REF!</v>
      </c>
      <c r="BB103" s="66" t="e">
        <f>'Budget FCFA'!#REF!/VLOOKUP(BB$2,$BO$127:$BP$138,2,FALSE)</f>
        <v>#REF!</v>
      </c>
      <c r="BC103" s="66" t="e">
        <f>'Budget FCFA'!#REF!/VLOOKUP(BC$2,$BO$127:$BP$138,2,FALSE)</f>
        <v>#REF!</v>
      </c>
      <c r="BD103" s="66" t="e">
        <f>'Budget FCFA'!#REF!/VLOOKUP(BD$2,$BO$127:$BP$138,2,FALSE)</f>
        <v>#REF!</v>
      </c>
      <c r="BE103" s="146" t="e">
        <f>'Budget FCFA'!#REF!/VLOOKUP(BE$2,$BO$127:$BP$138,2,FALSE)</f>
        <v>#REF!</v>
      </c>
      <c r="BF103" s="65" t="e">
        <f>'Budget FCFA'!#REF!/VLOOKUP(BF$2,$BO$127:$BP$138,2,FALSE)</f>
        <v>#REF!</v>
      </c>
      <c r="BG103" s="66" t="e">
        <f>'Budget FCFA'!#REF!/VLOOKUP(BG$2,$BO$127:$BP$138,2,FALSE)</f>
        <v>#REF!</v>
      </c>
      <c r="BH103" s="66" t="e">
        <f>'Budget FCFA'!#REF!/VLOOKUP(BH$2,$BO$127:$BP$138,2,FALSE)</f>
        <v>#REF!</v>
      </c>
      <c r="BI103" s="67" t="e">
        <f>'Budget FCFA'!#REF!/VLOOKUP(BI$2,$BO$127:$BP$138,2,FALSE)</f>
        <v>#REF!</v>
      </c>
      <c r="BJ103" s="151" t="e">
        <f>'Budget FCFA'!#REF!/VLOOKUP(BJ$2,$BO$127:$BP$138,2,FALSE)</f>
        <v>#REF!</v>
      </c>
      <c r="BK103" s="107" t="e">
        <f t="shared" si="1"/>
        <v>#REF!</v>
      </c>
      <c r="BL103" s="213" t="e">
        <f>BK103-'Budget FCFA'!#REF!</f>
        <v>#REF!</v>
      </c>
      <c r="BM103"/>
    </row>
    <row r="104" spans="1:65" s="5" customFormat="1" ht="13.8" customHeight="1">
      <c r="A104" s="61" t="s">
        <v>117</v>
      </c>
      <c r="B104" s="62" t="s">
        <v>28</v>
      </c>
      <c r="C104" s="106" t="s">
        <v>97</v>
      </c>
      <c r="D104" s="39">
        <f>'Budget FCFA'!D104/VLOOKUP(D$2,$BO$127:$BP$138,2,FALSE)</f>
        <v>0</v>
      </c>
      <c r="E104" s="40">
        <f>'Budget FCFA'!E104/VLOOKUP(E$2,$BO$127:$BP$138,2,FALSE)</f>
        <v>0</v>
      </c>
      <c r="F104" s="40">
        <f>'Budget FCFA'!F104/VLOOKUP(F$2,$BO$127:$BP$138,2,FALSE)</f>
        <v>0</v>
      </c>
      <c r="G104" s="40">
        <f>'Budget FCFA'!G104/VLOOKUP(G$2,$BO$127:$BP$138,2,FALSE)</f>
        <v>0</v>
      </c>
      <c r="H104" s="116">
        <f>'Budget FCFA'!H104/VLOOKUP(H$2,$BO$127:$BP$138,2,FALSE)</f>
        <v>0</v>
      </c>
      <c r="I104" s="39">
        <f>'Budget FCFA'!I104/VLOOKUP(I$2,$BO$127:$BP$138,2,FALSE)</f>
        <v>0</v>
      </c>
      <c r="J104" s="40">
        <f>'Budget FCFA'!J104/VLOOKUP(J$2,$BO$127:$BP$138,2,FALSE)</f>
        <v>0</v>
      </c>
      <c r="K104" s="40">
        <f>'Budget FCFA'!K104/VLOOKUP(K$2,$BO$127:$BP$138,2,FALSE)</f>
        <v>0</v>
      </c>
      <c r="L104" s="116">
        <f>'Budget FCFA'!L104/VLOOKUP(L$2,$BO$127:$BP$138,2,FALSE)</f>
        <v>0</v>
      </c>
      <c r="M104" s="39">
        <f>'Budget FCFA'!M104/VLOOKUP(M$2,$BO$127:$BP$138,2,FALSE)</f>
        <v>0</v>
      </c>
      <c r="N104" s="40">
        <f>'Budget FCFA'!N104/VLOOKUP(N$2,$BO$127:$BP$138,2,FALSE)</f>
        <v>0</v>
      </c>
      <c r="O104" s="40">
        <f>'Budget FCFA'!O104/VLOOKUP(O$2,$BO$127:$BP$138,2,FALSE)</f>
        <v>0</v>
      </c>
      <c r="P104" s="40">
        <f>'Budget FCFA'!P104/VLOOKUP(P$2,$BO$127:$BP$138,2,FALSE)</f>
        <v>0</v>
      </c>
      <c r="Q104" s="116">
        <f>'Budget FCFA'!Q104/VLOOKUP(Q$2,$BO$127:$BP$138,2,FALSE)</f>
        <v>0</v>
      </c>
      <c r="R104" s="39">
        <f>'Budget FCFA'!R104/VLOOKUP(R$2,$BO$127:$BP$138,2,FALSE)</f>
        <v>0</v>
      </c>
      <c r="S104" s="40">
        <f>'Budget FCFA'!S104/VLOOKUP(S$2,$BO$127:$BP$138,2,FALSE)</f>
        <v>0</v>
      </c>
      <c r="T104" s="40">
        <f>'Budget FCFA'!T104/VLOOKUP(T$2,$BO$127:$BP$138,2,FALSE)</f>
        <v>0</v>
      </c>
      <c r="U104" s="40">
        <f>'Budget FCFA'!U104/VLOOKUP(U$2,$BO$127:$BP$138,2,FALSE)</f>
        <v>0</v>
      </c>
      <c r="V104" s="116">
        <f>'Budget FCFA'!V104/VLOOKUP(V$2,$BO$127:$BP$138,2,FALSE)</f>
        <v>0</v>
      </c>
      <c r="W104" s="39">
        <f>'Budget FCFA'!W104/VLOOKUP(W$2,$BO$127:$BP$138,2,FALSE)</f>
        <v>0</v>
      </c>
      <c r="X104" s="40">
        <f>'Budget FCFA'!X104/VLOOKUP(X$2,$BO$127:$BP$138,2,FALSE)</f>
        <v>0</v>
      </c>
      <c r="Y104" s="40">
        <f>'Budget FCFA'!Y104/VLOOKUP(Y$2,$BO$127:$BP$138,2,FALSE)</f>
        <v>0</v>
      </c>
      <c r="Z104" s="40">
        <f>'Budget FCFA'!Z104/VLOOKUP(Z$2,$BO$127:$BP$138,2,FALSE)</f>
        <v>0</v>
      </c>
      <c r="AA104" s="116">
        <f>'Budget FCFA'!AA104/VLOOKUP(AA$2,$BO$127:$BP$138,2,FALSE)</f>
        <v>0</v>
      </c>
      <c r="AB104" s="39">
        <f>'Budget FCFA'!AB104/VLOOKUP(AB$2,$BO$127:$BP$138,2,FALSE)</f>
        <v>0</v>
      </c>
      <c r="AC104" s="40">
        <f>'Budget FCFA'!AC104/VLOOKUP(AC$2,$BO$127:$BP$138,2,FALSE)</f>
        <v>0</v>
      </c>
      <c r="AD104" s="40">
        <f>'Budget FCFA'!AD104/VLOOKUP(AD$2,$BO$127:$BP$138,2,FALSE)</f>
        <v>0</v>
      </c>
      <c r="AE104" s="40">
        <f>'Budget FCFA'!AE104/VLOOKUP(AE$2,$BO$127:$BP$138,2,FALSE)</f>
        <v>0</v>
      </c>
      <c r="AF104" s="116">
        <f>'Budget FCFA'!AF104/VLOOKUP(AF$2,$BO$127:$BP$138,2,FALSE)</f>
        <v>0</v>
      </c>
      <c r="AG104" s="39">
        <f>'Budget FCFA'!AG104/VLOOKUP(AG$2,$BO$127:$BP$138,2,FALSE)</f>
        <v>0</v>
      </c>
      <c r="AH104" s="40">
        <f>'Budget FCFA'!AH104/VLOOKUP(AH$2,$BO$127:$BP$138,2,FALSE)</f>
        <v>0</v>
      </c>
      <c r="AI104" s="40">
        <f>'Budget FCFA'!AI104/VLOOKUP(AI$2,$BO$127:$BP$138,2,FALSE)</f>
        <v>0</v>
      </c>
      <c r="AJ104" s="40">
        <f>'Budget FCFA'!AJ104/VLOOKUP(AJ$2,$BO$127:$BP$138,2,FALSE)</f>
        <v>0</v>
      </c>
      <c r="AK104" s="116">
        <f>'Budget FCFA'!AK104/VLOOKUP(AK$2,$BO$127:$BP$138,2,FALSE)</f>
        <v>0</v>
      </c>
      <c r="AL104" s="39">
        <f>'Budget FCFA'!AL104/VLOOKUP(AL$2,$BO$127:$BP$138,2,FALSE)</f>
        <v>0</v>
      </c>
      <c r="AM104" s="40">
        <f>'Budget FCFA'!AM104/VLOOKUP(AM$2,$BO$127:$BP$138,2,FALSE)</f>
        <v>0</v>
      </c>
      <c r="AN104" s="40">
        <f>'Budget FCFA'!AN104/VLOOKUP(AN$2,$BO$127:$BP$138,2,FALSE)</f>
        <v>0</v>
      </c>
      <c r="AO104" s="40">
        <f>'Budget FCFA'!AO104/VLOOKUP(AO$2,$BO$127:$BP$138,2,FALSE)</f>
        <v>0</v>
      </c>
      <c r="AP104" s="116">
        <f>'Budget FCFA'!AP104/VLOOKUP(AP$2,$BO$127:$BP$138,2,FALSE)</f>
        <v>0</v>
      </c>
      <c r="AQ104" s="39" t="e">
        <f>'Budget FCFA'!#REF!/VLOOKUP(AQ$2,$BO$127:$BP$138,2,FALSE)</f>
        <v>#REF!</v>
      </c>
      <c r="AR104" s="40" t="e">
        <f>'Budget FCFA'!#REF!/VLOOKUP(AR$2,$BO$127:$BP$138,2,FALSE)</f>
        <v>#REF!</v>
      </c>
      <c r="AS104" s="40" t="e">
        <f>'Budget FCFA'!#REF!/VLOOKUP(AS$2,$BO$127:$BP$138,2,FALSE)</f>
        <v>#REF!</v>
      </c>
      <c r="AT104" s="40" t="e">
        <f>'Budget FCFA'!#REF!/VLOOKUP(AT$2,$BO$127:$BP$138,2,FALSE)</f>
        <v>#REF!</v>
      </c>
      <c r="AU104" s="116" t="e">
        <f>'Budget FCFA'!#REF!/VLOOKUP(AU$2,$BO$127:$BP$138,2,FALSE)</f>
        <v>#REF!</v>
      </c>
      <c r="AV104" s="39" t="e">
        <f>'Budget FCFA'!#REF!/VLOOKUP(AV$2,$BO$127:$BP$138,2,FALSE)</f>
        <v>#REF!</v>
      </c>
      <c r="AW104" s="40" t="e">
        <f>'Budget FCFA'!#REF!/VLOOKUP(AW$2,$BO$127:$BP$138,2,FALSE)</f>
        <v>#REF!</v>
      </c>
      <c r="AX104" s="40" t="e">
        <f>'Budget FCFA'!#REF!/VLOOKUP(AX$2,$BO$127:$BP$138,2,FALSE)</f>
        <v>#REF!</v>
      </c>
      <c r="AY104" s="40" t="e">
        <f>'Budget FCFA'!#REF!/VLOOKUP(AY$2,$BO$127:$BP$138,2,FALSE)</f>
        <v>#REF!</v>
      </c>
      <c r="AZ104" s="116" t="e">
        <f>'Budget FCFA'!#REF!/VLOOKUP(AZ$2,$BO$127:$BP$138,2,FALSE)</f>
        <v>#REF!</v>
      </c>
      <c r="BA104" s="39" t="e">
        <f>'Budget FCFA'!#REF!/VLOOKUP(BA$2,$BO$127:$BP$138,2,FALSE)</f>
        <v>#REF!</v>
      </c>
      <c r="BB104" s="40" t="e">
        <f>'Budget FCFA'!#REF!/VLOOKUP(BB$2,$BO$127:$BP$138,2,FALSE)</f>
        <v>#REF!</v>
      </c>
      <c r="BC104" s="40" t="e">
        <f>'Budget FCFA'!#REF!/VLOOKUP(BC$2,$BO$127:$BP$138,2,FALSE)</f>
        <v>#REF!</v>
      </c>
      <c r="BD104" s="40" t="e">
        <f>'Budget FCFA'!#REF!/VLOOKUP(BD$2,$BO$127:$BP$138,2,FALSE)</f>
        <v>#REF!</v>
      </c>
      <c r="BE104" s="144" t="e">
        <f>'Budget FCFA'!#REF!/VLOOKUP(BE$2,$BO$127:$BP$138,2,FALSE)</f>
        <v>#REF!</v>
      </c>
      <c r="BF104" s="39" t="e">
        <f>'Budget FCFA'!#REF!/VLOOKUP(BF$2,$BO$127:$BP$138,2,FALSE)</f>
        <v>#REF!</v>
      </c>
      <c r="BG104" s="40" t="e">
        <f>'Budget FCFA'!#REF!/VLOOKUP(BG$2,$BO$127:$BP$138,2,FALSE)</f>
        <v>#REF!</v>
      </c>
      <c r="BH104" s="40" t="e">
        <f>'Budget FCFA'!#REF!/VLOOKUP(BH$2,$BO$127:$BP$138,2,FALSE)</f>
        <v>#REF!</v>
      </c>
      <c r="BI104" s="159" t="e">
        <f>'Budget FCFA'!#REF!/VLOOKUP(BI$2,$BO$127:$BP$138,2,FALSE)</f>
        <v>#REF!</v>
      </c>
      <c r="BJ104" s="116" t="e">
        <f>'Budget FCFA'!#REF!/VLOOKUP(BJ$2,$BO$127:$BP$138,2,FALSE)</f>
        <v>#REF!</v>
      </c>
      <c r="BK104" s="110" t="e">
        <f t="shared" si="1"/>
        <v>#REF!</v>
      </c>
      <c r="BL104" s="213" t="e">
        <f>BK104-'Budget FCFA'!#REF!</f>
        <v>#REF!</v>
      </c>
      <c r="BM104"/>
    </row>
    <row r="105" spans="1:65" s="5" customFormat="1" ht="13.8" customHeight="1">
      <c r="A105" s="61" t="s">
        <v>117</v>
      </c>
      <c r="B105" s="62" t="s">
        <v>67</v>
      </c>
      <c r="C105" s="106" t="s">
        <v>97</v>
      </c>
      <c r="D105" s="39">
        <f>'Budget FCFA'!D105/VLOOKUP(D$2,$BO$127:$BP$138,2,FALSE)</f>
        <v>0</v>
      </c>
      <c r="E105" s="40">
        <f>'Budget FCFA'!E105/VLOOKUP(E$2,$BO$127:$BP$138,2,FALSE)</f>
        <v>0</v>
      </c>
      <c r="F105" s="40">
        <f>'Budget FCFA'!F105/VLOOKUP(F$2,$BO$127:$BP$138,2,FALSE)</f>
        <v>0</v>
      </c>
      <c r="G105" s="40">
        <f>'Budget FCFA'!G105/VLOOKUP(G$2,$BO$127:$BP$138,2,FALSE)</f>
        <v>0</v>
      </c>
      <c r="H105" s="116">
        <f>'Budget FCFA'!H105/VLOOKUP(H$2,$BO$127:$BP$138,2,FALSE)</f>
        <v>0</v>
      </c>
      <c r="I105" s="39">
        <f>'Budget FCFA'!I105/VLOOKUP(I$2,$BO$127:$BP$138,2,FALSE)</f>
        <v>0</v>
      </c>
      <c r="J105" s="40">
        <f>'Budget FCFA'!J105/VLOOKUP(J$2,$BO$127:$BP$138,2,FALSE)</f>
        <v>0</v>
      </c>
      <c r="K105" s="40">
        <f>'Budget FCFA'!K105/VLOOKUP(K$2,$BO$127:$BP$138,2,FALSE)</f>
        <v>0</v>
      </c>
      <c r="L105" s="116">
        <f>'Budget FCFA'!L105/VLOOKUP(L$2,$BO$127:$BP$138,2,FALSE)</f>
        <v>0</v>
      </c>
      <c r="M105" s="39">
        <f>'Budget FCFA'!M105/VLOOKUP(M$2,$BO$127:$BP$138,2,FALSE)</f>
        <v>0</v>
      </c>
      <c r="N105" s="40">
        <f>'Budget FCFA'!N105/VLOOKUP(N$2,$BO$127:$BP$138,2,FALSE)</f>
        <v>0</v>
      </c>
      <c r="O105" s="40">
        <f>'Budget FCFA'!O105/VLOOKUP(O$2,$BO$127:$BP$138,2,FALSE)</f>
        <v>0</v>
      </c>
      <c r="P105" s="40">
        <f>'Budget FCFA'!P105/VLOOKUP(P$2,$BO$127:$BP$138,2,FALSE)</f>
        <v>0</v>
      </c>
      <c r="Q105" s="116">
        <f>'Budget FCFA'!Q105/VLOOKUP(Q$2,$BO$127:$BP$138,2,FALSE)</f>
        <v>0</v>
      </c>
      <c r="R105" s="39">
        <f>'Budget FCFA'!R105/VLOOKUP(R$2,$BO$127:$BP$138,2,FALSE)</f>
        <v>0</v>
      </c>
      <c r="S105" s="40">
        <f>'Budget FCFA'!S105/VLOOKUP(S$2,$BO$127:$BP$138,2,FALSE)</f>
        <v>0</v>
      </c>
      <c r="T105" s="40">
        <f>'Budget FCFA'!T105/VLOOKUP(T$2,$BO$127:$BP$138,2,FALSE)</f>
        <v>0</v>
      </c>
      <c r="U105" s="40">
        <f>'Budget FCFA'!U105/VLOOKUP(U$2,$BO$127:$BP$138,2,FALSE)</f>
        <v>0</v>
      </c>
      <c r="V105" s="116">
        <f>'Budget FCFA'!V105/VLOOKUP(V$2,$BO$127:$BP$138,2,FALSE)</f>
        <v>0</v>
      </c>
      <c r="W105" s="39">
        <f>'Budget FCFA'!W105/VLOOKUP(W$2,$BO$127:$BP$138,2,FALSE)</f>
        <v>0</v>
      </c>
      <c r="X105" s="40">
        <f>'Budget FCFA'!X105/VLOOKUP(X$2,$BO$127:$BP$138,2,FALSE)</f>
        <v>0</v>
      </c>
      <c r="Y105" s="40">
        <f>'Budget FCFA'!Y105/VLOOKUP(Y$2,$BO$127:$BP$138,2,FALSE)</f>
        <v>0</v>
      </c>
      <c r="Z105" s="40">
        <f>'Budget FCFA'!Z105/VLOOKUP(Z$2,$BO$127:$BP$138,2,FALSE)</f>
        <v>0</v>
      </c>
      <c r="AA105" s="116">
        <f>'Budget FCFA'!AA105/VLOOKUP(AA$2,$BO$127:$BP$138,2,FALSE)</f>
        <v>0</v>
      </c>
      <c r="AB105" s="39">
        <f>'Budget FCFA'!AB105/VLOOKUP(AB$2,$BO$127:$BP$138,2,FALSE)</f>
        <v>0</v>
      </c>
      <c r="AC105" s="40">
        <f>'Budget FCFA'!AC105/VLOOKUP(AC$2,$BO$127:$BP$138,2,FALSE)</f>
        <v>0</v>
      </c>
      <c r="AD105" s="40">
        <f>'Budget FCFA'!AD105/VLOOKUP(AD$2,$BO$127:$BP$138,2,FALSE)</f>
        <v>0</v>
      </c>
      <c r="AE105" s="40">
        <f>'Budget FCFA'!AE105/VLOOKUP(AE$2,$BO$127:$BP$138,2,FALSE)</f>
        <v>0</v>
      </c>
      <c r="AF105" s="116">
        <f>'Budget FCFA'!AF105/VLOOKUP(AF$2,$BO$127:$BP$138,2,FALSE)</f>
        <v>0</v>
      </c>
      <c r="AG105" s="39">
        <f>'Budget FCFA'!AG105/VLOOKUP(AG$2,$BO$127:$BP$138,2,FALSE)</f>
        <v>0</v>
      </c>
      <c r="AH105" s="40">
        <f>'Budget FCFA'!AH105/VLOOKUP(AH$2,$BO$127:$BP$138,2,FALSE)</f>
        <v>0</v>
      </c>
      <c r="AI105" s="40">
        <f>'Budget FCFA'!AI105/VLOOKUP(AI$2,$BO$127:$BP$138,2,FALSE)</f>
        <v>0</v>
      </c>
      <c r="AJ105" s="40">
        <f>'Budget FCFA'!AJ105/VLOOKUP(AJ$2,$BO$127:$BP$138,2,FALSE)</f>
        <v>0</v>
      </c>
      <c r="AK105" s="116">
        <f>'Budget FCFA'!AK105/VLOOKUP(AK$2,$BO$127:$BP$138,2,FALSE)</f>
        <v>0</v>
      </c>
      <c r="AL105" s="39">
        <f>'Budget FCFA'!AL105/VLOOKUP(AL$2,$BO$127:$BP$138,2,FALSE)</f>
        <v>0</v>
      </c>
      <c r="AM105" s="40">
        <f>'Budget FCFA'!AM105/VLOOKUP(AM$2,$BO$127:$BP$138,2,FALSE)</f>
        <v>0</v>
      </c>
      <c r="AN105" s="40">
        <f>'Budget FCFA'!AN105/VLOOKUP(AN$2,$BO$127:$BP$138,2,FALSE)</f>
        <v>0</v>
      </c>
      <c r="AO105" s="40">
        <f>'Budget FCFA'!AO105/VLOOKUP(AO$2,$BO$127:$BP$138,2,FALSE)</f>
        <v>0</v>
      </c>
      <c r="AP105" s="116">
        <f>'Budget FCFA'!AP105/VLOOKUP(AP$2,$BO$127:$BP$138,2,FALSE)</f>
        <v>0</v>
      </c>
      <c r="AQ105" s="39" t="e">
        <f>'Budget FCFA'!#REF!/VLOOKUP(AQ$2,$BO$127:$BP$138,2,FALSE)</f>
        <v>#REF!</v>
      </c>
      <c r="AR105" s="40" t="e">
        <f>'Budget FCFA'!#REF!/VLOOKUP(AR$2,$BO$127:$BP$138,2,FALSE)</f>
        <v>#REF!</v>
      </c>
      <c r="AS105" s="40" t="e">
        <f>'Budget FCFA'!#REF!/VLOOKUP(AS$2,$BO$127:$BP$138,2,FALSE)</f>
        <v>#REF!</v>
      </c>
      <c r="AT105" s="40" t="e">
        <f>'Budget FCFA'!#REF!/VLOOKUP(AT$2,$BO$127:$BP$138,2,FALSE)</f>
        <v>#REF!</v>
      </c>
      <c r="AU105" s="116" t="e">
        <f>'Budget FCFA'!#REF!/VLOOKUP(AU$2,$BO$127:$BP$138,2,FALSE)</f>
        <v>#REF!</v>
      </c>
      <c r="AV105" s="39" t="e">
        <f>'Budget FCFA'!#REF!/VLOOKUP(AV$2,$BO$127:$BP$138,2,FALSE)</f>
        <v>#REF!</v>
      </c>
      <c r="AW105" s="40" t="e">
        <f>'Budget FCFA'!#REF!/VLOOKUP(AW$2,$BO$127:$BP$138,2,FALSE)</f>
        <v>#REF!</v>
      </c>
      <c r="AX105" s="40" t="e">
        <f>'Budget FCFA'!#REF!/VLOOKUP(AX$2,$BO$127:$BP$138,2,FALSE)</f>
        <v>#REF!</v>
      </c>
      <c r="AY105" s="40" t="e">
        <f>'Budget FCFA'!#REF!/VLOOKUP(AY$2,$BO$127:$BP$138,2,FALSE)</f>
        <v>#REF!</v>
      </c>
      <c r="AZ105" s="116" t="e">
        <f>'Budget FCFA'!#REF!/VLOOKUP(AZ$2,$BO$127:$BP$138,2,FALSE)</f>
        <v>#REF!</v>
      </c>
      <c r="BA105" s="39" t="e">
        <f>'Budget FCFA'!#REF!/VLOOKUP(BA$2,$BO$127:$BP$138,2,FALSE)</f>
        <v>#REF!</v>
      </c>
      <c r="BB105" s="40" t="e">
        <f>'Budget FCFA'!#REF!/VLOOKUP(BB$2,$BO$127:$BP$138,2,FALSE)</f>
        <v>#REF!</v>
      </c>
      <c r="BC105" s="40" t="e">
        <f>'Budget FCFA'!#REF!/VLOOKUP(BC$2,$BO$127:$BP$138,2,FALSE)</f>
        <v>#REF!</v>
      </c>
      <c r="BD105" s="40" t="e">
        <f>'Budget FCFA'!#REF!/VLOOKUP(BD$2,$BO$127:$BP$138,2,FALSE)</f>
        <v>#REF!</v>
      </c>
      <c r="BE105" s="144" t="e">
        <f>'Budget FCFA'!#REF!/VLOOKUP(BE$2,$BO$127:$BP$138,2,FALSE)</f>
        <v>#REF!</v>
      </c>
      <c r="BF105" s="39" t="e">
        <f>'Budget FCFA'!#REF!/VLOOKUP(BF$2,$BO$127:$BP$138,2,FALSE)</f>
        <v>#REF!</v>
      </c>
      <c r="BG105" s="40" t="e">
        <f>'Budget FCFA'!#REF!/VLOOKUP(BG$2,$BO$127:$BP$138,2,FALSE)</f>
        <v>#REF!</v>
      </c>
      <c r="BH105" s="40" t="e">
        <f>'Budget FCFA'!#REF!/VLOOKUP(BH$2,$BO$127:$BP$138,2,FALSE)</f>
        <v>#REF!</v>
      </c>
      <c r="BI105" s="159" t="e">
        <f>'Budget FCFA'!#REF!/VLOOKUP(BI$2,$BO$127:$BP$138,2,FALSE)</f>
        <v>#REF!</v>
      </c>
      <c r="BJ105" s="116" t="e">
        <f>'Budget FCFA'!#REF!/VLOOKUP(BJ$2,$BO$127:$BP$138,2,FALSE)</f>
        <v>#REF!</v>
      </c>
      <c r="BK105" s="110" t="e">
        <f t="shared" si="1"/>
        <v>#REF!</v>
      </c>
      <c r="BL105" s="213" t="e">
        <f>BK105-'Budget FCFA'!#REF!</f>
        <v>#REF!</v>
      </c>
      <c r="BM105"/>
    </row>
    <row r="106" spans="1:65" s="5" customFormat="1">
      <c r="A106" s="61" t="s">
        <v>117</v>
      </c>
      <c r="B106" s="62" t="s">
        <v>29</v>
      </c>
      <c r="C106" s="106" t="s">
        <v>97</v>
      </c>
      <c r="D106" s="39">
        <f>'Budget FCFA'!D106/VLOOKUP(D$2,$BO$127:$BP$138,2,FALSE)</f>
        <v>0</v>
      </c>
      <c r="E106" s="40">
        <f>'Budget FCFA'!E106/VLOOKUP(E$2,$BO$127:$BP$138,2,FALSE)</f>
        <v>0</v>
      </c>
      <c r="F106" s="40">
        <f>'Budget FCFA'!F106/VLOOKUP(F$2,$BO$127:$BP$138,2,FALSE)</f>
        <v>0</v>
      </c>
      <c r="G106" s="40">
        <f>'Budget FCFA'!G106/VLOOKUP(G$2,$BO$127:$BP$138,2,FALSE)</f>
        <v>0</v>
      </c>
      <c r="H106" s="116">
        <f>'Budget FCFA'!H106/VLOOKUP(H$2,$BO$127:$BP$138,2,FALSE)</f>
        <v>0</v>
      </c>
      <c r="I106" s="39">
        <f>'Budget FCFA'!I106/VLOOKUP(I$2,$BO$127:$BP$138,2,FALSE)</f>
        <v>0</v>
      </c>
      <c r="J106" s="40">
        <f>'Budget FCFA'!J106/VLOOKUP(J$2,$BO$127:$BP$138,2,FALSE)</f>
        <v>0</v>
      </c>
      <c r="K106" s="40">
        <f>'Budget FCFA'!K106/VLOOKUP(K$2,$BO$127:$BP$138,2,FALSE)</f>
        <v>0</v>
      </c>
      <c r="L106" s="116">
        <f>'Budget FCFA'!L106/VLOOKUP(L$2,$BO$127:$BP$138,2,FALSE)</f>
        <v>0</v>
      </c>
      <c r="M106" s="39">
        <f>'Budget FCFA'!M106/VLOOKUP(M$2,$BO$127:$BP$138,2,FALSE)</f>
        <v>0</v>
      </c>
      <c r="N106" s="40">
        <f>'Budget FCFA'!N106/VLOOKUP(N$2,$BO$127:$BP$138,2,FALSE)</f>
        <v>0</v>
      </c>
      <c r="O106" s="40">
        <f>'Budget FCFA'!O106/VLOOKUP(O$2,$BO$127:$BP$138,2,FALSE)</f>
        <v>0</v>
      </c>
      <c r="P106" s="40">
        <f>'Budget FCFA'!P106/VLOOKUP(P$2,$BO$127:$BP$138,2,FALSE)</f>
        <v>0</v>
      </c>
      <c r="Q106" s="116">
        <f>'Budget FCFA'!Q106/VLOOKUP(Q$2,$BO$127:$BP$138,2,FALSE)</f>
        <v>0</v>
      </c>
      <c r="R106" s="39">
        <f>'Budget FCFA'!R106/VLOOKUP(R$2,$BO$127:$BP$138,2,FALSE)</f>
        <v>0</v>
      </c>
      <c r="S106" s="40">
        <f>'Budget FCFA'!S106/VLOOKUP(S$2,$BO$127:$BP$138,2,FALSE)</f>
        <v>0</v>
      </c>
      <c r="T106" s="40">
        <f>'Budget FCFA'!T106/VLOOKUP(T$2,$BO$127:$BP$138,2,FALSE)</f>
        <v>0</v>
      </c>
      <c r="U106" s="40">
        <f>'Budget FCFA'!U106/VLOOKUP(U$2,$BO$127:$BP$138,2,FALSE)</f>
        <v>0</v>
      </c>
      <c r="V106" s="116">
        <f>'Budget FCFA'!V106/VLOOKUP(V$2,$BO$127:$BP$138,2,FALSE)</f>
        <v>0</v>
      </c>
      <c r="W106" s="39">
        <f>'Budget FCFA'!W106/VLOOKUP(W$2,$BO$127:$BP$138,2,FALSE)</f>
        <v>0</v>
      </c>
      <c r="X106" s="40">
        <f>'Budget FCFA'!X106/VLOOKUP(X$2,$BO$127:$BP$138,2,FALSE)</f>
        <v>0</v>
      </c>
      <c r="Y106" s="40">
        <f>'Budget FCFA'!Y106/VLOOKUP(Y$2,$BO$127:$BP$138,2,FALSE)</f>
        <v>0</v>
      </c>
      <c r="Z106" s="40">
        <f>'Budget FCFA'!Z106/VLOOKUP(Z$2,$BO$127:$BP$138,2,FALSE)</f>
        <v>0</v>
      </c>
      <c r="AA106" s="116">
        <f>'Budget FCFA'!AA106/VLOOKUP(AA$2,$BO$127:$BP$138,2,FALSE)</f>
        <v>0</v>
      </c>
      <c r="AB106" s="39">
        <f>'Budget FCFA'!AB106/VLOOKUP(AB$2,$BO$127:$BP$138,2,FALSE)</f>
        <v>0</v>
      </c>
      <c r="AC106" s="40">
        <f>'Budget FCFA'!AC106/VLOOKUP(AC$2,$BO$127:$BP$138,2,FALSE)</f>
        <v>0</v>
      </c>
      <c r="AD106" s="40">
        <f>'Budget FCFA'!AD106/VLOOKUP(AD$2,$BO$127:$BP$138,2,FALSE)</f>
        <v>0</v>
      </c>
      <c r="AE106" s="40">
        <f>'Budget FCFA'!AE106/VLOOKUP(AE$2,$BO$127:$BP$138,2,FALSE)</f>
        <v>0</v>
      </c>
      <c r="AF106" s="116">
        <f>'Budget FCFA'!AF106/VLOOKUP(AF$2,$BO$127:$BP$138,2,FALSE)</f>
        <v>0</v>
      </c>
      <c r="AG106" s="39">
        <f>'Budget FCFA'!AG106/VLOOKUP(AG$2,$BO$127:$BP$138,2,FALSE)</f>
        <v>0</v>
      </c>
      <c r="AH106" s="40">
        <f>'Budget FCFA'!AH106/VLOOKUP(AH$2,$BO$127:$BP$138,2,FALSE)</f>
        <v>0</v>
      </c>
      <c r="AI106" s="40">
        <f>'Budget FCFA'!AI106/VLOOKUP(AI$2,$BO$127:$BP$138,2,FALSE)</f>
        <v>0</v>
      </c>
      <c r="AJ106" s="40">
        <f>'Budget FCFA'!AJ106/VLOOKUP(AJ$2,$BO$127:$BP$138,2,FALSE)</f>
        <v>0</v>
      </c>
      <c r="AK106" s="116">
        <f>'Budget FCFA'!AK106/VLOOKUP(AK$2,$BO$127:$BP$138,2,FALSE)</f>
        <v>0</v>
      </c>
      <c r="AL106" s="39">
        <f>'Budget FCFA'!AL106/VLOOKUP(AL$2,$BO$127:$BP$138,2,FALSE)</f>
        <v>0</v>
      </c>
      <c r="AM106" s="40">
        <f>'Budget FCFA'!AM106/VLOOKUP(AM$2,$BO$127:$BP$138,2,FALSE)</f>
        <v>0</v>
      </c>
      <c r="AN106" s="40">
        <f>'Budget FCFA'!AN106/VLOOKUP(AN$2,$BO$127:$BP$138,2,FALSE)</f>
        <v>0</v>
      </c>
      <c r="AO106" s="40">
        <f>'Budget FCFA'!AO106/VLOOKUP(AO$2,$BO$127:$BP$138,2,FALSE)</f>
        <v>0</v>
      </c>
      <c r="AP106" s="116">
        <f>'Budget FCFA'!AP106/VLOOKUP(AP$2,$BO$127:$BP$138,2,FALSE)</f>
        <v>0</v>
      </c>
      <c r="AQ106" s="39" t="e">
        <f>'Budget FCFA'!#REF!/VLOOKUP(AQ$2,$BO$127:$BP$138,2,FALSE)</f>
        <v>#REF!</v>
      </c>
      <c r="AR106" s="40" t="e">
        <f>'Budget FCFA'!#REF!/VLOOKUP(AR$2,$BO$127:$BP$138,2,FALSE)</f>
        <v>#REF!</v>
      </c>
      <c r="AS106" s="40" t="e">
        <f>'Budget FCFA'!#REF!/VLOOKUP(AS$2,$BO$127:$BP$138,2,FALSE)</f>
        <v>#REF!</v>
      </c>
      <c r="AT106" s="40" t="e">
        <f>'Budget FCFA'!#REF!/VLOOKUP(AT$2,$BO$127:$BP$138,2,FALSE)</f>
        <v>#REF!</v>
      </c>
      <c r="AU106" s="116" t="e">
        <f>'Budget FCFA'!#REF!/VLOOKUP(AU$2,$BO$127:$BP$138,2,FALSE)</f>
        <v>#REF!</v>
      </c>
      <c r="AV106" s="39" t="e">
        <f>'Budget FCFA'!#REF!/VLOOKUP(AV$2,$BO$127:$BP$138,2,FALSE)</f>
        <v>#REF!</v>
      </c>
      <c r="AW106" s="40" t="e">
        <f>'Budget FCFA'!#REF!/VLOOKUP(AW$2,$BO$127:$BP$138,2,FALSE)</f>
        <v>#REF!</v>
      </c>
      <c r="AX106" s="40" t="e">
        <f>'Budget FCFA'!#REF!/VLOOKUP(AX$2,$BO$127:$BP$138,2,FALSE)</f>
        <v>#REF!</v>
      </c>
      <c r="AY106" s="40" t="e">
        <f>'Budget FCFA'!#REF!/VLOOKUP(AY$2,$BO$127:$BP$138,2,FALSE)</f>
        <v>#REF!</v>
      </c>
      <c r="AZ106" s="116" t="e">
        <f>'Budget FCFA'!#REF!/VLOOKUP(AZ$2,$BO$127:$BP$138,2,FALSE)</f>
        <v>#REF!</v>
      </c>
      <c r="BA106" s="39" t="e">
        <f>'Budget FCFA'!#REF!/VLOOKUP(BA$2,$BO$127:$BP$138,2,FALSE)</f>
        <v>#REF!</v>
      </c>
      <c r="BB106" s="40" t="e">
        <f>'Budget FCFA'!#REF!/VLOOKUP(BB$2,$BO$127:$BP$138,2,FALSE)</f>
        <v>#REF!</v>
      </c>
      <c r="BC106" s="40" t="e">
        <f>'Budget FCFA'!#REF!/VLOOKUP(BC$2,$BO$127:$BP$138,2,FALSE)</f>
        <v>#REF!</v>
      </c>
      <c r="BD106" s="40" t="e">
        <f>'Budget FCFA'!#REF!/VLOOKUP(BD$2,$BO$127:$BP$138,2,FALSE)</f>
        <v>#REF!</v>
      </c>
      <c r="BE106" s="144" t="e">
        <f>'Budget FCFA'!#REF!/VLOOKUP(BE$2,$BO$127:$BP$138,2,FALSE)</f>
        <v>#REF!</v>
      </c>
      <c r="BF106" s="39" t="e">
        <f>'Budget FCFA'!#REF!/VLOOKUP(BF$2,$BO$127:$BP$138,2,FALSE)</f>
        <v>#REF!</v>
      </c>
      <c r="BG106" s="40" t="e">
        <f>'Budget FCFA'!#REF!/VLOOKUP(BG$2,$BO$127:$BP$138,2,FALSE)</f>
        <v>#REF!</v>
      </c>
      <c r="BH106" s="40" t="e">
        <f>'Budget FCFA'!#REF!/VLOOKUP(BH$2,$BO$127:$BP$138,2,FALSE)</f>
        <v>#REF!</v>
      </c>
      <c r="BI106" s="159" t="e">
        <f>'Budget FCFA'!#REF!/VLOOKUP(BI$2,$BO$127:$BP$138,2,FALSE)</f>
        <v>#REF!</v>
      </c>
      <c r="BJ106" s="116" t="e">
        <f>'Budget FCFA'!#REF!/VLOOKUP(BJ$2,$BO$127:$BP$138,2,FALSE)</f>
        <v>#REF!</v>
      </c>
      <c r="BK106" s="110" t="e">
        <f t="shared" si="1"/>
        <v>#REF!</v>
      </c>
      <c r="BL106" s="213" t="e">
        <f>BK106-'Budget FCFA'!#REF!</f>
        <v>#REF!</v>
      </c>
      <c r="BM106"/>
    </row>
    <row r="107" spans="1:65" s="5" customFormat="1">
      <c r="A107" s="61" t="s">
        <v>117</v>
      </c>
      <c r="B107" s="62" t="s">
        <v>96</v>
      </c>
      <c r="C107" s="110" t="s">
        <v>97</v>
      </c>
      <c r="D107" s="39">
        <f>'Budget FCFA'!D107/VLOOKUP(D$2,$BO$127:$BP$138,2,FALSE)</f>
        <v>0</v>
      </c>
      <c r="E107" s="40">
        <f>'Budget FCFA'!E107/VLOOKUP(E$2,$BO$127:$BP$138,2,FALSE)</f>
        <v>0</v>
      </c>
      <c r="F107" s="40">
        <f>'Budget FCFA'!F107/VLOOKUP(F$2,$BO$127:$BP$138,2,FALSE)</f>
        <v>0</v>
      </c>
      <c r="G107" s="40">
        <f>'Budget FCFA'!G107/VLOOKUP(G$2,$BO$127:$BP$138,2,FALSE)</f>
        <v>0</v>
      </c>
      <c r="H107" s="41">
        <f>'Budget FCFA'!H107/VLOOKUP(H$2,$BO$127:$BP$138,2,FALSE)</f>
        <v>0</v>
      </c>
      <c r="I107" s="39">
        <f>'Budget FCFA'!I107/VLOOKUP(I$2,$BO$127:$BP$138,2,FALSE)</f>
        <v>0</v>
      </c>
      <c r="J107" s="40">
        <f>'Budget FCFA'!J107/VLOOKUP(J$2,$BO$127:$BP$138,2,FALSE)</f>
        <v>0</v>
      </c>
      <c r="K107" s="40">
        <f>'Budget FCFA'!K107/VLOOKUP(K$2,$BO$127:$BP$138,2,FALSE)</f>
        <v>0</v>
      </c>
      <c r="L107" s="141">
        <f>'Budget FCFA'!L107/VLOOKUP(L$2,$BO$127:$BP$138,2,FALSE)</f>
        <v>0</v>
      </c>
      <c r="M107" s="39">
        <f>'Budget FCFA'!M107/VLOOKUP(M$2,$BO$127:$BP$138,2,FALSE)</f>
        <v>0</v>
      </c>
      <c r="N107" s="40">
        <f>'Budget FCFA'!N107/VLOOKUP(N$2,$BO$127:$BP$138,2,FALSE)</f>
        <v>0</v>
      </c>
      <c r="O107" s="40">
        <f>'Budget FCFA'!O107/VLOOKUP(O$2,$BO$127:$BP$138,2,FALSE)</f>
        <v>0</v>
      </c>
      <c r="P107" s="40">
        <f>'Budget FCFA'!P107/VLOOKUP(P$2,$BO$127:$BP$138,2,FALSE)</f>
        <v>0</v>
      </c>
      <c r="Q107" s="41">
        <f>'Budget FCFA'!Q107/VLOOKUP(Q$2,$BO$127:$BP$138,2,FALSE)</f>
        <v>0</v>
      </c>
      <c r="R107" s="39">
        <f>'Budget FCFA'!R107/VLOOKUP(R$2,$BO$127:$BP$138,2,FALSE)</f>
        <v>0</v>
      </c>
      <c r="S107" s="40">
        <f>'Budget FCFA'!S107/VLOOKUP(S$2,$BO$127:$BP$138,2,FALSE)</f>
        <v>0</v>
      </c>
      <c r="T107" s="40">
        <f>'Budget FCFA'!T107/VLOOKUP(T$2,$BO$127:$BP$138,2,FALSE)</f>
        <v>0</v>
      </c>
      <c r="U107" s="40">
        <f>'Budget FCFA'!U107/VLOOKUP(U$2,$BO$127:$BP$138,2,FALSE)</f>
        <v>0</v>
      </c>
      <c r="V107" s="41">
        <f>'Budget FCFA'!V107/VLOOKUP(V$2,$BO$127:$BP$138,2,FALSE)</f>
        <v>0</v>
      </c>
      <c r="W107" s="39">
        <f>'Budget FCFA'!W107/VLOOKUP(W$2,$BO$127:$BP$138,2,FALSE)</f>
        <v>0</v>
      </c>
      <c r="X107" s="40">
        <f>'Budget FCFA'!X107/VLOOKUP(X$2,$BO$127:$BP$138,2,FALSE)</f>
        <v>0</v>
      </c>
      <c r="Y107" s="40">
        <f>'Budget FCFA'!Y107/VLOOKUP(Y$2,$BO$127:$BP$138,2,FALSE)</f>
        <v>0</v>
      </c>
      <c r="Z107" s="40">
        <f>'Budget FCFA'!Z107/VLOOKUP(Z$2,$BO$127:$BP$138,2,FALSE)</f>
        <v>0</v>
      </c>
      <c r="AA107" s="41">
        <f>'Budget FCFA'!AA107/VLOOKUP(AA$2,$BO$127:$BP$138,2,FALSE)</f>
        <v>0</v>
      </c>
      <c r="AB107" s="39">
        <f>'Budget FCFA'!AB107/VLOOKUP(AB$2,$BO$127:$BP$138,2,FALSE)</f>
        <v>0</v>
      </c>
      <c r="AC107" s="40">
        <f>'Budget FCFA'!AC107/VLOOKUP(AC$2,$BO$127:$BP$138,2,FALSE)</f>
        <v>0</v>
      </c>
      <c r="AD107" s="40">
        <f>'Budget FCFA'!AD107/VLOOKUP(AD$2,$BO$127:$BP$138,2,FALSE)</f>
        <v>0</v>
      </c>
      <c r="AE107" s="40">
        <f>'Budget FCFA'!AE107/VLOOKUP(AE$2,$BO$127:$BP$138,2,FALSE)</f>
        <v>0</v>
      </c>
      <c r="AF107" s="41">
        <f>'Budget FCFA'!AF107/VLOOKUP(AF$2,$BO$127:$BP$138,2,FALSE)</f>
        <v>0</v>
      </c>
      <c r="AG107" s="39">
        <f>'Budget FCFA'!AG107/VLOOKUP(AG$2,$BO$127:$BP$138,2,FALSE)</f>
        <v>0</v>
      </c>
      <c r="AH107" s="40">
        <f>'Budget FCFA'!AH107/VLOOKUP(AH$2,$BO$127:$BP$138,2,FALSE)</f>
        <v>0</v>
      </c>
      <c r="AI107" s="40">
        <f>'Budget FCFA'!AI107/VLOOKUP(AI$2,$BO$127:$BP$138,2,FALSE)</f>
        <v>0</v>
      </c>
      <c r="AJ107" s="40">
        <f>'Budget FCFA'!AJ107/VLOOKUP(AJ$2,$BO$127:$BP$138,2,FALSE)</f>
        <v>0</v>
      </c>
      <c r="AK107" s="41">
        <f>'Budget FCFA'!AK107/VLOOKUP(AK$2,$BO$127:$BP$138,2,FALSE)</f>
        <v>0</v>
      </c>
      <c r="AL107" s="39">
        <f>'Budget FCFA'!AL107/VLOOKUP(AL$2,$BO$127:$BP$138,2,FALSE)</f>
        <v>0</v>
      </c>
      <c r="AM107" s="40">
        <f>'Budget FCFA'!AM107/VLOOKUP(AM$2,$BO$127:$BP$138,2,FALSE)</f>
        <v>0</v>
      </c>
      <c r="AN107" s="40">
        <f>'Budget FCFA'!AN107/VLOOKUP(AN$2,$BO$127:$BP$138,2,FALSE)</f>
        <v>0</v>
      </c>
      <c r="AO107" s="40">
        <f>'Budget FCFA'!AO107/VLOOKUP(AO$2,$BO$127:$BP$138,2,FALSE)</f>
        <v>0</v>
      </c>
      <c r="AP107" s="41">
        <f>'Budget FCFA'!AP107/VLOOKUP(AP$2,$BO$127:$BP$138,2,FALSE)</f>
        <v>0</v>
      </c>
      <c r="AQ107" s="39" t="e">
        <f>'Budget FCFA'!#REF!/VLOOKUP(AQ$2,$BO$127:$BP$138,2,FALSE)</f>
        <v>#REF!</v>
      </c>
      <c r="AR107" s="40" t="e">
        <f>'Budget FCFA'!#REF!/VLOOKUP(AR$2,$BO$127:$BP$138,2,FALSE)</f>
        <v>#REF!</v>
      </c>
      <c r="AS107" s="40" t="e">
        <f>'Budget FCFA'!#REF!/VLOOKUP(AS$2,$BO$127:$BP$138,2,FALSE)</f>
        <v>#REF!</v>
      </c>
      <c r="AT107" s="40" t="e">
        <f>'Budget FCFA'!#REF!/VLOOKUP(AT$2,$BO$127:$BP$138,2,FALSE)</f>
        <v>#REF!</v>
      </c>
      <c r="AU107" s="41" t="e">
        <f>'Budget FCFA'!#REF!/VLOOKUP(AU$2,$BO$127:$BP$138,2,FALSE)</f>
        <v>#REF!</v>
      </c>
      <c r="AV107" s="39" t="e">
        <f>'Budget FCFA'!#REF!/VLOOKUP(AV$2,$BO$127:$BP$138,2,FALSE)</f>
        <v>#REF!</v>
      </c>
      <c r="AW107" s="40" t="e">
        <f>'Budget FCFA'!#REF!/VLOOKUP(AW$2,$BO$127:$BP$138,2,FALSE)</f>
        <v>#REF!</v>
      </c>
      <c r="AX107" s="40" t="e">
        <f>'Budget FCFA'!#REF!/VLOOKUP(AX$2,$BO$127:$BP$138,2,FALSE)</f>
        <v>#REF!</v>
      </c>
      <c r="AY107" s="40" t="e">
        <f>'Budget FCFA'!#REF!/VLOOKUP(AY$2,$BO$127:$BP$138,2,FALSE)</f>
        <v>#REF!</v>
      </c>
      <c r="AZ107" s="41" t="e">
        <f>'Budget FCFA'!#REF!/VLOOKUP(AZ$2,$BO$127:$BP$138,2,FALSE)</f>
        <v>#REF!</v>
      </c>
      <c r="BA107" s="39" t="e">
        <f>'Budget FCFA'!#REF!/VLOOKUP(BA$2,$BO$127:$BP$138,2,FALSE)</f>
        <v>#REF!</v>
      </c>
      <c r="BB107" s="40" t="e">
        <f>'Budget FCFA'!#REF!/VLOOKUP(BB$2,$BO$127:$BP$138,2,FALSE)</f>
        <v>#REF!</v>
      </c>
      <c r="BC107" s="40" t="e">
        <f>'Budget FCFA'!#REF!/VLOOKUP(BC$2,$BO$127:$BP$138,2,FALSE)</f>
        <v>#REF!</v>
      </c>
      <c r="BD107" s="40" t="e">
        <f>'Budget FCFA'!#REF!/VLOOKUP(BD$2,$BO$127:$BP$138,2,FALSE)</f>
        <v>#REF!</v>
      </c>
      <c r="BE107" s="41" t="e">
        <f>'Budget FCFA'!#REF!/VLOOKUP(BE$2,$BO$127:$BP$138,2,FALSE)</f>
        <v>#REF!</v>
      </c>
      <c r="BF107" s="39" t="e">
        <f>'Budget FCFA'!#REF!/VLOOKUP(BF$2,$BO$127:$BP$138,2,FALSE)</f>
        <v>#REF!</v>
      </c>
      <c r="BG107" s="40" t="e">
        <f>'Budget FCFA'!#REF!/VLOOKUP(BG$2,$BO$127:$BP$138,2,FALSE)</f>
        <v>#REF!</v>
      </c>
      <c r="BH107" s="40" t="e">
        <f>'Budget FCFA'!#REF!/VLOOKUP(BH$2,$BO$127:$BP$138,2,FALSE)</f>
        <v>#REF!</v>
      </c>
      <c r="BI107" s="159" t="e">
        <f>'Budget FCFA'!#REF!/VLOOKUP(BI$2,$BO$127:$BP$138,2,FALSE)</f>
        <v>#REF!</v>
      </c>
      <c r="BJ107" s="149" t="e">
        <f>'Budget FCFA'!#REF!/VLOOKUP(BJ$2,$BO$127:$BP$138,2,FALSE)</f>
        <v>#REF!</v>
      </c>
      <c r="BK107" s="110" t="e">
        <f t="shared" si="1"/>
        <v>#REF!</v>
      </c>
      <c r="BL107" s="213" t="e">
        <f>BK107-'Budget FCFA'!#REF!</f>
        <v>#REF!</v>
      </c>
      <c r="BM107"/>
    </row>
    <row r="108" spans="1:65" s="5" customFormat="1">
      <c r="A108" s="61" t="s">
        <v>117</v>
      </c>
      <c r="B108" s="62" t="s">
        <v>30</v>
      </c>
      <c r="C108" s="110" t="s">
        <v>97</v>
      </c>
      <c r="D108" s="39">
        <f>'Budget FCFA'!D108/VLOOKUP(D$2,$BO$127:$BP$138,2,FALSE)</f>
        <v>0</v>
      </c>
      <c r="E108" s="40">
        <f>'Budget FCFA'!E108/VLOOKUP(E$2,$BO$127:$BP$138,2,FALSE)</f>
        <v>0</v>
      </c>
      <c r="F108" s="40">
        <f>'Budget FCFA'!F108/VLOOKUP(F$2,$BO$127:$BP$138,2,FALSE)</f>
        <v>0</v>
      </c>
      <c r="G108" s="40">
        <f>'Budget FCFA'!G108/VLOOKUP(G$2,$BO$127:$BP$138,2,FALSE)</f>
        <v>0</v>
      </c>
      <c r="H108" s="41">
        <f>'Budget FCFA'!H108/VLOOKUP(H$2,$BO$127:$BP$138,2,FALSE)</f>
        <v>0</v>
      </c>
      <c r="I108" s="39">
        <f>'Budget FCFA'!I108/VLOOKUP(I$2,$BO$127:$BP$138,2,FALSE)</f>
        <v>0</v>
      </c>
      <c r="J108" s="40">
        <f>'Budget FCFA'!J108/VLOOKUP(J$2,$BO$127:$BP$138,2,FALSE)</f>
        <v>0</v>
      </c>
      <c r="K108" s="40">
        <f>'Budget FCFA'!K108/VLOOKUP(K$2,$BO$127:$BP$138,2,FALSE)</f>
        <v>0</v>
      </c>
      <c r="L108" s="141">
        <f>'Budget FCFA'!L108/VLOOKUP(L$2,$BO$127:$BP$138,2,FALSE)</f>
        <v>0</v>
      </c>
      <c r="M108" s="39">
        <f>'Budget FCFA'!M108/VLOOKUP(M$2,$BO$127:$BP$138,2,FALSE)</f>
        <v>0</v>
      </c>
      <c r="N108" s="40">
        <f>'Budget FCFA'!N108/VLOOKUP(N$2,$BO$127:$BP$138,2,FALSE)</f>
        <v>0</v>
      </c>
      <c r="O108" s="40">
        <f>'Budget FCFA'!O108/VLOOKUP(O$2,$BO$127:$BP$138,2,FALSE)</f>
        <v>0</v>
      </c>
      <c r="P108" s="40">
        <f>'Budget FCFA'!P108/VLOOKUP(P$2,$BO$127:$BP$138,2,FALSE)</f>
        <v>0</v>
      </c>
      <c r="Q108" s="41">
        <f>'Budget FCFA'!Q108/VLOOKUP(Q$2,$BO$127:$BP$138,2,FALSE)</f>
        <v>0</v>
      </c>
      <c r="R108" s="39">
        <f>'Budget FCFA'!R108/VLOOKUP(R$2,$BO$127:$BP$138,2,FALSE)</f>
        <v>0</v>
      </c>
      <c r="S108" s="40">
        <f>'Budget FCFA'!S108/VLOOKUP(S$2,$BO$127:$BP$138,2,FALSE)</f>
        <v>0</v>
      </c>
      <c r="T108" s="40">
        <f>'Budget FCFA'!T108/VLOOKUP(T$2,$BO$127:$BP$138,2,FALSE)</f>
        <v>0</v>
      </c>
      <c r="U108" s="40">
        <f>'Budget FCFA'!U108/VLOOKUP(U$2,$BO$127:$BP$138,2,FALSE)</f>
        <v>0</v>
      </c>
      <c r="V108" s="41">
        <f>'Budget FCFA'!V108/VLOOKUP(V$2,$BO$127:$BP$138,2,FALSE)</f>
        <v>0</v>
      </c>
      <c r="W108" s="39">
        <f>'Budget FCFA'!W108/VLOOKUP(W$2,$BO$127:$BP$138,2,FALSE)</f>
        <v>0</v>
      </c>
      <c r="X108" s="40">
        <f>'Budget FCFA'!X108/VLOOKUP(X$2,$BO$127:$BP$138,2,FALSE)</f>
        <v>0</v>
      </c>
      <c r="Y108" s="40">
        <f>'Budget FCFA'!Y108/VLOOKUP(Y$2,$BO$127:$BP$138,2,FALSE)</f>
        <v>0</v>
      </c>
      <c r="Z108" s="40">
        <f>'Budget FCFA'!Z108/VLOOKUP(Z$2,$BO$127:$BP$138,2,FALSE)</f>
        <v>0</v>
      </c>
      <c r="AA108" s="41">
        <f>'Budget FCFA'!AA108/VLOOKUP(AA$2,$BO$127:$BP$138,2,FALSE)</f>
        <v>0</v>
      </c>
      <c r="AB108" s="39">
        <f>'Budget FCFA'!AB108/VLOOKUP(AB$2,$BO$127:$BP$138,2,FALSE)</f>
        <v>0</v>
      </c>
      <c r="AC108" s="40">
        <f>'Budget FCFA'!AC108/VLOOKUP(AC$2,$BO$127:$BP$138,2,FALSE)</f>
        <v>0</v>
      </c>
      <c r="AD108" s="40">
        <f>'Budget FCFA'!AD108/VLOOKUP(AD$2,$BO$127:$BP$138,2,FALSE)</f>
        <v>0</v>
      </c>
      <c r="AE108" s="40">
        <f>'Budget FCFA'!AE108/VLOOKUP(AE$2,$BO$127:$BP$138,2,FALSE)</f>
        <v>0</v>
      </c>
      <c r="AF108" s="41">
        <f>'Budget FCFA'!AF108/VLOOKUP(AF$2,$BO$127:$BP$138,2,FALSE)</f>
        <v>0</v>
      </c>
      <c r="AG108" s="39">
        <f>'Budget FCFA'!AG108/VLOOKUP(AG$2,$BO$127:$BP$138,2,FALSE)</f>
        <v>0</v>
      </c>
      <c r="AH108" s="40">
        <f>'Budget FCFA'!AH108/VLOOKUP(AH$2,$BO$127:$BP$138,2,FALSE)</f>
        <v>0</v>
      </c>
      <c r="AI108" s="40">
        <f>'Budget FCFA'!AI108/VLOOKUP(AI$2,$BO$127:$BP$138,2,FALSE)</f>
        <v>0</v>
      </c>
      <c r="AJ108" s="40">
        <f>'Budget FCFA'!AJ108/VLOOKUP(AJ$2,$BO$127:$BP$138,2,FALSE)</f>
        <v>0</v>
      </c>
      <c r="AK108" s="41">
        <f>'Budget FCFA'!AK108/VLOOKUP(AK$2,$BO$127:$BP$138,2,FALSE)</f>
        <v>0</v>
      </c>
      <c r="AL108" s="39">
        <f>'Budget FCFA'!AL108/VLOOKUP(AL$2,$BO$127:$BP$138,2,FALSE)</f>
        <v>0</v>
      </c>
      <c r="AM108" s="40">
        <f>'Budget FCFA'!AM108/VLOOKUP(AM$2,$BO$127:$BP$138,2,FALSE)</f>
        <v>0</v>
      </c>
      <c r="AN108" s="40">
        <f>'Budget FCFA'!AN108/VLOOKUP(AN$2,$BO$127:$BP$138,2,FALSE)</f>
        <v>0</v>
      </c>
      <c r="AO108" s="40">
        <f>'Budget FCFA'!AO108/VLOOKUP(AO$2,$BO$127:$BP$138,2,FALSE)</f>
        <v>0</v>
      </c>
      <c r="AP108" s="41">
        <f>'Budget FCFA'!AP108/VLOOKUP(AP$2,$BO$127:$BP$138,2,FALSE)</f>
        <v>0</v>
      </c>
      <c r="AQ108" s="39" t="e">
        <f>'Budget FCFA'!#REF!/VLOOKUP(AQ$2,$BO$127:$BP$138,2,FALSE)</f>
        <v>#REF!</v>
      </c>
      <c r="AR108" s="40" t="e">
        <f>'Budget FCFA'!#REF!/VLOOKUP(AR$2,$BO$127:$BP$138,2,FALSE)</f>
        <v>#REF!</v>
      </c>
      <c r="AS108" s="40" t="e">
        <f>'Budget FCFA'!#REF!/VLOOKUP(AS$2,$BO$127:$BP$138,2,FALSE)</f>
        <v>#REF!</v>
      </c>
      <c r="AT108" s="40" t="e">
        <f>'Budget FCFA'!#REF!/VLOOKUP(AT$2,$BO$127:$BP$138,2,FALSE)</f>
        <v>#REF!</v>
      </c>
      <c r="AU108" s="41" t="e">
        <f>'Budget FCFA'!#REF!/VLOOKUP(AU$2,$BO$127:$BP$138,2,FALSE)</f>
        <v>#REF!</v>
      </c>
      <c r="AV108" s="39" t="e">
        <f>'Budget FCFA'!#REF!/VLOOKUP(AV$2,$BO$127:$BP$138,2,FALSE)</f>
        <v>#REF!</v>
      </c>
      <c r="AW108" s="40" t="e">
        <f>'Budget FCFA'!#REF!/VLOOKUP(AW$2,$BO$127:$BP$138,2,FALSE)</f>
        <v>#REF!</v>
      </c>
      <c r="AX108" s="40" t="e">
        <f>'Budget FCFA'!#REF!/VLOOKUP(AX$2,$BO$127:$BP$138,2,FALSE)</f>
        <v>#REF!</v>
      </c>
      <c r="AY108" s="40" t="e">
        <f>'Budget FCFA'!#REF!/VLOOKUP(AY$2,$BO$127:$BP$138,2,FALSE)</f>
        <v>#REF!</v>
      </c>
      <c r="AZ108" s="41" t="e">
        <f>'Budget FCFA'!#REF!/VLOOKUP(AZ$2,$BO$127:$BP$138,2,FALSE)</f>
        <v>#REF!</v>
      </c>
      <c r="BA108" s="39" t="e">
        <f>'Budget FCFA'!#REF!/VLOOKUP(BA$2,$BO$127:$BP$138,2,FALSE)</f>
        <v>#REF!</v>
      </c>
      <c r="BB108" s="40" t="e">
        <f>'Budget FCFA'!#REF!/VLOOKUP(BB$2,$BO$127:$BP$138,2,FALSE)</f>
        <v>#REF!</v>
      </c>
      <c r="BC108" s="40" t="e">
        <f>'Budget FCFA'!#REF!/VLOOKUP(BC$2,$BO$127:$BP$138,2,FALSE)</f>
        <v>#REF!</v>
      </c>
      <c r="BD108" s="40" t="e">
        <f>'Budget FCFA'!#REF!/VLOOKUP(BD$2,$BO$127:$BP$138,2,FALSE)</f>
        <v>#REF!</v>
      </c>
      <c r="BE108" s="41" t="e">
        <f>'Budget FCFA'!#REF!/VLOOKUP(BE$2,$BO$127:$BP$138,2,FALSE)</f>
        <v>#REF!</v>
      </c>
      <c r="BF108" s="39" t="e">
        <f>'Budget FCFA'!#REF!/VLOOKUP(BF$2,$BO$127:$BP$138,2,FALSE)</f>
        <v>#REF!</v>
      </c>
      <c r="BG108" s="40" t="e">
        <f>'Budget FCFA'!#REF!/VLOOKUP(BG$2,$BO$127:$BP$138,2,FALSE)</f>
        <v>#REF!</v>
      </c>
      <c r="BH108" s="40" t="e">
        <f>'Budget FCFA'!#REF!/VLOOKUP(BH$2,$BO$127:$BP$138,2,FALSE)</f>
        <v>#REF!</v>
      </c>
      <c r="BI108" s="159" t="e">
        <f>'Budget FCFA'!#REF!/VLOOKUP(BI$2,$BO$127:$BP$138,2,FALSE)</f>
        <v>#REF!</v>
      </c>
      <c r="BJ108" s="149" t="e">
        <f>'Budget FCFA'!#REF!/VLOOKUP(BJ$2,$BO$127:$BP$138,2,FALSE)</f>
        <v>#REF!</v>
      </c>
      <c r="BK108" s="110" t="e">
        <f t="shared" si="1"/>
        <v>#REF!</v>
      </c>
      <c r="BL108" s="213" t="e">
        <f>BK108-'Budget FCFA'!#REF!</f>
        <v>#REF!</v>
      </c>
      <c r="BM108"/>
    </row>
    <row r="109" spans="1:65" s="5" customFormat="1" ht="15.6">
      <c r="A109" s="61" t="s">
        <v>117</v>
      </c>
      <c r="B109" s="64" t="s">
        <v>27</v>
      </c>
      <c r="C109" s="107" t="s">
        <v>76</v>
      </c>
      <c r="D109" s="65">
        <f>'Budget FCFA'!D109/VLOOKUP(D$2,$BO$127:$BP$138,2,FALSE)</f>
        <v>0</v>
      </c>
      <c r="E109" s="66">
        <f>'Budget FCFA'!E109/VLOOKUP(E$2,$BO$127:$BP$138,2,FALSE)</f>
        <v>0</v>
      </c>
      <c r="F109" s="66">
        <f>'Budget FCFA'!F109/VLOOKUP(F$2,$BO$127:$BP$138,2,FALSE)</f>
        <v>0</v>
      </c>
      <c r="G109" s="66">
        <f>'Budget FCFA'!G109/VLOOKUP(G$2,$BO$127:$BP$138,2,FALSE)</f>
        <v>0</v>
      </c>
      <c r="H109" s="67">
        <f>'Budget FCFA'!H109/VLOOKUP(H$2,$BO$127:$BP$138,2,FALSE)</f>
        <v>0</v>
      </c>
      <c r="I109" s="65">
        <f>'Budget FCFA'!I109/VLOOKUP(I$2,$BO$127:$BP$138,2,FALSE)</f>
        <v>0</v>
      </c>
      <c r="J109" s="66">
        <f>'Budget FCFA'!J109/VLOOKUP(J$2,$BO$127:$BP$138,2,FALSE)</f>
        <v>0</v>
      </c>
      <c r="K109" s="66">
        <f>'Budget FCFA'!K109/VLOOKUP(K$2,$BO$127:$BP$138,2,FALSE)</f>
        <v>0</v>
      </c>
      <c r="L109" s="67">
        <f>'Budget FCFA'!L109/VLOOKUP(L$2,$BO$127:$BP$138,2,FALSE)</f>
        <v>0</v>
      </c>
      <c r="M109" s="65">
        <f>'Budget FCFA'!M109/VLOOKUP(M$2,$BO$127:$BP$138,2,FALSE)</f>
        <v>0</v>
      </c>
      <c r="N109" s="94">
        <f>'Budget FCFA'!N109/VLOOKUP(N$2,$BO$127:$BP$138,2,FALSE)</f>
        <v>0</v>
      </c>
      <c r="O109" s="66">
        <f>'Budget FCFA'!O109/VLOOKUP(O$2,$BO$127:$BP$138,2,FALSE)</f>
        <v>0</v>
      </c>
      <c r="P109" s="66">
        <f>'Budget FCFA'!P109/VLOOKUP(P$2,$BO$127:$BP$138,2,FALSE)</f>
        <v>0</v>
      </c>
      <c r="Q109" s="67">
        <f>'Budget FCFA'!Q109/VLOOKUP(Q$2,$BO$127:$BP$138,2,FALSE)</f>
        <v>0</v>
      </c>
      <c r="R109" s="65">
        <f>'Budget FCFA'!R109/VLOOKUP(R$2,$BO$127:$BP$138,2,FALSE)</f>
        <v>0</v>
      </c>
      <c r="S109" s="66">
        <f>'Budget FCFA'!S109/VLOOKUP(S$2,$BO$127:$BP$138,2,FALSE)</f>
        <v>0</v>
      </c>
      <c r="T109" s="66">
        <f>'Budget FCFA'!T109/VLOOKUP(T$2,$BO$127:$BP$138,2,FALSE)</f>
        <v>0</v>
      </c>
      <c r="U109" s="66">
        <f>'Budget FCFA'!U109/VLOOKUP(U$2,$BO$127:$BP$138,2,FALSE)</f>
        <v>0</v>
      </c>
      <c r="V109" s="67">
        <f>'Budget FCFA'!V109/VLOOKUP(V$2,$BO$127:$BP$138,2,FALSE)</f>
        <v>0</v>
      </c>
      <c r="W109" s="65">
        <f>'Budget FCFA'!W109/VLOOKUP(W$2,$BO$127:$BP$138,2,FALSE)</f>
        <v>0</v>
      </c>
      <c r="X109" s="66">
        <f>'Budget FCFA'!X109/VLOOKUP(X$2,$BO$127:$BP$138,2,FALSE)</f>
        <v>0</v>
      </c>
      <c r="Y109" s="66">
        <f>'Budget FCFA'!Y109/VLOOKUP(Y$2,$BO$127:$BP$138,2,FALSE)</f>
        <v>0</v>
      </c>
      <c r="Z109" s="66">
        <f>'Budget FCFA'!Z109/VLOOKUP(Z$2,$BO$127:$BP$138,2,FALSE)</f>
        <v>0</v>
      </c>
      <c r="AA109" s="67">
        <f>'Budget FCFA'!AA109/VLOOKUP(AA$2,$BO$127:$BP$138,2,FALSE)</f>
        <v>0</v>
      </c>
      <c r="AB109" s="65">
        <f>'Budget FCFA'!AB109/VLOOKUP(AB$2,$BO$127:$BP$138,2,FALSE)</f>
        <v>0</v>
      </c>
      <c r="AC109" s="66">
        <f>'Budget FCFA'!AC109/VLOOKUP(AC$2,$BO$127:$BP$138,2,FALSE)</f>
        <v>0</v>
      </c>
      <c r="AD109" s="66">
        <f>'Budget FCFA'!AD109/VLOOKUP(AD$2,$BO$127:$BP$138,2,FALSE)</f>
        <v>0</v>
      </c>
      <c r="AE109" s="66">
        <f>'Budget FCFA'!AE109/VLOOKUP(AE$2,$BO$127:$BP$138,2,FALSE)</f>
        <v>0</v>
      </c>
      <c r="AF109" s="67">
        <f>'Budget FCFA'!AF109/VLOOKUP(AF$2,$BO$127:$BP$138,2,FALSE)</f>
        <v>0</v>
      </c>
      <c r="AG109" s="65">
        <f>'Budget FCFA'!AG109/VLOOKUP(AG$2,$BO$127:$BP$138,2,FALSE)</f>
        <v>0</v>
      </c>
      <c r="AH109" s="66">
        <f>'Budget FCFA'!AH109/VLOOKUP(AH$2,$BO$127:$BP$138,2,FALSE)</f>
        <v>0</v>
      </c>
      <c r="AI109" s="66">
        <f>'Budget FCFA'!AI109/VLOOKUP(AI$2,$BO$127:$BP$138,2,FALSE)</f>
        <v>0</v>
      </c>
      <c r="AJ109" s="66">
        <f>'Budget FCFA'!AJ109/VLOOKUP(AJ$2,$BO$127:$BP$138,2,FALSE)</f>
        <v>0</v>
      </c>
      <c r="AK109" s="67">
        <f>'Budget FCFA'!AK109/VLOOKUP(AK$2,$BO$127:$BP$138,2,FALSE)</f>
        <v>0</v>
      </c>
      <c r="AL109" s="65">
        <f>'Budget FCFA'!AL109/VLOOKUP(AL$2,$BO$127:$BP$138,2,FALSE)</f>
        <v>0</v>
      </c>
      <c r="AM109" s="66">
        <f>'Budget FCFA'!AM109/VLOOKUP(AM$2,$BO$127:$BP$138,2,FALSE)</f>
        <v>0</v>
      </c>
      <c r="AN109" s="66">
        <f>'Budget FCFA'!AN109/VLOOKUP(AN$2,$BO$127:$BP$138,2,FALSE)</f>
        <v>0</v>
      </c>
      <c r="AO109" s="66">
        <f>'Budget FCFA'!AO109/VLOOKUP(AO$2,$BO$127:$BP$138,2,FALSE)</f>
        <v>0</v>
      </c>
      <c r="AP109" s="67">
        <f>'Budget FCFA'!AP109/VLOOKUP(AP$2,$BO$127:$BP$138,2,FALSE)</f>
        <v>0</v>
      </c>
      <c r="AQ109" s="65" t="e">
        <f>'Budget FCFA'!#REF!/VLOOKUP(AQ$2,$BO$127:$BP$138,2,FALSE)</f>
        <v>#REF!</v>
      </c>
      <c r="AR109" s="66" t="e">
        <f>'Budget FCFA'!#REF!/VLOOKUP(AR$2,$BO$127:$BP$138,2,FALSE)</f>
        <v>#REF!</v>
      </c>
      <c r="AS109" s="66" t="e">
        <f>'Budget FCFA'!#REF!/VLOOKUP(AS$2,$BO$127:$BP$138,2,FALSE)</f>
        <v>#REF!</v>
      </c>
      <c r="AT109" s="66" t="e">
        <f>'Budget FCFA'!#REF!/VLOOKUP(AT$2,$BO$127:$BP$138,2,FALSE)</f>
        <v>#REF!</v>
      </c>
      <c r="AU109" s="67" t="e">
        <f>'Budget FCFA'!#REF!/VLOOKUP(AU$2,$BO$127:$BP$138,2,FALSE)</f>
        <v>#REF!</v>
      </c>
      <c r="AV109" s="65" t="e">
        <f>'Budget FCFA'!#REF!/VLOOKUP(AV$2,$BO$127:$BP$138,2,FALSE)</f>
        <v>#REF!</v>
      </c>
      <c r="AW109" s="66" t="e">
        <f>'Budget FCFA'!#REF!/VLOOKUP(AW$2,$BO$127:$BP$138,2,FALSE)</f>
        <v>#REF!</v>
      </c>
      <c r="AX109" s="66" t="e">
        <f>'Budget FCFA'!#REF!/VLOOKUP(AX$2,$BO$127:$BP$138,2,FALSE)</f>
        <v>#REF!</v>
      </c>
      <c r="AY109" s="66" t="e">
        <f>'Budget FCFA'!#REF!/VLOOKUP(AY$2,$BO$127:$BP$138,2,FALSE)</f>
        <v>#REF!</v>
      </c>
      <c r="AZ109" s="67" t="e">
        <f>'Budget FCFA'!#REF!/VLOOKUP(AZ$2,$BO$127:$BP$138,2,FALSE)</f>
        <v>#REF!</v>
      </c>
      <c r="BA109" s="65" t="e">
        <f>'Budget FCFA'!#REF!/VLOOKUP(BA$2,$BO$127:$BP$138,2,FALSE)</f>
        <v>#REF!</v>
      </c>
      <c r="BB109" s="66" t="e">
        <f>'Budget FCFA'!#REF!/VLOOKUP(BB$2,$BO$127:$BP$138,2,FALSE)</f>
        <v>#REF!</v>
      </c>
      <c r="BC109" s="66" t="e">
        <f>'Budget FCFA'!#REF!/VLOOKUP(BC$2,$BO$127:$BP$138,2,FALSE)</f>
        <v>#REF!</v>
      </c>
      <c r="BD109" s="66" t="e">
        <f>'Budget FCFA'!#REF!/VLOOKUP(BD$2,$BO$127:$BP$138,2,FALSE)</f>
        <v>#REF!</v>
      </c>
      <c r="BE109" s="146" t="e">
        <f>'Budget FCFA'!#REF!/VLOOKUP(BE$2,$BO$127:$BP$138,2,FALSE)</f>
        <v>#REF!</v>
      </c>
      <c r="BF109" s="65" t="e">
        <f>'Budget FCFA'!#REF!/VLOOKUP(BF$2,$BO$127:$BP$138,2,FALSE)</f>
        <v>#REF!</v>
      </c>
      <c r="BG109" s="66" t="e">
        <f>'Budget FCFA'!#REF!/VLOOKUP(BG$2,$BO$127:$BP$138,2,FALSE)</f>
        <v>#REF!</v>
      </c>
      <c r="BH109" s="66" t="e">
        <f>'Budget FCFA'!#REF!/VLOOKUP(BH$2,$BO$127:$BP$138,2,FALSE)</f>
        <v>#REF!</v>
      </c>
      <c r="BI109" s="67" t="e">
        <f>'Budget FCFA'!#REF!/VLOOKUP(BI$2,$BO$127:$BP$138,2,FALSE)</f>
        <v>#REF!</v>
      </c>
      <c r="BJ109" s="151" t="e">
        <f>'Budget FCFA'!#REF!/VLOOKUP(BJ$2,$BO$127:$BP$138,2,FALSE)</f>
        <v>#REF!</v>
      </c>
      <c r="BK109" s="107" t="e">
        <f t="shared" si="1"/>
        <v>#REF!</v>
      </c>
      <c r="BL109" s="213" t="e">
        <f>BK109-'Budget FCFA'!#REF!</f>
        <v>#REF!</v>
      </c>
      <c r="BM109"/>
    </row>
    <row r="110" spans="1:65" s="5" customFormat="1">
      <c r="A110" s="61" t="s">
        <v>117</v>
      </c>
      <c r="B110" s="62" t="s">
        <v>28</v>
      </c>
      <c r="C110" s="106" t="s">
        <v>49</v>
      </c>
      <c r="D110" s="39">
        <f>'Budget FCFA'!D110/VLOOKUP(D$2,$BO$127:$BP$138,2,FALSE)</f>
        <v>0</v>
      </c>
      <c r="E110" s="40">
        <f>'Budget FCFA'!E110/VLOOKUP(E$2,$BO$127:$BP$138,2,FALSE)</f>
        <v>0</v>
      </c>
      <c r="F110" s="40">
        <f>'Budget FCFA'!F110/VLOOKUP(F$2,$BO$127:$BP$138,2,FALSE)</f>
        <v>0</v>
      </c>
      <c r="G110" s="40">
        <f>'Budget FCFA'!G110/VLOOKUP(G$2,$BO$127:$BP$138,2,FALSE)</f>
        <v>0</v>
      </c>
      <c r="H110" s="116">
        <f>'Budget FCFA'!H110/VLOOKUP(H$2,$BO$127:$BP$138,2,FALSE)</f>
        <v>0</v>
      </c>
      <c r="I110" s="39">
        <f>'Budget FCFA'!I110/VLOOKUP(I$2,$BO$127:$BP$138,2,FALSE)</f>
        <v>0</v>
      </c>
      <c r="J110" s="40">
        <f>'Budget FCFA'!J110/VLOOKUP(J$2,$BO$127:$BP$138,2,FALSE)</f>
        <v>0</v>
      </c>
      <c r="K110" s="40">
        <f>'Budget FCFA'!K110/VLOOKUP(K$2,$BO$127:$BP$138,2,FALSE)</f>
        <v>0</v>
      </c>
      <c r="L110" s="116">
        <f>'Budget FCFA'!L110/VLOOKUP(L$2,$BO$127:$BP$138,2,FALSE)</f>
        <v>0</v>
      </c>
      <c r="M110" s="39">
        <f>'Budget FCFA'!M110/VLOOKUP(M$2,$BO$127:$BP$138,2,FALSE)</f>
        <v>0</v>
      </c>
      <c r="N110" s="40">
        <f>'Budget FCFA'!N110/VLOOKUP(N$2,$BO$127:$BP$138,2,FALSE)</f>
        <v>0</v>
      </c>
      <c r="O110" s="40">
        <f>'Budget FCFA'!O110/VLOOKUP(O$2,$BO$127:$BP$138,2,FALSE)</f>
        <v>0</v>
      </c>
      <c r="P110" s="40">
        <f>'Budget FCFA'!P110/VLOOKUP(P$2,$BO$127:$BP$138,2,FALSE)</f>
        <v>0</v>
      </c>
      <c r="Q110" s="116">
        <f>'Budget FCFA'!Q110/VLOOKUP(Q$2,$BO$127:$BP$138,2,FALSE)</f>
        <v>0</v>
      </c>
      <c r="R110" s="39">
        <f>'Budget FCFA'!R110/VLOOKUP(R$2,$BO$127:$BP$138,2,FALSE)</f>
        <v>0</v>
      </c>
      <c r="S110" s="40">
        <f>'Budget FCFA'!S110/VLOOKUP(S$2,$BO$127:$BP$138,2,FALSE)</f>
        <v>0</v>
      </c>
      <c r="T110" s="40">
        <f>'Budget FCFA'!T110/VLOOKUP(T$2,$BO$127:$BP$138,2,FALSE)</f>
        <v>0</v>
      </c>
      <c r="U110" s="40">
        <f>'Budget FCFA'!U110/VLOOKUP(U$2,$BO$127:$BP$138,2,FALSE)</f>
        <v>0</v>
      </c>
      <c r="V110" s="116">
        <f>'Budget FCFA'!V110/VLOOKUP(V$2,$BO$127:$BP$138,2,FALSE)</f>
        <v>0</v>
      </c>
      <c r="W110" s="39">
        <f>'Budget FCFA'!W110/VLOOKUP(W$2,$BO$127:$BP$138,2,FALSE)</f>
        <v>0</v>
      </c>
      <c r="X110" s="40">
        <f>'Budget FCFA'!X110/VLOOKUP(X$2,$BO$127:$BP$138,2,FALSE)</f>
        <v>0</v>
      </c>
      <c r="Y110" s="40">
        <f>'Budget FCFA'!Y110/VLOOKUP(Y$2,$BO$127:$BP$138,2,FALSE)</f>
        <v>0</v>
      </c>
      <c r="Z110" s="40">
        <f>'Budget FCFA'!Z110/VLOOKUP(Z$2,$BO$127:$BP$138,2,FALSE)</f>
        <v>0</v>
      </c>
      <c r="AA110" s="116">
        <f>'Budget FCFA'!AA110/VLOOKUP(AA$2,$BO$127:$BP$138,2,FALSE)</f>
        <v>0</v>
      </c>
      <c r="AB110" s="39">
        <f>'Budget FCFA'!AB110/VLOOKUP(AB$2,$BO$127:$BP$138,2,FALSE)</f>
        <v>0</v>
      </c>
      <c r="AC110" s="40">
        <f>'Budget FCFA'!AC110/VLOOKUP(AC$2,$BO$127:$BP$138,2,FALSE)</f>
        <v>0</v>
      </c>
      <c r="AD110" s="40">
        <f>'Budget FCFA'!AD110/VLOOKUP(AD$2,$BO$127:$BP$138,2,FALSE)</f>
        <v>0</v>
      </c>
      <c r="AE110" s="40">
        <f>'Budget FCFA'!AE110/VLOOKUP(AE$2,$BO$127:$BP$138,2,FALSE)</f>
        <v>0</v>
      </c>
      <c r="AF110" s="116">
        <f>'Budget FCFA'!AF110/VLOOKUP(AF$2,$BO$127:$BP$138,2,FALSE)</f>
        <v>0</v>
      </c>
      <c r="AG110" s="39">
        <f>'Budget FCFA'!AG110/VLOOKUP(AG$2,$BO$127:$BP$138,2,FALSE)</f>
        <v>0</v>
      </c>
      <c r="AH110" s="40">
        <f>'Budget FCFA'!AH110/VLOOKUP(AH$2,$BO$127:$BP$138,2,FALSE)</f>
        <v>0</v>
      </c>
      <c r="AI110" s="40">
        <f>'Budget FCFA'!AI110/VLOOKUP(AI$2,$BO$127:$BP$138,2,FALSE)</f>
        <v>0</v>
      </c>
      <c r="AJ110" s="40">
        <f>'Budget FCFA'!AJ110/VLOOKUP(AJ$2,$BO$127:$BP$138,2,FALSE)</f>
        <v>0</v>
      </c>
      <c r="AK110" s="116">
        <f>'Budget FCFA'!AK110/VLOOKUP(AK$2,$BO$127:$BP$138,2,FALSE)</f>
        <v>0</v>
      </c>
      <c r="AL110" s="39">
        <f>'Budget FCFA'!AL110/VLOOKUP(AL$2,$BO$127:$BP$138,2,FALSE)</f>
        <v>0</v>
      </c>
      <c r="AM110" s="40">
        <f>'Budget FCFA'!AM110/VLOOKUP(AM$2,$BO$127:$BP$138,2,FALSE)</f>
        <v>0</v>
      </c>
      <c r="AN110" s="40">
        <f>'Budget FCFA'!AN110/VLOOKUP(AN$2,$BO$127:$BP$138,2,FALSE)</f>
        <v>0</v>
      </c>
      <c r="AO110" s="40">
        <f>'Budget FCFA'!AO110/VLOOKUP(AO$2,$BO$127:$BP$138,2,FALSE)</f>
        <v>0</v>
      </c>
      <c r="AP110" s="116">
        <f>'Budget FCFA'!AP110/VLOOKUP(AP$2,$BO$127:$BP$138,2,FALSE)</f>
        <v>0</v>
      </c>
      <c r="AQ110" s="39" t="e">
        <f>'Budget FCFA'!#REF!/VLOOKUP(AQ$2,$BO$127:$BP$138,2,FALSE)</f>
        <v>#REF!</v>
      </c>
      <c r="AR110" s="40" t="e">
        <f>'Budget FCFA'!#REF!/VLOOKUP(AR$2,$BO$127:$BP$138,2,FALSE)</f>
        <v>#REF!</v>
      </c>
      <c r="AS110" s="40" t="e">
        <f>'Budget FCFA'!#REF!/VLOOKUP(AS$2,$BO$127:$BP$138,2,FALSE)</f>
        <v>#REF!</v>
      </c>
      <c r="AT110" s="40" t="e">
        <f>'Budget FCFA'!#REF!/VLOOKUP(AT$2,$BO$127:$BP$138,2,FALSE)</f>
        <v>#REF!</v>
      </c>
      <c r="AU110" s="116" t="e">
        <f>'Budget FCFA'!#REF!/VLOOKUP(AU$2,$BO$127:$BP$138,2,FALSE)</f>
        <v>#REF!</v>
      </c>
      <c r="AV110" s="39" t="e">
        <f>'Budget FCFA'!#REF!/VLOOKUP(AV$2,$BO$127:$BP$138,2,FALSE)</f>
        <v>#REF!</v>
      </c>
      <c r="AW110" s="40" t="e">
        <f>'Budget FCFA'!#REF!/VLOOKUP(AW$2,$BO$127:$BP$138,2,FALSE)</f>
        <v>#REF!</v>
      </c>
      <c r="AX110" s="40" t="e">
        <f>'Budget FCFA'!#REF!/VLOOKUP(AX$2,$BO$127:$BP$138,2,FALSE)</f>
        <v>#REF!</v>
      </c>
      <c r="AY110" s="40" t="e">
        <f>'Budget FCFA'!#REF!/VLOOKUP(AY$2,$BO$127:$BP$138,2,FALSE)</f>
        <v>#REF!</v>
      </c>
      <c r="AZ110" s="116" t="e">
        <f>'Budget FCFA'!#REF!/VLOOKUP(AZ$2,$BO$127:$BP$138,2,FALSE)</f>
        <v>#REF!</v>
      </c>
      <c r="BA110" s="39" t="e">
        <f>'Budget FCFA'!#REF!/VLOOKUP(BA$2,$BO$127:$BP$138,2,FALSE)</f>
        <v>#REF!</v>
      </c>
      <c r="BB110" s="40" t="e">
        <f>'Budget FCFA'!#REF!/VLOOKUP(BB$2,$BO$127:$BP$138,2,FALSE)</f>
        <v>#REF!</v>
      </c>
      <c r="BC110" s="40" t="e">
        <f>'Budget FCFA'!#REF!/VLOOKUP(BC$2,$BO$127:$BP$138,2,FALSE)</f>
        <v>#REF!</v>
      </c>
      <c r="BD110" s="40" t="e">
        <f>'Budget FCFA'!#REF!/VLOOKUP(BD$2,$BO$127:$BP$138,2,FALSE)</f>
        <v>#REF!</v>
      </c>
      <c r="BE110" s="144" t="e">
        <f>'Budget FCFA'!#REF!/VLOOKUP(BE$2,$BO$127:$BP$138,2,FALSE)</f>
        <v>#REF!</v>
      </c>
      <c r="BF110" s="39" t="e">
        <f>'Budget FCFA'!#REF!/VLOOKUP(BF$2,$BO$127:$BP$138,2,FALSE)</f>
        <v>#REF!</v>
      </c>
      <c r="BG110" s="40" t="e">
        <f>'Budget FCFA'!#REF!/VLOOKUP(BG$2,$BO$127:$BP$138,2,FALSE)</f>
        <v>#REF!</v>
      </c>
      <c r="BH110" s="40" t="e">
        <f>'Budget FCFA'!#REF!/VLOOKUP(BH$2,$BO$127:$BP$138,2,FALSE)</f>
        <v>#REF!</v>
      </c>
      <c r="BI110" s="159" t="e">
        <f>'Budget FCFA'!#REF!/VLOOKUP(BI$2,$BO$127:$BP$138,2,FALSE)</f>
        <v>#REF!</v>
      </c>
      <c r="BJ110" s="116" t="e">
        <f>'Budget FCFA'!#REF!/VLOOKUP(BJ$2,$BO$127:$BP$138,2,FALSE)</f>
        <v>#REF!</v>
      </c>
      <c r="BK110" s="110" t="e">
        <f t="shared" si="1"/>
        <v>#REF!</v>
      </c>
      <c r="BL110" s="213" t="e">
        <f>BK110-'Budget FCFA'!#REF!</f>
        <v>#REF!</v>
      </c>
      <c r="BM110"/>
    </row>
    <row r="111" spans="1:65" s="5" customFormat="1">
      <c r="A111" s="61" t="s">
        <v>117</v>
      </c>
      <c r="B111" s="62" t="s">
        <v>67</v>
      </c>
      <c r="C111" s="106" t="s">
        <v>49</v>
      </c>
      <c r="D111" s="39">
        <f>'Budget FCFA'!D111/VLOOKUP(D$2,$BO$127:$BP$138,2,FALSE)</f>
        <v>0</v>
      </c>
      <c r="E111" s="40">
        <f>'Budget FCFA'!E111/VLOOKUP(E$2,$BO$127:$BP$138,2,FALSE)</f>
        <v>0</v>
      </c>
      <c r="F111" s="40">
        <f>'Budget FCFA'!F111/VLOOKUP(F$2,$BO$127:$BP$138,2,FALSE)</f>
        <v>0</v>
      </c>
      <c r="G111" s="40">
        <f>'Budget FCFA'!G111/VLOOKUP(G$2,$BO$127:$BP$138,2,FALSE)</f>
        <v>0</v>
      </c>
      <c r="H111" s="116">
        <f>'Budget FCFA'!H111/VLOOKUP(H$2,$BO$127:$BP$138,2,FALSE)</f>
        <v>0</v>
      </c>
      <c r="I111" s="39">
        <f>'Budget FCFA'!I111/VLOOKUP(I$2,$BO$127:$BP$138,2,FALSE)</f>
        <v>0</v>
      </c>
      <c r="J111" s="40">
        <f>'Budget FCFA'!J111/VLOOKUP(J$2,$BO$127:$BP$138,2,FALSE)</f>
        <v>0</v>
      </c>
      <c r="K111" s="40">
        <f>'Budget FCFA'!K111/VLOOKUP(K$2,$BO$127:$BP$138,2,FALSE)</f>
        <v>0</v>
      </c>
      <c r="L111" s="116">
        <f>'Budget FCFA'!L111/VLOOKUP(L$2,$BO$127:$BP$138,2,FALSE)</f>
        <v>0</v>
      </c>
      <c r="M111" s="39">
        <f>'Budget FCFA'!M111/VLOOKUP(M$2,$BO$127:$BP$138,2,FALSE)</f>
        <v>0</v>
      </c>
      <c r="N111" s="40">
        <f>'Budget FCFA'!N111/VLOOKUP(N$2,$BO$127:$BP$138,2,FALSE)</f>
        <v>0</v>
      </c>
      <c r="O111" s="40">
        <f>'Budget FCFA'!O111/VLOOKUP(O$2,$BO$127:$BP$138,2,FALSE)</f>
        <v>0</v>
      </c>
      <c r="P111" s="40">
        <f>'Budget FCFA'!P111/VLOOKUP(P$2,$BO$127:$BP$138,2,FALSE)</f>
        <v>0</v>
      </c>
      <c r="Q111" s="116">
        <f>'Budget FCFA'!Q111/VLOOKUP(Q$2,$BO$127:$BP$138,2,FALSE)</f>
        <v>0</v>
      </c>
      <c r="R111" s="39">
        <f>'Budget FCFA'!R111/VLOOKUP(R$2,$BO$127:$BP$138,2,FALSE)</f>
        <v>0</v>
      </c>
      <c r="S111" s="40">
        <f>'Budget FCFA'!S111/VLOOKUP(S$2,$BO$127:$BP$138,2,FALSE)</f>
        <v>0</v>
      </c>
      <c r="T111" s="40">
        <f>'Budget FCFA'!T111/VLOOKUP(T$2,$BO$127:$BP$138,2,FALSE)</f>
        <v>0</v>
      </c>
      <c r="U111" s="40">
        <f>'Budget FCFA'!U111/VLOOKUP(U$2,$BO$127:$BP$138,2,FALSE)</f>
        <v>0</v>
      </c>
      <c r="V111" s="116">
        <f>'Budget FCFA'!V111/VLOOKUP(V$2,$BO$127:$BP$138,2,FALSE)</f>
        <v>0</v>
      </c>
      <c r="W111" s="39">
        <f>'Budget FCFA'!W111/VLOOKUP(W$2,$BO$127:$BP$138,2,FALSE)</f>
        <v>0</v>
      </c>
      <c r="X111" s="40">
        <f>'Budget FCFA'!X111/VLOOKUP(X$2,$BO$127:$BP$138,2,FALSE)</f>
        <v>0</v>
      </c>
      <c r="Y111" s="40">
        <f>'Budget FCFA'!Y111/VLOOKUP(Y$2,$BO$127:$BP$138,2,FALSE)</f>
        <v>0</v>
      </c>
      <c r="Z111" s="40">
        <f>'Budget FCFA'!Z111/VLOOKUP(Z$2,$BO$127:$BP$138,2,FALSE)</f>
        <v>0</v>
      </c>
      <c r="AA111" s="116">
        <f>'Budget FCFA'!AA111/VLOOKUP(AA$2,$BO$127:$BP$138,2,FALSE)</f>
        <v>0</v>
      </c>
      <c r="AB111" s="39">
        <f>'Budget FCFA'!AB111/VLOOKUP(AB$2,$BO$127:$BP$138,2,FALSE)</f>
        <v>0</v>
      </c>
      <c r="AC111" s="40">
        <f>'Budget FCFA'!AC111/VLOOKUP(AC$2,$BO$127:$BP$138,2,FALSE)</f>
        <v>0</v>
      </c>
      <c r="AD111" s="40">
        <f>'Budget FCFA'!AD111/VLOOKUP(AD$2,$BO$127:$BP$138,2,FALSE)</f>
        <v>0</v>
      </c>
      <c r="AE111" s="40">
        <f>'Budget FCFA'!AE111/VLOOKUP(AE$2,$BO$127:$BP$138,2,FALSE)</f>
        <v>0</v>
      </c>
      <c r="AF111" s="116">
        <f>'Budget FCFA'!AF111/VLOOKUP(AF$2,$BO$127:$BP$138,2,FALSE)</f>
        <v>0</v>
      </c>
      <c r="AG111" s="39">
        <f>'Budget FCFA'!AG111/VLOOKUP(AG$2,$BO$127:$BP$138,2,FALSE)</f>
        <v>0</v>
      </c>
      <c r="AH111" s="40">
        <f>'Budget FCFA'!AH111/VLOOKUP(AH$2,$BO$127:$BP$138,2,FALSE)</f>
        <v>0</v>
      </c>
      <c r="AI111" s="40">
        <f>'Budget FCFA'!AI111/VLOOKUP(AI$2,$BO$127:$BP$138,2,FALSE)</f>
        <v>0</v>
      </c>
      <c r="AJ111" s="40">
        <f>'Budget FCFA'!AJ111/VLOOKUP(AJ$2,$BO$127:$BP$138,2,FALSE)</f>
        <v>0</v>
      </c>
      <c r="AK111" s="116">
        <f>'Budget FCFA'!AK111/VLOOKUP(AK$2,$BO$127:$BP$138,2,FALSE)</f>
        <v>0</v>
      </c>
      <c r="AL111" s="39">
        <f>'Budget FCFA'!AL111/VLOOKUP(AL$2,$BO$127:$BP$138,2,FALSE)</f>
        <v>0</v>
      </c>
      <c r="AM111" s="40">
        <f>'Budget FCFA'!AM111/VLOOKUP(AM$2,$BO$127:$BP$138,2,FALSE)</f>
        <v>0</v>
      </c>
      <c r="AN111" s="40">
        <f>'Budget FCFA'!AN111/VLOOKUP(AN$2,$BO$127:$BP$138,2,FALSE)</f>
        <v>0</v>
      </c>
      <c r="AO111" s="40">
        <f>'Budget FCFA'!AO111/VLOOKUP(AO$2,$BO$127:$BP$138,2,FALSE)</f>
        <v>0</v>
      </c>
      <c r="AP111" s="116">
        <f>'Budget FCFA'!AP111/VLOOKUP(AP$2,$BO$127:$BP$138,2,FALSE)</f>
        <v>0</v>
      </c>
      <c r="AQ111" s="39" t="e">
        <f>'Budget FCFA'!#REF!/VLOOKUP(AQ$2,$BO$127:$BP$138,2,FALSE)</f>
        <v>#REF!</v>
      </c>
      <c r="AR111" s="40" t="e">
        <f>'Budget FCFA'!#REF!/VLOOKUP(AR$2,$BO$127:$BP$138,2,FALSE)</f>
        <v>#REF!</v>
      </c>
      <c r="AS111" s="40" t="e">
        <f>'Budget FCFA'!#REF!/VLOOKUP(AS$2,$BO$127:$BP$138,2,FALSE)</f>
        <v>#REF!</v>
      </c>
      <c r="AT111" s="40" t="e">
        <f>'Budget FCFA'!#REF!/VLOOKUP(AT$2,$BO$127:$BP$138,2,FALSE)</f>
        <v>#REF!</v>
      </c>
      <c r="AU111" s="116" t="e">
        <f>'Budget FCFA'!#REF!/VLOOKUP(AU$2,$BO$127:$BP$138,2,FALSE)</f>
        <v>#REF!</v>
      </c>
      <c r="AV111" s="39" t="e">
        <f>'Budget FCFA'!#REF!/VLOOKUP(AV$2,$BO$127:$BP$138,2,FALSE)</f>
        <v>#REF!</v>
      </c>
      <c r="AW111" s="40" t="e">
        <f>'Budget FCFA'!#REF!/VLOOKUP(AW$2,$BO$127:$BP$138,2,FALSE)</f>
        <v>#REF!</v>
      </c>
      <c r="AX111" s="40" t="e">
        <f>'Budget FCFA'!#REF!/VLOOKUP(AX$2,$BO$127:$BP$138,2,FALSE)</f>
        <v>#REF!</v>
      </c>
      <c r="AY111" s="40" t="e">
        <f>'Budget FCFA'!#REF!/VLOOKUP(AY$2,$BO$127:$BP$138,2,FALSE)</f>
        <v>#REF!</v>
      </c>
      <c r="AZ111" s="116" t="e">
        <f>'Budget FCFA'!#REF!/VLOOKUP(AZ$2,$BO$127:$BP$138,2,FALSE)</f>
        <v>#REF!</v>
      </c>
      <c r="BA111" s="39" t="e">
        <f>'Budget FCFA'!#REF!/VLOOKUP(BA$2,$BO$127:$BP$138,2,FALSE)</f>
        <v>#REF!</v>
      </c>
      <c r="BB111" s="40" t="e">
        <f>'Budget FCFA'!#REF!/VLOOKUP(BB$2,$BO$127:$BP$138,2,FALSE)</f>
        <v>#REF!</v>
      </c>
      <c r="BC111" s="40" t="e">
        <f>'Budget FCFA'!#REF!/VLOOKUP(BC$2,$BO$127:$BP$138,2,FALSE)</f>
        <v>#REF!</v>
      </c>
      <c r="BD111" s="40" t="e">
        <f>'Budget FCFA'!#REF!/VLOOKUP(BD$2,$BO$127:$BP$138,2,FALSE)</f>
        <v>#REF!</v>
      </c>
      <c r="BE111" s="144" t="e">
        <f>'Budget FCFA'!#REF!/VLOOKUP(BE$2,$BO$127:$BP$138,2,FALSE)</f>
        <v>#REF!</v>
      </c>
      <c r="BF111" s="39" t="e">
        <f>'Budget FCFA'!#REF!/VLOOKUP(BF$2,$BO$127:$BP$138,2,FALSE)</f>
        <v>#REF!</v>
      </c>
      <c r="BG111" s="40" t="e">
        <f>'Budget FCFA'!#REF!/VLOOKUP(BG$2,$BO$127:$BP$138,2,FALSE)</f>
        <v>#REF!</v>
      </c>
      <c r="BH111" s="40" t="e">
        <f>'Budget FCFA'!#REF!/VLOOKUP(BH$2,$BO$127:$BP$138,2,FALSE)</f>
        <v>#REF!</v>
      </c>
      <c r="BI111" s="159" t="e">
        <f>'Budget FCFA'!#REF!/VLOOKUP(BI$2,$BO$127:$BP$138,2,FALSE)</f>
        <v>#REF!</v>
      </c>
      <c r="BJ111" s="116" t="e">
        <f>'Budget FCFA'!#REF!/VLOOKUP(BJ$2,$BO$127:$BP$138,2,FALSE)</f>
        <v>#REF!</v>
      </c>
      <c r="BK111" s="110" t="e">
        <f t="shared" si="1"/>
        <v>#REF!</v>
      </c>
      <c r="BL111" s="213" t="e">
        <f>BK111-'Budget FCFA'!#REF!</f>
        <v>#REF!</v>
      </c>
      <c r="BM111"/>
    </row>
    <row r="112" spans="1:65" s="5" customFormat="1">
      <c r="A112" s="61" t="s">
        <v>117</v>
      </c>
      <c r="B112" s="62" t="s">
        <v>29</v>
      </c>
      <c r="C112" s="106" t="s">
        <v>49</v>
      </c>
      <c r="D112" s="39">
        <f>'Budget FCFA'!D112/VLOOKUP(D$2,$BO$127:$BP$138,2,FALSE)</f>
        <v>0</v>
      </c>
      <c r="E112" s="40">
        <f>'Budget FCFA'!E112/VLOOKUP(E$2,$BO$127:$BP$138,2,FALSE)</f>
        <v>0</v>
      </c>
      <c r="F112" s="40">
        <f>'Budget FCFA'!F112/VLOOKUP(F$2,$BO$127:$BP$138,2,FALSE)</f>
        <v>0</v>
      </c>
      <c r="G112" s="40">
        <f>'Budget FCFA'!G112/VLOOKUP(G$2,$BO$127:$BP$138,2,FALSE)</f>
        <v>0</v>
      </c>
      <c r="H112" s="116">
        <f>'Budget FCFA'!H112/VLOOKUP(H$2,$BO$127:$BP$138,2,FALSE)</f>
        <v>0</v>
      </c>
      <c r="I112" s="39">
        <f>'Budget FCFA'!I112/VLOOKUP(I$2,$BO$127:$BP$138,2,FALSE)</f>
        <v>0</v>
      </c>
      <c r="J112" s="40">
        <f>'Budget FCFA'!J112/VLOOKUP(J$2,$BO$127:$BP$138,2,FALSE)</f>
        <v>0</v>
      </c>
      <c r="K112" s="40">
        <f>'Budget FCFA'!K112/VLOOKUP(K$2,$BO$127:$BP$138,2,FALSE)</f>
        <v>0</v>
      </c>
      <c r="L112" s="116">
        <f>'Budget FCFA'!L112/VLOOKUP(L$2,$BO$127:$BP$138,2,FALSE)</f>
        <v>0</v>
      </c>
      <c r="M112" s="39">
        <f>'Budget FCFA'!M112/VLOOKUP(M$2,$BO$127:$BP$138,2,FALSE)</f>
        <v>0</v>
      </c>
      <c r="N112" s="40">
        <f>'Budget FCFA'!N112/VLOOKUP(N$2,$BO$127:$BP$138,2,FALSE)</f>
        <v>0</v>
      </c>
      <c r="O112" s="40">
        <f>'Budget FCFA'!O112/VLOOKUP(O$2,$BO$127:$BP$138,2,FALSE)</f>
        <v>0</v>
      </c>
      <c r="P112" s="40">
        <f>'Budget FCFA'!P112/VLOOKUP(P$2,$BO$127:$BP$138,2,FALSE)</f>
        <v>0</v>
      </c>
      <c r="Q112" s="116">
        <f>'Budget FCFA'!Q112/VLOOKUP(Q$2,$BO$127:$BP$138,2,FALSE)</f>
        <v>0</v>
      </c>
      <c r="R112" s="39">
        <f>'Budget FCFA'!R112/VLOOKUP(R$2,$BO$127:$BP$138,2,FALSE)</f>
        <v>0</v>
      </c>
      <c r="S112" s="40">
        <f>'Budget FCFA'!S112/VLOOKUP(S$2,$BO$127:$BP$138,2,FALSE)</f>
        <v>0</v>
      </c>
      <c r="T112" s="40">
        <f>'Budget FCFA'!T112/VLOOKUP(T$2,$BO$127:$BP$138,2,FALSE)</f>
        <v>0</v>
      </c>
      <c r="U112" s="40">
        <f>'Budget FCFA'!U112/VLOOKUP(U$2,$BO$127:$BP$138,2,FALSE)</f>
        <v>0</v>
      </c>
      <c r="V112" s="116">
        <f>'Budget FCFA'!V112/VLOOKUP(V$2,$BO$127:$BP$138,2,FALSE)</f>
        <v>0</v>
      </c>
      <c r="W112" s="39">
        <f>'Budget FCFA'!W112/VLOOKUP(W$2,$BO$127:$BP$138,2,FALSE)</f>
        <v>0</v>
      </c>
      <c r="X112" s="40">
        <f>'Budget FCFA'!X112/VLOOKUP(X$2,$BO$127:$BP$138,2,FALSE)</f>
        <v>0</v>
      </c>
      <c r="Y112" s="40">
        <f>'Budget FCFA'!Y112/VLOOKUP(Y$2,$BO$127:$BP$138,2,FALSE)</f>
        <v>0</v>
      </c>
      <c r="Z112" s="40">
        <f>'Budget FCFA'!Z112/VLOOKUP(Z$2,$BO$127:$BP$138,2,FALSE)</f>
        <v>0</v>
      </c>
      <c r="AA112" s="116">
        <f>'Budget FCFA'!AA112/VLOOKUP(AA$2,$BO$127:$BP$138,2,FALSE)</f>
        <v>0</v>
      </c>
      <c r="AB112" s="39">
        <f>'Budget FCFA'!AB112/VLOOKUP(AB$2,$BO$127:$BP$138,2,FALSE)</f>
        <v>0</v>
      </c>
      <c r="AC112" s="40">
        <f>'Budget FCFA'!AC112/VLOOKUP(AC$2,$BO$127:$BP$138,2,FALSE)</f>
        <v>0</v>
      </c>
      <c r="AD112" s="40">
        <f>'Budget FCFA'!AD112/VLOOKUP(AD$2,$BO$127:$BP$138,2,FALSE)</f>
        <v>0</v>
      </c>
      <c r="AE112" s="40">
        <f>'Budget FCFA'!AE112/VLOOKUP(AE$2,$BO$127:$BP$138,2,FALSE)</f>
        <v>0</v>
      </c>
      <c r="AF112" s="116">
        <f>'Budget FCFA'!AF112/VLOOKUP(AF$2,$BO$127:$BP$138,2,FALSE)</f>
        <v>0</v>
      </c>
      <c r="AG112" s="39">
        <f>'Budget FCFA'!AG112/VLOOKUP(AG$2,$BO$127:$BP$138,2,FALSE)</f>
        <v>0</v>
      </c>
      <c r="AH112" s="40">
        <f>'Budget FCFA'!AH112/VLOOKUP(AH$2,$BO$127:$BP$138,2,FALSE)</f>
        <v>0</v>
      </c>
      <c r="AI112" s="40">
        <f>'Budget FCFA'!AI112/VLOOKUP(AI$2,$BO$127:$BP$138,2,FALSE)</f>
        <v>0</v>
      </c>
      <c r="AJ112" s="40">
        <f>'Budget FCFA'!AJ112/VLOOKUP(AJ$2,$BO$127:$BP$138,2,FALSE)</f>
        <v>0</v>
      </c>
      <c r="AK112" s="116">
        <f>'Budget FCFA'!AK112/VLOOKUP(AK$2,$BO$127:$BP$138,2,FALSE)</f>
        <v>0</v>
      </c>
      <c r="AL112" s="39">
        <f>'Budget FCFA'!AL112/VLOOKUP(AL$2,$BO$127:$BP$138,2,FALSE)</f>
        <v>0</v>
      </c>
      <c r="AM112" s="40">
        <f>'Budget FCFA'!AM112/VLOOKUP(AM$2,$BO$127:$BP$138,2,FALSE)</f>
        <v>0</v>
      </c>
      <c r="AN112" s="40">
        <f>'Budget FCFA'!AN112/VLOOKUP(AN$2,$BO$127:$BP$138,2,FALSE)</f>
        <v>0</v>
      </c>
      <c r="AO112" s="40">
        <f>'Budget FCFA'!AO112/VLOOKUP(AO$2,$BO$127:$BP$138,2,FALSE)</f>
        <v>0</v>
      </c>
      <c r="AP112" s="116">
        <f>'Budget FCFA'!AP112/VLOOKUP(AP$2,$BO$127:$BP$138,2,FALSE)</f>
        <v>0</v>
      </c>
      <c r="AQ112" s="39" t="e">
        <f>'Budget FCFA'!#REF!/VLOOKUP(AQ$2,$BO$127:$BP$138,2,FALSE)</f>
        <v>#REF!</v>
      </c>
      <c r="AR112" s="40" t="e">
        <f>'Budget FCFA'!#REF!/VLOOKUP(AR$2,$BO$127:$BP$138,2,FALSE)</f>
        <v>#REF!</v>
      </c>
      <c r="AS112" s="40" t="e">
        <f>'Budget FCFA'!#REF!/VLOOKUP(AS$2,$BO$127:$BP$138,2,FALSE)</f>
        <v>#REF!</v>
      </c>
      <c r="AT112" s="40" t="e">
        <f>'Budget FCFA'!#REF!/VLOOKUP(AT$2,$BO$127:$BP$138,2,FALSE)</f>
        <v>#REF!</v>
      </c>
      <c r="AU112" s="116" t="e">
        <f>'Budget FCFA'!#REF!/VLOOKUP(AU$2,$BO$127:$BP$138,2,FALSE)</f>
        <v>#REF!</v>
      </c>
      <c r="AV112" s="39" t="e">
        <f>'Budget FCFA'!#REF!/VLOOKUP(AV$2,$BO$127:$BP$138,2,FALSE)</f>
        <v>#REF!</v>
      </c>
      <c r="AW112" s="40" t="e">
        <f>'Budget FCFA'!#REF!/VLOOKUP(AW$2,$BO$127:$BP$138,2,FALSE)</f>
        <v>#REF!</v>
      </c>
      <c r="AX112" s="40" t="e">
        <f>'Budget FCFA'!#REF!/VLOOKUP(AX$2,$BO$127:$BP$138,2,FALSE)</f>
        <v>#REF!</v>
      </c>
      <c r="AY112" s="40" t="e">
        <f>'Budget FCFA'!#REF!/VLOOKUP(AY$2,$BO$127:$BP$138,2,FALSE)</f>
        <v>#REF!</v>
      </c>
      <c r="AZ112" s="116" t="e">
        <f>'Budget FCFA'!#REF!/VLOOKUP(AZ$2,$BO$127:$BP$138,2,FALSE)</f>
        <v>#REF!</v>
      </c>
      <c r="BA112" s="39" t="e">
        <f>'Budget FCFA'!#REF!/VLOOKUP(BA$2,$BO$127:$BP$138,2,FALSE)</f>
        <v>#REF!</v>
      </c>
      <c r="BB112" s="40" t="e">
        <f>'Budget FCFA'!#REF!/VLOOKUP(BB$2,$BO$127:$BP$138,2,FALSE)</f>
        <v>#REF!</v>
      </c>
      <c r="BC112" s="40" t="e">
        <f>'Budget FCFA'!#REF!/VLOOKUP(BC$2,$BO$127:$BP$138,2,FALSE)</f>
        <v>#REF!</v>
      </c>
      <c r="BD112" s="40" t="e">
        <f>'Budget FCFA'!#REF!/VLOOKUP(BD$2,$BO$127:$BP$138,2,FALSE)</f>
        <v>#REF!</v>
      </c>
      <c r="BE112" s="144" t="e">
        <f>'Budget FCFA'!#REF!/VLOOKUP(BE$2,$BO$127:$BP$138,2,FALSE)</f>
        <v>#REF!</v>
      </c>
      <c r="BF112" s="39" t="e">
        <f>'Budget FCFA'!#REF!/VLOOKUP(BF$2,$BO$127:$BP$138,2,FALSE)</f>
        <v>#REF!</v>
      </c>
      <c r="BG112" s="40" t="e">
        <f>'Budget FCFA'!#REF!/VLOOKUP(BG$2,$BO$127:$BP$138,2,FALSE)</f>
        <v>#REF!</v>
      </c>
      <c r="BH112" s="40" t="e">
        <f>'Budget FCFA'!#REF!/VLOOKUP(BH$2,$BO$127:$BP$138,2,FALSE)</f>
        <v>#REF!</v>
      </c>
      <c r="BI112" s="159" t="e">
        <f>'Budget FCFA'!#REF!/VLOOKUP(BI$2,$BO$127:$BP$138,2,FALSE)</f>
        <v>#REF!</v>
      </c>
      <c r="BJ112" s="116" t="e">
        <f>'Budget FCFA'!#REF!/VLOOKUP(BJ$2,$BO$127:$BP$138,2,FALSE)</f>
        <v>#REF!</v>
      </c>
      <c r="BK112" s="110" t="e">
        <f t="shared" si="1"/>
        <v>#REF!</v>
      </c>
      <c r="BL112" s="213" t="e">
        <f>BK112-'Budget FCFA'!#REF!</f>
        <v>#REF!</v>
      </c>
      <c r="BM112"/>
    </row>
    <row r="113" spans="1:68" s="5" customFormat="1">
      <c r="A113" s="61" t="s">
        <v>117</v>
      </c>
      <c r="B113" s="62" t="s">
        <v>96</v>
      </c>
      <c r="C113" s="110" t="s">
        <v>49</v>
      </c>
      <c r="D113" s="39">
        <f>'Budget FCFA'!D113/VLOOKUP(D$2,$BO$127:$BP$138,2,FALSE)</f>
        <v>0</v>
      </c>
      <c r="E113" s="40">
        <f>'Budget FCFA'!E113/VLOOKUP(E$2,$BO$127:$BP$138,2,FALSE)</f>
        <v>0</v>
      </c>
      <c r="F113" s="40">
        <f>'Budget FCFA'!F113/VLOOKUP(F$2,$BO$127:$BP$138,2,FALSE)</f>
        <v>0</v>
      </c>
      <c r="G113" s="40">
        <f>'Budget FCFA'!G113/VLOOKUP(G$2,$BO$127:$BP$138,2,FALSE)</f>
        <v>0</v>
      </c>
      <c r="H113" s="41">
        <f>'Budget FCFA'!H113/VLOOKUP(H$2,$BO$127:$BP$138,2,FALSE)</f>
        <v>0</v>
      </c>
      <c r="I113" s="39">
        <f>'Budget FCFA'!I113/VLOOKUP(I$2,$BO$127:$BP$138,2,FALSE)</f>
        <v>0</v>
      </c>
      <c r="J113" s="40">
        <f>'Budget FCFA'!J113/VLOOKUP(J$2,$BO$127:$BP$138,2,FALSE)</f>
        <v>0</v>
      </c>
      <c r="K113" s="40">
        <f>'Budget FCFA'!K113/VLOOKUP(K$2,$BO$127:$BP$138,2,FALSE)</f>
        <v>0</v>
      </c>
      <c r="L113" s="41">
        <f>'Budget FCFA'!L113/VLOOKUP(L$2,$BO$127:$BP$138,2,FALSE)</f>
        <v>0</v>
      </c>
      <c r="M113" s="39">
        <f>'Budget FCFA'!M113/VLOOKUP(M$2,$BO$127:$BP$138,2,FALSE)</f>
        <v>0</v>
      </c>
      <c r="N113" s="40">
        <f>'Budget FCFA'!N113/VLOOKUP(N$2,$BO$127:$BP$138,2,FALSE)</f>
        <v>0</v>
      </c>
      <c r="O113" s="40">
        <f>'Budget FCFA'!O113/VLOOKUP(O$2,$BO$127:$BP$138,2,FALSE)</f>
        <v>0</v>
      </c>
      <c r="P113" s="40">
        <f>'Budget FCFA'!P113/VLOOKUP(P$2,$BO$127:$BP$138,2,FALSE)</f>
        <v>0</v>
      </c>
      <c r="Q113" s="41">
        <f>'Budget FCFA'!Q113/VLOOKUP(Q$2,$BO$127:$BP$138,2,FALSE)</f>
        <v>0</v>
      </c>
      <c r="R113" s="39">
        <f>'Budget FCFA'!R113/VLOOKUP(R$2,$BO$127:$BP$138,2,FALSE)</f>
        <v>0</v>
      </c>
      <c r="S113" s="40">
        <f>'Budget FCFA'!S113/VLOOKUP(S$2,$BO$127:$BP$138,2,FALSE)</f>
        <v>0</v>
      </c>
      <c r="T113" s="40">
        <f>'Budget FCFA'!T113/VLOOKUP(T$2,$BO$127:$BP$138,2,FALSE)</f>
        <v>0</v>
      </c>
      <c r="U113" s="40">
        <f>'Budget FCFA'!U113/VLOOKUP(U$2,$BO$127:$BP$138,2,FALSE)</f>
        <v>0</v>
      </c>
      <c r="V113" s="41">
        <f>'Budget FCFA'!V113/VLOOKUP(V$2,$BO$127:$BP$138,2,FALSE)</f>
        <v>0</v>
      </c>
      <c r="W113" s="39">
        <f>'Budget FCFA'!W113/VLOOKUP(W$2,$BO$127:$BP$138,2,FALSE)</f>
        <v>0</v>
      </c>
      <c r="X113" s="40">
        <f>'Budget FCFA'!X113/VLOOKUP(X$2,$BO$127:$BP$138,2,FALSE)</f>
        <v>0</v>
      </c>
      <c r="Y113" s="40">
        <f>'Budget FCFA'!Y113/VLOOKUP(Y$2,$BO$127:$BP$138,2,FALSE)</f>
        <v>0</v>
      </c>
      <c r="Z113" s="40">
        <f>'Budget FCFA'!Z113/VLOOKUP(Z$2,$BO$127:$BP$138,2,FALSE)</f>
        <v>0</v>
      </c>
      <c r="AA113" s="41">
        <f>'Budget FCFA'!AA113/VLOOKUP(AA$2,$BO$127:$BP$138,2,FALSE)</f>
        <v>0</v>
      </c>
      <c r="AB113" s="39">
        <f>'Budget FCFA'!AB113/VLOOKUP(AB$2,$BO$127:$BP$138,2,FALSE)</f>
        <v>0</v>
      </c>
      <c r="AC113" s="40">
        <f>'Budget FCFA'!AC113/VLOOKUP(AC$2,$BO$127:$BP$138,2,FALSE)</f>
        <v>0</v>
      </c>
      <c r="AD113" s="40">
        <f>'Budget FCFA'!AD113/VLOOKUP(AD$2,$BO$127:$BP$138,2,FALSE)</f>
        <v>0</v>
      </c>
      <c r="AE113" s="40">
        <f>'Budget FCFA'!AE113/VLOOKUP(AE$2,$BO$127:$BP$138,2,FALSE)</f>
        <v>0</v>
      </c>
      <c r="AF113" s="41">
        <f>'Budget FCFA'!AF113/VLOOKUP(AF$2,$BO$127:$BP$138,2,FALSE)</f>
        <v>0</v>
      </c>
      <c r="AG113" s="39">
        <f>'Budget FCFA'!AG113/VLOOKUP(AG$2,$BO$127:$BP$138,2,FALSE)</f>
        <v>0</v>
      </c>
      <c r="AH113" s="40">
        <f>'Budget FCFA'!AH113/VLOOKUP(AH$2,$BO$127:$BP$138,2,FALSE)</f>
        <v>0</v>
      </c>
      <c r="AI113" s="40">
        <f>'Budget FCFA'!AI113/VLOOKUP(AI$2,$BO$127:$BP$138,2,FALSE)</f>
        <v>0</v>
      </c>
      <c r="AJ113" s="40">
        <f>'Budget FCFA'!AJ113/VLOOKUP(AJ$2,$BO$127:$BP$138,2,FALSE)</f>
        <v>0</v>
      </c>
      <c r="AK113" s="41">
        <f>'Budget FCFA'!AK113/VLOOKUP(AK$2,$BO$127:$BP$138,2,FALSE)</f>
        <v>0</v>
      </c>
      <c r="AL113" s="39">
        <f>'Budget FCFA'!AL113/VLOOKUP(AL$2,$BO$127:$BP$138,2,FALSE)</f>
        <v>0</v>
      </c>
      <c r="AM113" s="40">
        <f>'Budget FCFA'!AM113/VLOOKUP(AM$2,$BO$127:$BP$138,2,FALSE)</f>
        <v>0</v>
      </c>
      <c r="AN113" s="40">
        <f>'Budget FCFA'!AN113/VLOOKUP(AN$2,$BO$127:$BP$138,2,FALSE)</f>
        <v>0</v>
      </c>
      <c r="AO113" s="40">
        <f>'Budget FCFA'!AO113/VLOOKUP(AO$2,$BO$127:$BP$138,2,FALSE)</f>
        <v>0</v>
      </c>
      <c r="AP113" s="41">
        <f>'Budget FCFA'!AP113/VLOOKUP(AP$2,$BO$127:$BP$138,2,FALSE)</f>
        <v>0</v>
      </c>
      <c r="AQ113" s="39" t="e">
        <f>'Budget FCFA'!#REF!/VLOOKUP(AQ$2,$BO$127:$BP$138,2,FALSE)</f>
        <v>#REF!</v>
      </c>
      <c r="AR113" s="40" t="e">
        <f>'Budget FCFA'!#REF!/VLOOKUP(AR$2,$BO$127:$BP$138,2,FALSE)</f>
        <v>#REF!</v>
      </c>
      <c r="AS113" s="40" t="e">
        <f>'Budget FCFA'!#REF!/VLOOKUP(AS$2,$BO$127:$BP$138,2,FALSE)</f>
        <v>#REF!</v>
      </c>
      <c r="AT113" s="40" t="e">
        <f>'Budget FCFA'!#REF!/VLOOKUP(AT$2,$BO$127:$BP$138,2,FALSE)</f>
        <v>#REF!</v>
      </c>
      <c r="AU113" s="41" t="e">
        <f>'Budget FCFA'!#REF!/VLOOKUP(AU$2,$BO$127:$BP$138,2,FALSE)</f>
        <v>#REF!</v>
      </c>
      <c r="AV113" s="39" t="e">
        <f>'Budget FCFA'!#REF!/VLOOKUP(AV$2,$BO$127:$BP$138,2,FALSE)</f>
        <v>#REF!</v>
      </c>
      <c r="AW113" s="40" t="e">
        <f>'Budget FCFA'!#REF!/VLOOKUP(AW$2,$BO$127:$BP$138,2,FALSE)</f>
        <v>#REF!</v>
      </c>
      <c r="AX113" s="40" t="e">
        <f>'Budget FCFA'!#REF!/VLOOKUP(AX$2,$BO$127:$BP$138,2,FALSE)</f>
        <v>#REF!</v>
      </c>
      <c r="AY113" s="40" t="e">
        <f>'Budget FCFA'!#REF!/VLOOKUP(AY$2,$BO$127:$BP$138,2,FALSE)</f>
        <v>#REF!</v>
      </c>
      <c r="AZ113" s="41" t="e">
        <f>'Budget FCFA'!#REF!/VLOOKUP(AZ$2,$BO$127:$BP$138,2,FALSE)</f>
        <v>#REF!</v>
      </c>
      <c r="BA113" s="39" t="e">
        <f>'Budget FCFA'!#REF!/VLOOKUP(BA$2,$BO$127:$BP$138,2,FALSE)</f>
        <v>#REF!</v>
      </c>
      <c r="BB113" s="40" t="e">
        <f>'Budget FCFA'!#REF!/VLOOKUP(BB$2,$BO$127:$BP$138,2,FALSE)</f>
        <v>#REF!</v>
      </c>
      <c r="BC113" s="40" t="e">
        <f>'Budget FCFA'!#REF!/VLOOKUP(BC$2,$BO$127:$BP$138,2,FALSE)</f>
        <v>#REF!</v>
      </c>
      <c r="BD113" s="40" t="e">
        <f>'Budget FCFA'!#REF!/VLOOKUP(BD$2,$BO$127:$BP$138,2,FALSE)</f>
        <v>#REF!</v>
      </c>
      <c r="BE113" s="41" t="e">
        <f>'Budget FCFA'!#REF!/VLOOKUP(BE$2,$BO$127:$BP$138,2,FALSE)</f>
        <v>#REF!</v>
      </c>
      <c r="BF113" s="39" t="e">
        <f>'Budget FCFA'!#REF!/VLOOKUP(BF$2,$BO$127:$BP$138,2,FALSE)</f>
        <v>#REF!</v>
      </c>
      <c r="BG113" s="40" t="e">
        <f>'Budget FCFA'!#REF!/VLOOKUP(BG$2,$BO$127:$BP$138,2,FALSE)</f>
        <v>#REF!</v>
      </c>
      <c r="BH113" s="40" t="e">
        <f>'Budget FCFA'!#REF!/VLOOKUP(BH$2,$BO$127:$BP$138,2,FALSE)</f>
        <v>#REF!</v>
      </c>
      <c r="BI113" s="159" t="e">
        <f>'Budget FCFA'!#REF!/VLOOKUP(BI$2,$BO$127:$BP$138,2,FALSE)</f>
        <v>#REF!</v>
      </c>
      <c r="BJ113" s="149" t="e">
        <f>'Budget FCFA'!#REF!/VLOOKUP(BJ$2,$BO$127:$BP$138,2,FALSE)</f>
        <v>#REF!</v>
      </c>
      <c r="BK113" s="110" t="e">
        <f t="shared" si="1"/>
        <v>#REF!</v>
      </c>
      <c r="BL113" s="213" t="e">
        <f>BK113-'Budget FCFA'!#REF!</f>
        <v>#REF!</v>
      </c>
      <c r="BM113"/>
    </row>
    <row r="114" spans="1:68" s="5" customFormat="1">
      <c r="A114" s="61" t="s">
        <v>117</v>
      </c>
      <c r="B114" s="62" t="s">
        <v>30</v>
      </c>
      <c r="C114" s="110" t="s">
        <v>49</v>
      </c>
      <c r="D114" s="39">
        <f>'Budget FCFA'!D114/VLOOKUP(D$2,$BO$127:$BP$138,2,FALSE)</f>
        <v>0</v>
      </c>
      <c r="E114" s="40">
        <f>'Budget FCFA'!E114/VLOOKUP(E$2,$BO$127:$BP$138,2,FALSE)</f>
        <v>0</v>
      </c>
      <c r="F114" s="40">
        <f>'Budget FCFA'!F114/VLOOKUP(F$2,$BO$127:$BP$138,2,FALSE)</f>
        <v>0</v>
      </c>
      <c r="G114" s="40">
        <f>'Budget FCFA'!G114/VLOOKUP(G$2,$BO$127:$BP$138,2,FALSE)</f>
        <v>0</v>
      </c>
      <c r="H114" s="41">
        <f>'Budget FCFA'!H114/VLOOKUP(H$2,$BO$127:$BP$138,2,FALSE)</f>
        <v>0</v>
      </c>
      <c r="I114" s="39">
        <f>'Budget FCFA'!I114/VLOOKUP(I$2,$BO$127:$BP$138,2,FALSE)</f>
        <v>0</v>
      </c>
      <c r="J114" s="40">
        <f>'Budget FCFA'!J114/VLOOKUP(J$2,$BO$127:$BP$138,2,FALSE)</f>
        <v>0</v>
      </c>
      <c r="K114" s="40">
        <f>'Budget FCFA'!K114/VLOOKUP(K$2,$BO$127:$BP$138,2,FALSE)</f>
        <v>0</v>
      </c>
      <c r="L114" s="41">
        <f>'Budget FCFA'!L114/VLOOKUP(L$2,$BO$127:$BP$138,2,FALSE)</f>
        <v>0</v>
      </c>
      <c r="M114" s="39">
        <f>'Budget FCFA'!M114/VLOOKUP(M$2,$BO$127:$BP$138,2,FALSE)</f>
        <v>0</v>
      </c>
      <c r="N114" s="40">
        <f>'Budget FCFA'!N114/VLOOKUP(N$2,$BO$127:$BP$138,2,FALSE)</f>
        <v>0</v>
      </c>
      <c r="O114" s="40">
        <f>'Budget FCFA'!O114/VLOOKUP(O$2,$BO$127:$BP$138,2,FALSE)</f>
        <v>0</v>
      </c>
      <c r="P114" s="40">
        <f>'Budget FCFA'!P114/VLOOKUP(P$2,$BO$127:$BP$138,2,FALSE)</f>
        <v>0</v>
      </c>
      <c r="Q114" s="41">
        <f>'Budget FCFA'!Q114/VLOOKUP(Q$2,$BO$127:$BP$138,2,FALSE)</f>
        <v>0</v>
      </c>
      <c r="R114" s="39">
        <f>'Budget FCFA'!R114/VLOOKUP(R$2,$BO$127:$BP$138,2,FALSE)</f>
        <v>0</v>
      </c>
      <c r="S114" s="40">
        <f>'Budget FCFA'!S114/VLOOKUP(S$2,$BO$127:$BP$138,2,FALSE)</f>
        <v>0</v>
      </c>
      <c r="T114" s="40">
        <f>'Budget FCFA'!T114/VLOOKUP(T$2,$BO$127:$BP$138,2,FALSE)</f>
        <v>0</v>
      </c>
      <c r="U114" s="40">
        <f>'Budget FCFA'!U114/VLOOKUP(U$2,$BO$127:$BP$138,2,FALSE)</f>
        <v>0</v>
      </c>
      <c r="V114" s="41">
        <f>'Budget FCFA'!V114/VLOOKUP(V$2,$BO$127:$BP$138,2,FALSE)</f>
        <v>0</v>
      </c>
      <c r="W114" s="39">
        <f>'Budget FCFA'!W114/VLOOKUP(W$2,$BO$127:$BP$138,2,FALSE)</f>
        <v>0</v>
      </c>
      <c r="X114" s="40">
        <f>'Budget FCFA'!X114/VLOOKUP(X$2,$BO$127:$BP$138,2,FALSE)</f>
        <v>0</v>
      </c>
      <c r="Y114" s="40">
        <f>'Budget FCFA'!Y114/VLOOKUP(Y$2,$BO$127:$BP$138,2,FALSE)</f>
        <v>0</v>
      </c>
      <c r="Z114" s="40">
        <f>'Budget FCFA'!Z114/VLOOKUP(Z$2,$BO$127:$BP$138,2,FALSE)</f>
        <v>0</v>
      </c>
      <c r="AA114" s="41">
        <f>'Budget FCFA'!AA114/VLOOKUP(AA$2,$BO$127:$BP$138,2,FALSE)</f>
        <v>0</v>
      </c>
      <c r="AB114" s="39">
        <f>'Budget FCFA'!AB114/VLOOKUP(AB$2,$BO$127:$BP$138,2,FALSE)</f>
        <v>0</v>
      </c>
      <c r="AC114" s="40">
        <f>'Budget FCFA'!AC114/VLOOKUP(AC$2,$BO$127:$BP$138,2,FALSE)</f>
        <v>0</v>
      </c>
      <c r="AD114" s="40">
        <f>'Budget FCFA'!AD114/VLOOKUP(AD$2,$BO$127:$BP$138,2,FALSE)</f>
        <v>0</v>
      </c>
      <c r="AE114" s="40">
        <f>'Budget FCFA'!AE114/VLOOKUP(AE$2,$BO$127:$BP$138,2,FALSE)</f>
        <v>0</v>
      </c>
      <c r="AF114" s="41">
        <f>'Budget FCFA'!AF114/VLOOKUP(AF$2,$BO$127:$BP$138,2,FALSE)</f>
        <v>0</v>
      </c>
      <c r="AG114" s="39">
        <f>'Budget FCFA'!AG114/VLOOKUP(AG$2,$BO$127:$BP$138,2,FALSE)</f>
        <v>0</v>
      </c>
      <c r="AH114" s="40">
        <f>'Budget FCFA'!AH114/VLOOKUP(AH$2,$BO$127:$BP$138,2,FALSE)</f>
        <v>0</v>
      </c>
      <c r="AI114" s="40">
        <f>'Budget FCFA'!AI114/VLOOKUP(AI$2,$BO$127:$BP$138,2,FALSE)</f>
        <v>0</v>
      </c>
      <c r="AJ114" s="40">
        <f>'Budget FCFA'!AJ114/VLOOKUP(AJ$2,$BO$127:$BP$138,2,FALSE)</f>
        <v>0</v>
      </c>
      <c r="AK114" s="41">
        <f>'Budget FCFA'!AK114/VLOOKUP(AK$2,$BO$127:$BP$138,2,FALSE)</f>
        <v>0</v>
      </c>
      <c r="AL114" s="39">
        <f>'Budget FCFA'!AL114/VLOOKUP(AL$2,$BO$127:$BP$138,2,FALSE)</f>
        <v>0</v>
      </c>
      <c r="AM114" s="40">
        <f>'Budget FCFA'!AM114/VLOOKUP(AM$2,$BO$127:$BP$138,2,FALSE)</f>
        <v>0</v>
      </c>
      <c r="AN114" s="40">
        <f>'Budget FCFA'!AN114/VLOOKUP(AN$2,$BO$127:$BP$138,2,FALSE)</f>
        <v>0</v>
      </c>
      <c r="AO114" s="40">
        <f>'Budget FCFA'!AO114/VLOOKUP(AO$2,$BO$127:$BP$138,2,FALSE)</f>
        <v>0</v>
      </c>
      <c r="AP114" s="41">
        <f>'Budget FCFA'!AP114/VLOOKUP(AP$2,$BO$127:$BP$138,2,FALSE)</f>
        <v>0</v>
      </c>
      <c r="AQ114" s="39" t="e">
        <f>'Budget FCFA'!#REF!/VLOOKUP(AQ$2,$BO$127:$BP$138,2,FALSE)</f>
        <v>#REF!</v>
      </c>
      <c r="AR114" s="40" t="e">
        <f>'Budget FCFA'!#REF!/VLOOKUP(AR$2,$BO$127:$BP$138,2,FALSE)</f>
        <v>#REF!</v>
      </c>
      <c r="AS114" s="40" t="e">
        <f>'Budget FCFA'!#REF!/VLOOKUP(AS$2,$BO$127:$BP$138,2,FALSE)</f>
        <v>#REF!</v>
      </c>
      <c r="AT114" s="40" t="e">
        <f>'Budget FCFA'!#REF!/VLOOKUP(AT$2,$BO$127:$BP$138,2,FALSE)</f>
        <v>#REF!</v>
      </c>
      <c r="AU114" s="41" t="e">
        <f>'Budget FCFA'!#REF!/VLOOKUP(AU$2,$BO$127:$BP$138,2,FALSE)</f>
        <v>#REF!</v>
      </c>
      <c r="AV114" s="39" t="e">
        <f>'Budget FCFA'!#REF!/VLOOKUP(AV$2,$BO$127:$BP$138,2,FALSE)</f>
        <v>#REF!</v>
      </c>
      <c r="AW114" s="40" t="e">
        <f>'Budget FCFA'!#REF!/VLOOKUP(AW$2,$BO$127:$BP$138,2,FALSE)</f>
        <v>#REF!</v>
      </c>
      <c r="AX114" s="40" t="e">
        <f>'Budget FCFA'!#REF!/VLOOKUP(AX$2,$BO$127:$BP$138,2,FALSE)</f>
        <v>#REF!</v>
      </c>
      <c r="AY114" s="40" t="e">
        <f>'Budget FCFA'!#REF!/VLOOKUP(AY$2,$BO$127:$BP$138,2,FALSE)</f>
        <v>#REF!</v>
      </c>
      <c r="AZ114" s="41" t="e">
        <f>'Budget FCFA'!#REF!/VLOOKUP(AZ$2,$BO$127:$BP$138,2,FALSE)</f>
        <v>#REF!</v>
      </c>
      <c r="BA114" s="39" t="e">
        <f>'Budget FCFA'!#REF!/VLOOKUP(BA$2,$BO$127:$BP$138,2,FALSE)</f>
        <v>#REF!</v>
      </c>
      <c r="BB114" s="40" t="e">
        <f>'Budget FCFA'!#REF!/VLOOKUP(BB$2,$BO$127:$BP$138,2,FALSE)</f>
        <v>#REF!</v>
      </c>
      <c r="BC114" s="40" t="e">
        <f>'Budget FCFA'!#REF!/VLOOKUP(BC$2,$BO$127:$BP$138,2,FALSE)</f>
        <v>#REF!</v>
      </c>
      <c r="BD114" s="40" t="e">
        <f>'Budget FCFA'!#REF!/VLOOKUP(BD$2,$BO$127:$BP$138,2,FALSE)</f>
        <v>#REF!</v>
      </c>
      <c r="BE114" s="41" t="e">
        <f>'Budget FCFA'!#REF!/VLOOKUP(BE$2,$BO$127:$BP$138,2,FALSE)</f>
        <v>#REF!</v>
      </c>
      <c r="BF114" s="39" t="e">
        <f>'Budget FCFA'!#REF!/VLOOKUP(BF$2,$BO$127:$BP$138,2,FALSE)</f>
        <v>#REF!</v>
      </c>
      <c r="BG114" s="40" t="e">
        <f>'Budget FCFA'!#REF!/VLOOKUP(BG$2,$BO$127:$BP$138,2,FALSE)</f>
        <v>#REF!</v>
      </c>
      <c r="BH114" s="40" t="e">
        <f>'Budget FCFA'!#REF!/VLOOKUP(BH$2,$BO$127:$BP$138,2,FALSE)</f>
        <v>#REF!</v>
      </c>
      <c r="BI114" s="159" t="e">
        <f>'Budget FCFA'!#REF!/VLOOKUP(BI$2,$BO$127:$BP$138,2,FALSE)</f>
        <v>#REF!</v>
      </c>
      <c r="BJ114" s="149" t="e">
        <f>'Budget FCFA'!#REF!/VLOOKUP(BJ$2,$BO$127:$BP$138,2,FALSE)</f>
        <v>#REF!</v>
      </c>
      <c r="BK114" s="110" t="e">
        <f t="shared" si="1"/>
        <v>#REF!</v>
      </c>
      <c r="BL114" s="213" t="e">
        <f>BK114-'Budget FCFA'!#REF!</f>
        <v>#REF!</v>
      </c>
      <c r="BM114"/>
    </row>
    <row r="115" spans="1:68" s="5" customFormat="1" ht="15.6">
      <c r="A115" s="61" t="s">
        <v>117</v>
      </c>
      <c r="B115" s="64" t="s">
        <v>27</v>
      </c>
      <c r="C115" s="107" t="s">
        <v>75</v>
      </c>
      <c r="D115" s="65">
        <f>'Budget FCFA'!D115/VLOOKUP(D$2,$BO$127:$BP$138,2,FALSE)</f>
        <v>0</v>
      </c>
      <c r="E115" s="66">
        <f>'Budget FCFA'!E115/VLOOKUP(E$2,$BO$127:$BP$138,2,FALSE)</f>
        <v>0</v>
      </c>
      <c r="F115" s="66">
        <f>'Budget FCFA'!F115/VLOOKUP(F$2,$BO$127:$BP$138,2,FALSE)</f>
        <v>0</v>
      </c>
      <c r="G115" s="66">
        <f>'Budget FCFA'!G115/VLOOKUP(G$2,$BO$127:$BP$138,2,FALSE)</f>
        <v>0</v>
      </c>
      <c r="H115" s="67">
        <f>'Budget FCFA'!H115/VLOOKUP(H$2,$BO$127:$BP$138,2,FALSE)</f>
        <v>0</v>
      </c>
      <c r="I115" s="65">
        <f>'Budget FCFA'!I115/VLOOKUP(I$2,$BO$127:$BP$138,2,FALSE)</f>
        <v>0</v>
      </c>
      <c r="J115" s="66">
        <f>'Budget FCFA'!J115/VLOOKUP(J$2,$BO$127:$BP$138,2,FALSE)</f>
        <v>0</v>
      </c>
      <c r="K115" s="66">
        <f>'Budget FCFA'!K115/VLOOKUP(K$2,$BO$127:$BP$138,2,FALSE)</f>
        <v>0</v>
      </c>
      <c r="L115" s="67">
        <f>'Budget FCFA'!L115/VLOOKUP(L$2,$BO$127:$BP$138,2,FALSE)</f>
        <v>0</v>
      </c>
      <c r="M115" s="65">
        <f>'Budget FCFA'!M115/VLOOKUP(M$2,$BO$127:$BP$138,2,FALSE)</f>
        <v>0</v>
      </c>
      <c r="N115" s="94">
        <f>'Budget FCFA'!N115/VLOOKUP(N$2,$BO$127:$BP$138,2,FALSE)</f>
        <v>0</v>
      </c>
      <c r="O115" s="66">
        <f>'Budget FCFA'!O115/VLOOKUP(O$2,$BO$127:$BP$138,2,FALSE)</f>
        <v>0</v>
      </c>
      <c r="P115" s="66">
        <f>'Budget FCFA'!P115/VLOOKUP(P$2,$BO$127:$BP$138,2,FALSE)</f>
        <v>0</v>
      </c>
      <c r="Q115" s="67">
        <f>'Budget FCFA'!Q115/VLOOKUP(Q$2,$BO$127:$BP$138,2,FALSE)</f>
        <v>0</v>
      </c>
      <c r="R115" s="65">
        <f>'Budget FCFA'!R115/VLOOKUP(R$2,$BO$127:$BP$138,2,FALSE)</f>
        <v>0</v>
      </c>
      <c r="S115" s="66">
        <f>'Budget FCFA'!S115/VLOOKUP(S$2,$BO$127:$BP$138,2,FALSE)</f>
        <v>0</v>
      </c>
      <c r="T115" s="66">
        <f>'Budget FCFA'!T115/VLOOKUP(T$2,$BO$127:$BP$138,2,FALSE)</f>
        <v>0</v>
      </c>
      <c r="U115" s="66">
        <f>'Budget FCFA'!U115/VLOOKUP(U$2,$BO$127:$BP$138,2,FALSE)</f>
        <v>0</v>
      </c>
      <c r="V115" s="67">
        <f>'Budget FCFA'!V115/VLOOKUP(V$2,$BO$127:$BP$138,2,FALSE)</f>
        <v>0</v>
      </c>
      <c r="W115" s="65">
        <f>'Budget FCFA'!W115/VLOOKUP(W$2,$BO$127:$BP$138,2,FALSE)</f>
        <v>0</v>
      </c>
      <c r="X115" s="66">
        <f>'Budget FCFA'!X115/VLOOKUP(X$2,$BO$127:$BP$138,2,FALSE)</f>
        <v>0</v>
      </c>
      <c r="Y115" s="66">
        <f>'Budget FCFA'!Y115/VLOOKUP(Y$2,$BO$127:$BP$138,2,FALSE)</f>
        <v>0</v>
      </c>
      <c r="Z115" s="66">
        <f>'Budget FCFA'!Z115/VLOOKUP(Z$2,$BO$127:$BP$138,2,FALSE)</f>
        <v>0</v>
      </c>
      <c r="AA115" s="67">
        <f>'Budget FCFA'!AA115/VLOOKUP(AA$2,$BO$127:$BP$138,2,FALSE)</f>
        <v>0</v>
      </c>
      <c r="AB115" s="65">
        <f>'Budget FCFA'!AB115/VLOOKUP(AB$2,$BO$127:$BP$138,2,FALSE)</f>
        <v>0</v>
      </c>
      <c r="AC115" s="66">
        <f>'Budget FCFA'!AC115/VLOOKUP(AC$2,$BO$127:$BP$138,2,FALSE)</f>
        <v>0</v>
      </c>
      <c r="AD115" s="66">
        <f>'Budget FCFA'!AD115/VLOOKUP(AD$2,$BO$127:$BP$138,2,FALSE)</f>
        <v>0</v>
      </c>
      <c r="AE115" s="66">
        <f>'Budget FCFA'!AE115/VLOOKUP(AE$2,$BO$127:$BP$138,2,FALSE)</f>
        <v>0</v>
      </c>
      <c r="AF115" s="67">
        <f>'Budget FCFA'!AF115/VLOOKUP(AF$2,$BO$127:$BP$138,2,FALSE)</f>
        <v>0</v>
      </c>
      <c r="AG115" s="65">
        <f>'Budget FCFA'!AG115/VLOOKUP(AG$2,$BO$127:$BP$138,2,FALSE)</f>
        <v>0</v>
      </c>
      <c r="AH115" s="66">
        <f>'Budget FCFA'!AH115/VLOOKUP(AH$2,$BO$127:$BP$138,2,FALSE)</f>
        <v>0</v>
      </c>
      <c r="AI115" s="66">
        <f>'Budget FCFA'!AI115/VLOOKUP(AI$2,$BO$127:$BP$138,2,FALSE)</f>
        <v>0</v>
      </c>
      <c r="AJ115" s="66">
        <f>'Budget FCFA'!AJ115/VLOOKUP(AJ$2,$BO$127:$BP$138,2,FALSE)</f>
        <v>0</v>
      </c>
      <c r="AK115" s="67">
        <f>'Budget FCFA'!AK115/VLOOKUP(AK$2,$BO$127:$BP$138,2,FALSE)</f>
        <v>0</v>
      </c>
      <c r="AL115" s="65">
        <f>'Budget FCFA'!AL115/VLOOKUP(AL$2,$BO$127:$BP$138,2,FALSE)</f>
        <v>0</v>
      </c>
      <c r="AM115" s="66">
        <f>'Budget FCFA'!AM115/VLOOKUP(AM$2,$BO$127:$BP$138,2,FALSE)</f>
        <v>0</v>
      </c>
      <c r="AN115" s="66">
        <f>'Budget FCFA'!AN115/VLOOKUP(AN$2,$BO$127:$BP$138,2,FALSE)</f>
        <v>0</v>
      </c>
      <c r="AO115" s="66">
        <f>'Budget FCFA'!AO115/VLOOKUP(AO$2,$BO$127:$BP$138,2,FALSE)</f>
        <v>0</v>
      </c>
      <c r="AP115" s="67">
        <f>'Budget FCFA'!AP115/VLOOKUP(AP$2,$BO$127:$BP$138,2,FALSE)</f>
        <v>0</v>
      </c>
      <c r="AQ115" s="65" t="e">
        <f>'Budget FCFA'!#REF!/VLOOKUP(AQ$2,$BO$127:$BP$138,2,FALSE)</f>
        <v>#REF!</v>
      </c>
      <c r="AR115" s="66" t="e">
        <f>'Budget FCFA'!#REF!/VLOOKUP(AR$2,$BO$127:$BP$138,2,FALSE)</f>
        <v>#REF!</v>
      </c>
      <c r="AS115" s="66" t="e">
        <f>'Budget FCFA'!#REF!/VLOOKUP(AS$2,$BO$127:$BP$138,2,FALSE)</f>
        <v>#REF!</v>
      </c>
      <c r="AT115" s="66" t="e">
        <f>'Budget FCFA'!#REF!/VLOOKUP(AT$2,$BO$127:$BP$138,2,FALSE)</f>
        <v>#REF!</v>
      </c>
      <c r="AU115" s="67" t="e">
        <f>'Budget FCFA'!#REF!/VLOOKUP(AU$2,$BO$127:$BP$138,2,FALSE)</f>
        <v>#REF!</v>
      </c>
      <c r="AV115" s="65" t="e">
        <f>'Budget FCFA'!#REF!/VLOOKUP(AV$2,$BO$127:$BP$138,2,FALSE)</f>
        <v>#REF!</v>
      </c>
      <c r="AW115" s="66" t="e">
        <f>'Budget FCFA'!#REF!/VLOOKUP(AW$2,$BO$127:$BP$138,2,FALSE)</f>
        <v>#REF!</v>
      </c>
      <c r="AX115" s="66" t="e">
        <f>'Budget FCFA'!#REF!/VLOOKUP(AX$2,$BO$127:$BP$138,2,FALSE)</f>
        <v>#REF!</v>
      </c>
      <c r="AY115" s="66" t="e">
        <f>'Budget FCFA'!#REF!/VLOOKUP(AY$2,$BO$127:$BP$138,2,FALSE)</f>
        <v>#REF!</v>
      </c>
      <c r="AZ115" s="67" t="e">
        <f>'Budget FCFA'!#REF!/VLOOKUP(AZ$2,$BO$127:$BP$138,2,FALSE)</f>
        <v>#REF!</v>
      </c>
      <c r="BA115" s="65" t="e">
        <f>'Budget FCFA'!#REF!/VLOOKUP(BA$2,$BO$127:$BP$138,2,FALSE)</f>
        <v>#REF!</v>
      </c>
      <c r="BB115" s="66" t="e">
        <f>'Budget FCFA'!#REF!/VLOOKUP(BB$2,$BO$127:$BP$138,2,FALSE)</f>
        <v>#REF!</v>
      </c>
      <c r="BC115" s="66" t="e">
        <f>'Budget FCFA'!#REF!/VLOOKUP(BC$2,$BO$127:$BP$138,2,FALSE)</f>
        <v>#REF!</v>
      </c>
      <c r="BD115" s="66" t="e">
        <f>'Budget FCFA'!#REF!/VLOOKUP(BD$2,$BO$127:$BP$138,2,FALSE)</f>
        <v>#REF!</v>
      </c>
      <c r="BE115" s="146" t="e">
        <f>'Budget FCFA'!#REF!/VLOOKUP(BE$2,$BO$127:$BP$138,2,FALSE)</f>
        <v>#REF!</v>
      </c>
      <c r="BF115" s="65" t="e">
        <f>'Budget FCFA'!#REF!/VLOOKUP(BF$2,$BO$127:$BP$138,2,FALSE)</f>
        <v>#REF!</v>
      </c>
      <c r="BG115" s="66" t="e">
        <f>'Budget FCFA'!#REF!/VLOOKUP(BG$2,$BO$127:$BP$138,2,FALSE)</f>
        <v>#REF!</v>
      </c>
      <c r="BH115" s="66" t="e">
        <f>'Budget FCFA'!#REF!/VLOOKUP(BH$2,$BO$127:$BP$138,2,FALSE)</f>
        <v>#REF!</v>
      </c>
      <c r="BI115" s="67" t="e">
        <f>'Budget FCFA'!#REF!/VLOOKUP(BI$2,$BO$127:$BP$138,2,FALSE)</f>
        <v>#REF!</v>
      </c>
      <c r="BJ115" s="151" t="e">
        <f>'Budget FCFA'!#REF!/VLOOKUP(BJ$2,$BO$127:$BP$138,2,FALSE)</f>
        <v>#REF!</v>
      </c>
      <c r="BK115" s="107" t="e">
        <f t="shared" si="1"/>
        <v>#REF!</v>
      </c>
      <c r="BL115" s="213" t="e">
        <f>BK115-'Budget FCFA'!#REF!</f>
        <v>#REF!</v>
      </c>
      <c r="BM115"/>
    </row>
    <row r="116" spans="1:68" s="5" customFormat="1">
      <c r="A116" s="61" t="s">
        <v>117</v>
      </c>
      <c r="B116" s="62" t="s">
        <v>28</v>
      </c>
      <c r="C116" s="106" t="s">
        <v>50</v>
      </c>
      <c r="D116" s="39">
        <f>'Budget FCFA'!D116/VLOOKUP(D$2,$BO$127:$BP$138,2,FALSE)</f>
        <v>0</v>
      </c>
      <c r="E116" s="40">
        <f>'Budget FCFA'!E116/VLOOKUP(E$2,$BO$127:$BP$138,2,FALSE)</f>
        <v>0</v>
      </c>
      <c r="F116" s="40">
        <f>'Budget FCFA'!F116/VLOOKUP(F$2,$BO$127:$BP$138,2,FALSE)</f>
        <v>0</v>
      </c>
      <c r="G116" s="40">
        <f>'Budget FCFA'!G116/VLOOKUP(G$2,$BO$127:$BP$138,2,FALSE)</f>
        <v>0</v>
      </c>
      <c r="H116" s="116">
        <f>'Budget FCFA'!H116/VLOOKUP(H$2,$BO$127:$BP$138,2,FALSE)</f>
        <v>0</v>
      </c>
      <c r="I116" s="39">
        <f>'Budget FCFA'!I116/VLOOKUP(I$2,$BO$127:$BP$138,2,FALSE)</f>
        <v>0</v>
      </c>
      <c r="J116" s="40">
        <f>'Budget FCFA'!J116/VLOOKUP(J$2,$BO$127:$BP$138,2,FALSE)</f>
        <v>0</v>
      </c>
      <c r="K116" s="40">
        <f>'Budget FCFA'!K116/VLOOKUP(K$2,$BO$127:$BP$138,2,FALSE)</f>
        <v>0</v>
      </c>
      <c r="L116" s="116">
        <f>'Budget FCFA'!L116/VLOOKUP(L$2,$BO$127:$BP$138,2,FALSE)</f>
        <v>0</v>
      </c>
      <c r="M116" s="39">
        <f>'Budget FCFA'!M116/VLOOKUP(M$2,$BO$127:$BP$138,2,FALSE)</f>
        <v>0</v>
      </c>
      <c r="N116" s="40">
        <f>'Budget FCFA'!N116/VLOOKUP(N$2,$BO$127:$BP$138,2,FALSE)</f>
        <v>0</v>
      </c>
      <c r="O116" s="40">
        <f>'Budget FCFA'!O116/VLOOKUP(O$2,$BO$127:$BP$138,2,FALSE)</f>
        <v>0</v>
      </c>
      <c r="P116" s="40">
        <f>'Budget FCFA'!P116/VLOOKUP(P$2,$BO$127:$BP$138,2,FALSE)</f>
        <v>0</v>
      </c>
      <c r="Q116" s="116">
        <f>'Budget FCFA'!Q116/VLOOKUP(Q$2,$BO$127:$BP$138,2,FALSE)</f>
        <v>0</v>
      </c>
      <c r="R116" s="39">
        <f>'Budget FCFA'!R116/VLOOKUP(R$2,$BO$127:$BP$138,2,FALSE)</f>
        <v>0</v>
      </c>
      <c r="S116" s="40">
        <f>'Budget FCFA'!S116/VLOOKUP(S$2,$BO$127:$BP$138,2,FALSE)</f>
        <v>0</v>
      </c>
      <c r="T116" s="40">
        <f>'Budget FCFA'!T116/VLOOKUP(T$2,$BO$127:$BP$138,2,FALSE)</f>
        <v>0</v>
      </c>
      <c r="U116" s="40">
        <f>'Budget FCFA'!U116/VLOOKUP(U$2,$BO$127:$BP$138,2,FALSE)</f>
        <v>0</v>
      </c>
      <c r="V116" s="116">
        <f>'Budget FCFA'!V116/VLOOKUP(V$2,$BO$127:$BP$138,2,FALSE)</f>
        <v>0</v>
      </c>
      <c r="W116" s="39">
        <f>'Budget FCFA'!W116/VLOOKUP(W$2,$BO$127:$BP$138,2,FALSE)</f>
        <v>0</v>
      </c>
      <c r="X116" s="40">
        <f>'Budget FCFA'!X116/VLOOKUP(X$2,$BO$127:$BP$138,2,FALSE)</f>
        <v>0</v>
      </c>
      <c r="Y116" s="40">
        <f>'Budget FCFA'!Y116/VLOOKUP(Y$2,$BO$127:$BP$138,2,FALSE)</f>
        <v>0</v>
      </c>
      <c r="Z116" s="40">
        <f>'Budget FCFA'!Z116/VLOOKUP(Z$2,$BO$127:$BP$138,2,FALSE)</f>
        <v>0</v>
      </c>
      <c r="AA116" s="116">
        <f>'Budget FCFA'!AA116/VLOOKUP(AA$2,$BO$127:$BP$138,2,FALSE)</f>
        <v>0</v>
      </c>
      <c r="AB116" s="39">
        <f>'Budget FCFA'!AB116/VLOOKUP(AB$2,$BO$127:$BP$138,2,FALSE)</f>
        <v>0</v>
      </c>
      <c r="AC116" s="40">
        <f>'Budget FCFA'!AC116/VLOOKUP(AC$2,$BO$127:$BP$138,2,FALSE)</f>
        <v>0</v>
      </c>
      <c r="AD116" s="40">
        <f>'Budget FCFA'!AD116/VLOOKUP(AD$2,$BO$127:$BP$138,2,FALSE)</f>
        <v>0</v>
      </c>
      <c r="AE116" s="40">
        <f>'Budget FCFA'!AE116/VLOOKUP(AE$2,$BO$127:$BP$138,2,FALSE)</f>
        <v>0</v>
      </c>
      <c r="AF116" s="116">
        <f>'Budget FCFA'!AF116/VLOOKUP(AF$2,$BO$127:$BP$138,2,FALSE)</f>
        <v>0</v>
      </c>
      <c r="AG116" s="39">
        <f>'Budget FCFA'!AG116/VLOOKUP(AG$2,$BO$127:$BP$138,2,FALSE)</f>
        <v>0</v>
      </c>
      <c r="AH116" s="40">
        <f>'Budget FCFA'!AH116/VLOOKUP(AH$2,$BO$127:$BP$138,2,FALSE)</f>
        <v>0</v>
      </c>
      <c r="AI116" s="40">
        <f>'Budget FCFA'!AI116/VLOOKUP(AI$2,$BO$127:$BP$138,2,FALSE)</f>
        <v>0</v>
      </c>
      <c r="AJ116" s="40">
        <f>'Budget FCFA'!AJ116/VLOOKUP(AJ$2,$BO$127:$BP$138,2,FALSE)</f>
        <v>0</v>
      </c>
      <c r="AK116" s="116">
        <f>'Budget FCFA'!AK116/VLOOKUP(AK$2,$BO$127:$BP$138,2,FALSE)</f>
        <v>0</v>
      </c>
      <c r="AL116" s="39">
        <f>'Budget FCFA'!AL116/VLOOKUP(AL$2,$BO$127:$BP$138,2,FALSE)</f>
        <v>0</v>
      </c>
      <c r="AM116" s="40">
        <f>'Budget FCFA'!AM116/VLOOKUP(AM$2,$BO$127:$BP$138,2,FALSE)</f>
        <v>0</v>
      </c>
      <c r="AN116" s="40">
        <f>'Budget FCFA'!AN116/VLOOKUP(AN$2,$BO$127:$BP$138,2,FALSE)</f>
        <v>0</v>
      </c>
      <c r="AO116" s="40">
        <f>'Budget FCFA'!AO116/VLOOKUP(AO$2,$BO$127:$BP$138,2,FALSE)</f>
        <v>0</v>
      </c>
      <c r="AP116" s="116">
        <f>'Budget FCFA'!AP116/VLOOKUP(AP$2,$BO$127:$BP$138,2,FALSE)</f>
        <v>0</v>
      </c>
      <c r="AQ116" s="39" t="e">
        <f>'Budget FCFA'!#REF!/VLOOKUP(AQ$2,$BO$127:$BP$138,2,FALSE)</f>
        <v>#REF!</v>
      </c>
      <c r="AR116" s="40" t="e">
        <f>'Budget FCFA'!#REF!/VLOOKUP(AR$2,$BO$127:$BP$138,2,FALSE)</f>
        <v>#REF!</v>
      </c>
      <c r="AS116" s="40" t="e">
        <f>'Budget FCFA'!#REF!/VLOOKUP(AS$2,$BO$127:$BP$138,2,FALSE)</f>
        <v>#REF!</v>
      </c>
      <c r="AT116" s="40" t="e">
        <f>'Budget FCFA'!#REF!/VLOOKUP(AT$2,$BO$127:$BP$138,2,FALSE)</f>
        <v>#REF!</v>
      </c>
      <c r="AU116" s="116" t="e">
        <f>'Budget FCFA'!#REF!/VLOOKUP(AU$2,$BO$127:$BP$138,2,FALSE)</f>
        <v>#REF!</v>
      </c>
      <c r="AV116" s="39" t="e">
        <f>'Budget FCFA'!#REF!/VLOOKUP(AV$2,$BO$127:$BP$138,2,FALSE)</f>
        <v>#REF!</v>
      </c>
      <c r="AW116" s="40" t="e">
        <f>'Budget FCFA'!#REF!/VLOOKUP(AW$2,$BO$127:$BP$138,2,FALSE)</f>
        <v>#REF!</v>
      </c>
      <c r="AX116" s="40" t="e">
        <f>'Budget FCFA'!#REF!/VLOOKUP(AX$2,$BO$127:$BP$138,2,FALSE)</f>
        <v>#REF!</v>
      </c>
      <c r="AY116" s="40" t="e">
        <f>'Budget FCFA'!#REF!/VLOOKUP(AY$2,$BO$127:$BP$138,2,FALSE)</f>
        <v>#REF!</v>
      </c>
      <c r="AZ116" s="116" t="e">
        <f>'Budget FCFA'!#REF!/VLOOKUP(AZ$2,$BO$127:$BP$138,2,FALSE)</f>
        <v>#REF!</v>
      </c>
      <c r="BA116" s="39" t="e">
        <f>'Budget FCFA'!#REF!/VLOOKUP(BA$2,$BO$127:$BP$138,2,FALSE)</f>
        <v>#REF!</v>
      </c>
      <c r="BB116" s="40" t="e">
        <f>'Budget FCFA'!#REF!/VLOOKUP(BB$2,$BO$127:$BP$138,2,FALSE)</f>
        <v>#REF!</v>
      </c>
      <c r="BC116" s="40" t="e">
        <f>'Budget FCFA'!#REF!/VLOOKUP(BC$2,$BO$127:$BP$138,2,FALSE)</f>
        <v>#REF!</v>
      </c>
      <c r="BD116" s="40" t="e">
        <f>'Budget FCFA'!#REF!/VLOOKUP(BD$2,$BO$127:$BP$138,2,FALSE)</f>
        <v>#REF!</v>
      </c>
      <c r="BE116" s="144" t="e">
        <f>'Budget FCFA'!#REF!/VLOOKUP(BE$2,$BO$127:$BP$138,2,FALSE)</f>
        <v>#REF!</v>
      </c>
      <c r="BF116" s="39" t="e">
        <f>'Budget FCFA'!#REF!/VLOOKUP(BF$2,$BO$127:$BP$138,2,FALSE)</f>
        <v>#REF!</v>
      </c>
      <c r="BG116" s="40" t="e">
        <f>'Budget FCFA'!#REF!/VLOOKUP(BG$2,$BO$127:$BP$138,2,FALSE)</f>
        <v>#REF!</v>
      </c>
      <c r="BH116" s="40" t="e">
        <f>'Budget FCFA'!#REF!/VLOOKUP(BH$2,$BO$127:$BP$138,2,FALSE)</f>
        <v>#REF!</v>
      </c>
      <c r="BI116" s="159" t="e">
        <f>'Budget FCFA'!#REF!/VLOOKUP(BI$2,$BO$127:$BP$138,2,FALSE)</f>
        <v>#REF!</v>
      </c>
      <c r="BJ116" s="116" t="e">
        <f>'Budget FCFA'!#REF!/VLOOKUP(BJ$2,$BO$127:$BP$138,2,FALSE)</f>
        <v>#REF!</v>
      </c>
      <c r="BK116" s="110" t="e">
        <f t="shared" si="1"/>
        <v>#REF!</v>
      </c>
      <c r="BL116" s="213" t="e">
        <f>BK116-'Budget FCFA'!#REF!</f>
        <v>#REF!</v>
      </c>
      <c r="BM116"/>
    </row>
    <row r="117" spans="1:68" s="5" customFormat="1">
      <c r="A117" s="61" t="s">
        <v>117</v>
      </c>
      <c r="B117" s="62" t="s">
        <v>67</v>
      </c>
      <c r="C117" s="106" t="s">
        <v>50</v>
      </c>
      <c r="D117" s="39">
        <f>'Budget FCFA'!D117/VLOOKUP(D$2,$BO$127:$BP$138,2,FALSE)</f>
        <v>0</v>
      </c>
      <c r="E117" s="40">
        <f>'Budget FCFA'!E117/VLOOKUP(E$2,$BO$127:$BP$138,2,FALSE)</f>
        <v>0</v>
      </c>
      <c r="F117" s="40">
        <f>'Budget FCFA'!F117/VLOOKUP(F$2,$BO$127:$BP$138,2,FALSE)</f>
        <v>0</v>
      </c>
      <c r="G117" s="40">
        <f>'Budget FCFA'!G117/VLOOKUP(G$2,$BO$127:$BP$138,2,FALSE)</f>
        <v>0</v>
      </c>
      <c r="H117" s="116">
        <f>'Budget FCFA'!H117/VLOOKUP(H$2,$BO$127:$BP$138,2,FALSE)</f>
        <v>0</v>
      </c>
      <c r="I117" s="39">
        <f>'Budget FCFA'!I117/VLOOKUP(I$2,$BO$127:$BP$138,2,FALSE)</f>
        <v>0</v>
      </c>
      <c r="J117" s="40">
        <f>'Budget FCFA'!J117/VLOOKUP(J$2,$BO$127:$BP$138,2,FALSE)</f>
        <v>0</v>
      </c>
      <c r="K117" s="40">
        <f>'Budget FCFA'!K117/VLOOKUP(K$2,$BO$127:$BP$138,2,FALSE)</f>
        <v>0</v>
      </c>
      <c r="L117" s="116">
        <f>'Budget FCFA'!L117/VLOOKUP(L$2,$BO$127:$BP$138,2,FALSE)</f>
        <v>0</v>
      </c>
      <c r="M117" s="39">
        <f>'Budget FCFA'!M117/VLOOKUP(M$2,$BO$127:$BP$138,2,FALSE)</f>
        <v>0</v>
      </c>
      <c r="N117" s="40">
        <f>'Budget FCFA'!N117/VLOOKUP(N$2,$BO$127:$BP$138,2,FALSE)</f>
        <v>0</v>
      </c>
      <c r="O117" s="40">
        <f>'Budget FCFA'!O117/VLOOKUP(O$2,$BO$127:$BP$138,2,FALSE)</f>
        <v>0</v>
      </c>
      <c r="P117" s="40">
        <f>'Budget FCFA'!P117/VLOOKUP(P$2,$BO$127:$BP$138,2,FALSE)</f>
        <v>0</v>
      </c>
      <c r="Q117" s="116">
        <f>'Budget FCFA'!Q117/VLOOKUP(Q$2,$BO$127:$BP$138,2,FALSE)</f>
        <v>0</v>
      </c>
      <c r="R117" s="39">
        <f>'Budget FCFA'!R117/VLOOKUP(R$2,$BO$127:$BP$138,2,FALSE)</f>
        <v>0</v>
      </c>
      <c r="S117" s="40">
        <f>'Budget FCFA'!S117/VLOOKUP(S$2,$BO$127:$BP$138,2,FALSE)</f>
        <v>0</v>
      </c>
      <c r="T117" s="40">
        <f>'Budget FCFA'!T117/VLOOKUP(T$2,$BO$127:$BP$138,2,FALSE)</f>
        <v>0</v>
      </c>
      <c r="U117" s="40">
        <f>'Budget FCFA'!U117/VLOOKUP(U$2,$BO$127:$BP$138,2,FALSE)</f>
        <v>0</v>
      </c>
      <c r="V117" s="116">
        <f>'Budget FCFA'!V117/VLOOKUP(V$2,$BO$127:$BP$138,2,FALSE)</f>
        <v>0</v>
      </c>
      <c r="W117" s="39">
        <f>'Budget FCFA'!W117/VLOOKUP(W$2,$BO$127:$BP$138,2,FALSE)</f>
        <v>0</v>
      </c>
      <c r="X117" s="40">
        <f>'Budget FCFA'!X117/VLOOKUP(X$2,$BO$127:$BP$138,2,FALSE)</f>
        <v>0</v>
      </c>
      <c r="Y117" s="40">
        <f>'Budget FCFA'!Y117/VLOOKUP(Y$2,$BO$127:$BP$138,2,FALSE)</f>
        <v>0</v>
      </c>
      <c r="Z117" s="40">
        <f>'Budget FCFA'!Z117/VLOOKUP(Z$2,$BO$127:$BP$138,2,FALSE)</f>
        <v>0</v>
      </c>
      <c r="AA117" s="116">
        <f>'Budget FCFA'!AA117/VLOOKUP(AA$2,$BO$127:$BP$138,2,FALSE)</f>
        <v>0</v>
      </c>
      <c r="AB117" s="39">
        <f>'Budget FCFA'!AB117/VLOOKUP(AB$2,$BO$127:$BP$138,2,FALSE)</f>
        <v>0</v>
      </c>
      <c r="AC117" s="40">
        <f>'Budget FCFA'!AC117/VLOOKUP(AC$2,$BO$127:$BP$138,2,FALSE)</f>
        <v>0</v>
      </c>
      <c r="AD117" s="40">
        <f>'Budget FCFA'!AD117/VLOOKUP(AD$2,$BO$127:$BP$138,2,FALSE)</f>
        <v>0</v>
      </c>
      <c r="AE117" s="40">
        <f>'Budget FCFA'!AE117/VLOOKUP(AE$2,$BO$127:$BP$138,2,FALSE)</f>
        <v>0</v>
      </c>
      <c r="AF117" s="116">
        <f>'Budget FCFA'!AF117/VLOOKUP(AF$2,$BO$127:$BP$138,2,FALSE)</f>
        <v>0</v>
      </c>
      <c r="AG117" s="39">
        <f>'Budget FCFA'!AG117/VLOOKUP(AG$2,$BO$127:$BP$138,2,FALSE)</f>
        <v>0</v>
      </c>
      <c r="AH117" s="40">
        <f>'Budget FCFA'!AH117/VLOOKUP(AH$2,$BO$127:$BP$138,2,FALSE)</f>
        <v>0</v>
      </c>
      <c r="AI117" s="40">
        <f>'Budget FCFA'!AI117/VLOOKUP(AI$2,$BO$127:$BP$138,2,FALSE)</f>
        <v>0</v>
      </c>
      <c r="AJ117" s="40">
        <f>'Budget FCFA'!AJ117/VLOOKUP(AJ$2,$BO$127:$BP$138,2,FALSE)</f>
        <v>0</v>
      </c>
      <c r="AK117" s="116">
        <f>'Budget FCFA'!AK117/VLOOKUP(AK$2,$BO$127:$BP$138,2,FALSE)</f>
        <v>0</v>
      </c>
      <c r="AL117" s="39">
        <f>'Budget FCFA'!AL117/VLOOKUP(AL$2,$BO$127:$BP$138,2,FALSE)</f>
        <v>0</v>
      </c>
      <c r="AM117" s="40">
        <f>'Budget FCFA'!AM117/VLOOKUP(AM$2,$BO$127:$BP$138,2,FALSE)</f>
        <v>0</v>
      </c>
      <c r="AN117" s="40">
        <f>'Budget FCFA'!AN117/VLOOKUP(AN$2,$BO$127:$BP$138,2,FALSE)</f>
        <v>0</v>
      </c>
      <c r="AO117" s="40">
        <f>'Budget FCFA'!AO117/VLOOKUP(AO$2,$BO$127:$BP$138,2,FALSE)</f>
        <v>0</v>
      </c>
      <c r="AP117" s="116">
        <f>'Budget FCFA'!AP117/VLOOKUP(AP$2,$BO$127:$BP$138,2,FALSE)</f>
        <v>0</v>
      </c>
      <c r="AQ117" s="39" t="e">
        <f>'Budget FCFA'!#REF!/VLOOKUP(AQ$2,$BO$127:$BP$138,2,FALSE)</f>
        <v>#REF!</v>
      </c>
      <c r="AR117" s="40" t="e">
        <f>'Budget FCFA'!#REF!/VLOOKUP(AR$2,$BO$127:$BP$138,2,FALSE)</f>
        <v>#REF!</v>
      </c>
      <c r="AS117" s="40" t="e">
        <f>'Budget FCFA'!#REF!/VLOOKUP(AS$2,$BO$127:$BP$138,2,FALSE)</f>
        <v>#REF!</v>
      </c>
      <c r="AT117" s="40" t="e">
        <f>'Budget FCFA'!#REF!/VLOOKUP(AT$2,$BO$127:$BP$138,2,FALSE)</f>
        <v>#REF!</v>
      </c>
      <c r="AU117" s="116" t="e">
        <f>'Budget FCFA'!#REF!/VLOOKUP(AU$2,$BO$127:$BP$138,2,FALSE)</f>
        <v>#REF!</v>
      </c>
      <c r="AV117" s="39" t="e">
        <f>'Budget FCFA'!#REF!/VLOOKUP(AV$2,$BO$127:$BP$138,2,FALSE)</f>
        <v>#REF!</v>
      </c>
      <c r="AW117" s="40" t="e">
        <f>'Budget FCFA'!#REF!/VLOOKUP(AW$2,$BO$127:$BP$138,2,FALSE)</f>
        <v>#REF!</v>
      </c>
      <c r="AX117" s="40" t="e">
        <f>'Budget FCFA'!#REF!/VLOOKUP(AX$2,$BO$127:$BP$138,2,FALSE)</f>
        <v>#REF!</v>
      </c>
      <c r="AY117" s="40" t="e">
        <f>'Budget FCFA'!#REF!/VLOOKUP(AY$2,$BO$127:$BP$138,2,FALSE)</f>
        <v>#REF!</v>
      </c>
      <c r="AZ117" s="116" t="e">
        <f>'Budget FCFA'!#REF!/VLOOKUP(AZ$2,$BO$127:$BP$138,2,FALSE)</f>
        <v>#REF!</v>
      </c>
      <c r="BA117" s="39" t="e">
        <f>'Budget FCFA'!#REF!/VLOOKUP(BA$2,$BO$127:$BP$138,2,FALSE)</f>
        <v>#REF!</v>
      </c>
      <c r="BB117" s="40" t="e">
        <f>'Budget FCFA'!#REF!/VLOOKUP(BB$2,$BO$127:$BP$138,2,FALSE)</f>
        <v>#REF!</v>
      </c>
      <c r="BC117" s="40" t="e">
        <f>'Budget FCFA'!#REF!/VLOOKUP(BC$2,$BO$127:$BP$138,2,FALSE)</f>
        <v>#REF!</v>
      </c>
      <c r="BD117" s="40" t="e">
        <f>'Budget FCFA'!#REF!/VLOOKUP(BD$2,$BO$127:$BP$138,2,FALSE)</f>
        <v>#REF!</v>
      </c>
      <c r="BE117" s="144" t="e">
        <f>'Budget FCFA'!#REF!/VLOOKUP(BE$2,$BO$127:$BP$138,2,FALSE)</f>
        <v>#REF!</v>
      </c>
      <c r="BF117" s="39" t="e">
        <f>'Budget FCFA'!#REF!/VLOOKUP(BF$2,$BO$127:$BP$138,2,FALSE)</f>
        <v>#REF!</v>
      </c>
      <c r="BG117" s="40" t="e">
        <f>'Budget FCFA'!#REF!/VLOOKUP(BG$2,$BO$127:$BP$138,2,FALSE)</f>
        <v>#REF!</v>
      </c>
      <c r="BH117" s="40" t="e">
        <f>'Budget FCFA'!#REF!/VLOOKUP(BH$2,$BO$127:$BP$138,2,FALSE)</f>
        <v>#REF!</v>
      </c>
      <c r="BI117" s="159" t="e">
        <f>'Budget FCFA'!#REF!/VLOOKUP(BI$2,$BO$127:$BP$138,2,FALSE)</f>
        <v>#REF!</v>
      </c>
      <c r="BJ117" s="116" t="e">
        <f>'Budget FCFA'!#REF!/VLOOKUP(BJ$2,$BO$127:$BP$138,2,FALSE)</f>
        <v>#REF!</v>
      </c>
      <c r="BK117" s="110" t="e">
        <f t="shared" si="1"/>
        <v>#REF!</v>
      </c>
      <c r="BL117" s="213" t="e">
        <f>BK117-'Budget FCFA'!#REF!</f>
        <v>#REF!</v>
      </c>
      <c r="BM117"/>
    </row>
    <row r="118" spans="1:68" s="5" customFormat="1">
      <c r="A118" s="61" t="s">
        <v>117</v>
      </c>
      <c r="B118" s="62" t="s">
        <v>29</v>
      </c>
      <c r="C118" s="106" t="s">
        <v>50</v>
      </c>
      <c r="D118" s="39">
        <f>'Budget FCFA'!D118/VLOOKUP(D$2,$BO$127:$BP$138,2,FALSE)</f>
        <v>0</v>
      </c>
      <c r="E118" s="40">
        <f>'Budget FCFA'!E118/VLOOKUP(E$2,$BO$127:$BP$138,2,FALSE)</f>
        <v>0</v>
      </c>
      <c r="F118" s="40">
        <f>'Budget FCFA'!F118/VLOOKUP(F$2,$BO$127:$BP$138,2,FALSE)</f>
        <v>0</v>
      </c>
      <c r="G118" s="40">
        <f>'Budget FCFA'!G118/VLOOKUP(G$2,$BO$127:$BP$138,2,FALSE)</f>
        <v>0</v>
      </c>
      <c r="H118" s="116">
        <f>'Budget FCFA'!H118/VLOOKUP(H$2,$BO$127:$BP$138,2,FALSE)</f>
        <v>0</v>
      </c>
      <c r="I118" s="39">
        <f>'Budget FCFA'!I118/VLOOKUP(I$2,$BO$127:$BP$138,2,FALSE)</f>
        <v>0</v>
      </c>
      <c r="J118" s="40">
        <f>'Budget FCFA'!J118/VLOOKUP(J$2,$BO$127:$BP$138,2,FALSE)</f>
        <v>0</v>
      </c>
      <c r="K118" s="40">
        <f>'Budget FCFA'!K118/VLOOKUP(K$2,$BO$127:$BP$138,2,FALSE)</f>
        <v>0</v>
      </c>
      <c r="L118" s="116">
        <f>'Budget FCFA'!L118/VLOOKUP(L$2,$BO$127:$BP$138,2,FALSE)</f>
        <v>0</v>
      </c>
      <c r="M118" s="39">
        <f>'Budget FCFA'!M118/VLOOKUP(M$2,$BO$127:$BP$138,2,FALSE)</f>
        <v>0</v>
      </c>
      <c r="N118" s="40">
        <f>'Budget FCFA'!N118/VLOOKUP(N$2,$BO$127:$BP$138,2,FALSE)</f>
        <v>0</v>
      </c>
      <c r="O118" s="40">
        <f>'Budget FCFA'!O118/VLOOKUP(O$2,$BO$127:$BP$138,2,FALSE)</f>
        <v>0</v>
      </c>
      <c r="P118" s="40">
        <f>'Budget FCFA'!P118/VLOOKUP(P$2,$BO$127:$BP$138,2,FALSE)</f>
        <v>0</v>
      </c>
      <c r="Q118" s="116">
        <f>'Budget FCFA'!Q118/VLOOKUP(Q$2,$BO$127:$BP$138,2,FALSE)</f>
        <v>0</v>
      </c>
      <c r="R118" s="39">
        <f>'Budget FCFA'!R118/VLOOKUP(R$2,$BO$127:$BP$138,2,FALSE)</f>
        <v>0</v>
      </c>
      <c r="S118" s="40">
        <f>'Budget FCFA'!S118/VLOOKUP(S$2,$BO$127:$BP$138,2,FALSE)</f>
        <v>0</v>
      </c>
      <c r="T118" s="40">
        <f>'Budget FCFA'!T118/VLOOKUP(T$2,$BO$127:$BP$138,2,FALSE)</f>
        <v>0</v>
      </c>
      <c r="U118" s="40">
        <f>'Budget FCFA'!U118/VLOOKUP(U$2,$BO$127:$BP$138,2,FALSE)</f>
        <v>0</v>
      </c>
      <c r="V118" s="116">
        <f>'Budget FCFA'!V118/VLOOKUP(V$2,$BO$127:$BP$138,2,FALSE)</f>
        <v>0</v>
      </c>
      <c r="W118" s="39">
        <f>'Budget FCFA'!W118/VLOOKUP(W$2,$BO$127:$BP$138,2,FALSE)</f>
        <v>0</v>
      </c>
      <c r="X118" s="40">
        <f>'Budget FCFA'!X118/VLOOKUP(X$2,$BO$127:$BP$138,2,FALSE)</f>
        <v>0</v>
      </c>
      <c r="Y118" s="40">
        <f>'Budget FCFA'!Y118/VLOOKUP(Y$2,$BO$127:$BP$138,2,FALSE)</f>
        <v>0</v>
      </c>
      <c r="Z118" s="40">
        <f>'Budget FCFA'!Z118/VLOOKUP(Z$2,$BO$127:$BP$138,2,FALSE)</f>
        <v>0</v>
      </c>
      <c r="AA118" s="116">
        <f>'Budget FCFA'!AA118/VLOOKUP(AA$2,$BO$127:$BP$138,2,FALSE)</f>
        <v>0</v>
      </c>
      <c r="AB118" s="39">
        <f>'Budget FCFA'!AB118/VLOOKUP(AB$2,$BO$127:$BP$138,2,FALSE)</f>
        <v>0</v>
      </c>
      <c r="AC118" s="40">
        <f>'Budget FCFA'!AC118/VLOOKUP(AC$2,$BO$127:$BP$138,2,FALSE)</f>
        <v>0</v>
      </c>
      <c r="AD118" s="40">
        <f>'Budget FCFA'!AD118/VLOOKUP(AD$2,$BO$127:$BP$138,2,FALSE)</f>
        <v>0</v>
      </c>
      <c r="AE118" s="40">
        <f>'Budget FCFA'!AE118/VLOOKUP(AE$2,$BO$127:$BP$138,2,FALSE)</f>
        <v>0</v>
      </c>
      <c r="AF118" s="116">
        <f>'Budget FCFA'!AF118/VLOOKUP(AF$2,$BO$127:$BP$138,2,FALSE)</f>
        <v>0</v>
      </c>
      <c r="AG118" s="39">
        <f>'Budget FCFA'!AG118/VLOOKUP(AG$2,$BO$127:$BP$138,2,FALSE)</f>
        <v>0</v>
      </c>
      <c r="AH118" s="40">
        <f>'Budget FCFA'!AH118/VLOOKUP(AH$2,$BO$127:$BP$138,2,FALSE)</f>
        <v>0</v>
      </c>
      <c r="AI118" s="40">
        <f>'Budget FCFA'!AI118/VLOOKUP(AI$2,$BO$127:$BP$138,2,FALSE)</f>
        <v>0</v>
      </c>
      <c r="AJ118" s="40">
        <f>'Budget FCFA'!AJ118/VLOOKUP(AJ$2,$BO$127:$BP$138,2,FALSE)</f>
        <v>0</v>
      </c>
      <c r="AK118" s="116">
        <f>'Budget FCFA'!AK118/VLOOKUP(AK$2,$BO$127:$BP$138,2,FALSE)</f>
        <v>0</v>
      </c>
      <c r="AL118" s="39">
        <f>'Budget FCFA'!AL118/VLOOKUP(AL$2,$BO$127:$BP$138,2,FALSE)</f>
        <v>0</v>
      </c>
      <c r="AM118" s="40">
        <f>'Budget FCFA'!AM118/VLOOKUP(AM$2,$BO$127:$BP$138,2,FALSE)</f>
        <v>0</v>
      </c>
      <c r="AN118" s="40">
        <f>'Budget FCFA'!AN118/VLOOKUP(AN$2,$BO$127:$BP$138,2,FALSE)</f>
        <v>0</v>
      </c>
      <c r="AO118" s="40">
        <f>'Budget FCFA'!AO118/VLOOKUP(AO$2,$BO$127:$BP$138,2,FALSE)</f>
        <v>0</v>
      </c>
      <c r="AP118" s="116">
        <f>'Budget FCFA'!AP118/VLOOKUP(AP$2,$BO$127:$BP$138,2,FALSE)</f>
        <v>0</v>
      </c>
      <c r="AQ118" s="39" t="e">
        <f>'Budget FCFA'!#REF!/VLOOKUP(AQ$2,$BO$127:$BP$138,2,FALSE)</f>
        <v>#REF!</v>
      </c>
      <c r="AR118" s="40" t="e">
        <f>'Budget FCFA'!#REF!/VLOOKUP(AR$2,$BO$127:$BP$138,2,FALSE)</f>
        <v>#REF!</v>
      </c>
      <c r="AS118" s="40" t="e">
        <f>'Budget FCFA'!#REF!/VLOOKUP(AS$2,$BO$127:$BP$138,2,FALSE)</f>
        <v>#REF!</v>
      </c>
      <c r="AT118" s="40" t="e">
        <f>'Budget FCFA'!#REF!/VLOOKUP(AT$2,$BO$127:$BP$138,2,FALSE)</f>
        <v>#REF!</v>
      </c>
      <c r="AU118" s="116" t="e">
        <f>'Budget FCFA'!#REF!/VLOOKUP(AU$2,$BO$127:$BP$138,2,FALSE)</f>
        <v>#REF!</v>
      </c>
      <c r="AV118" s="39" t="e">
        <f>'Budget FCFA'!#REF!/VLOOKUP(AV$2,$BO$127:$BP$138,2,FALSE)</f>
        <v>#REF!</v>
      </c>
      <c r="AW118" s="40" t="e">
        <f>'Budget FCFA'!#REF!/VLOOKUP(AW$2,$BO$127:$BP$138,2,FALSE)</f>
        <v>#REF!</v>
      </c>
      <c r="AX118" s="40" t="e">
        <f>'Budget FCFA'!#REF!/VLOOKUP(AX$2,$BO$127:$BP$138,2,FALSE)</f>
        <v>#REF!</v>
      </c>
      <c r="AY118" s="40" t="e">
        <f>'Budget FCFA'!#REF!/VLOOKUP(AY$2,$BO$127:$BP$138,2,FALSE)</f>
        <v>#REF!</v>
      </c>
      <c r="AZ118" s="116" t="e">
        <f>'Budget FCFA'!#REF!/VLOOKUP(AZ$2,$BO$127:$BP$138,2,FALSE)</f>
        <v>#REF!</v>
      </c>
      <c r="BA118" s="39" t="e">
        <f>'Budget FCFA'!#REF!/VLOOKUP(BA$2,$BO$127:$BP$138,2,FALSE)</f>
        <v>#REF!</v>
      </c>
      <c r="BB118" s="40" t="e">
        <f>'Budget FCFA'!#REF!/VLOOKUP(BB$2,$BO$127:$BP$138,2,FALSE)</f>
        <v>#REF!</v>
      </c>
      <c r="BC118" s="40" t="e">
        <f>'Budget FCFA'!#REF!/VLOOKUP(BC$2,$BO$127:$BP$138,2,FALSE)</f>
        <v>#REF!</v>
      </c>
      <c r="BD118" s="40" t="e">
        <f>'Budget FCFA'!#REF!/VLOOKUP(BD$2,$BO$127:$BP$138,2,FALSE)</f>
        <v>#REF!</v>
      </c>
      <c r="BE118" s="144" t="e">
        <f>'Budget FCFA'!#REF!/VLOOKUP(BE$2,$BO$127:$BP$138,2,FALSE)</f>
        <v>#REF!</v>
      </c>
      <c r="BF118" s="39" t="e">
        <f>'Budget FCFA'!#REF!/VLOOKUP(BF$2,$BO$127:$BP$138,2,FALSE)</f>
        <v>#REF!</v>
      </c>
      <c r="BG118" s="40" t="e">
        <f>'Budget FCFA'!#REF!/VLOOKUP(BG$2,$BO$127:$BP$138,2,FALSE)</f>
        <v>#REF!</v>
      </c>
      <c r="BH118" s="40" t="e">
        <f>'Budget FCFA'!#REF!/VLOOKUP(BH$2,$BO$127:$BP$138,2,FALSE)</f>
        <v>#REF!</v>
      </c>
      <c r="BI118" s="159" t="e">
        <f>'Budget FCFA'!#REF!/VLOOKUP(BI$2,$BO$127:$BP$138,2,FALSE)</f>
        <v>#REF!</v>
      </c>
      <c r="BJ118" s="116" t="e">
        <f>'Budget FCFA'!#REF!/VLOOKUP(BJ$2,$BO$127:$BP$138,2,FALSE)</f>
        <v>#REF!</v>
      </c>
      <c r="BK118" s="110" t="e">
        <f t="shared" si="1"/>
        <v>#REF!</v>
      </c>
      <c r="BL118" s="213" t="e">
        <f>BK118-'Budget FCFA'!#REF!</f>
        <v>#REF!</v>
      </c>
      <c r="BM118"/>
    </row>
    <row r="119" spans="1:68" s="5" customFormat="1">
      <c r="A119" s="61" t="s">
        <v>117</v>
      </c>
      <c r="B119" s="62" t="s">
        <v>96</v>
      </c>
      <c r="C119" s="110" t="s">
        <v>50</v>
      </c>
      <c r="D119" s="39">
        <f>'Budget FCFA'!D119/VLOOKUP(D$2,$BO$127:$BP$138,2,FALSE)</f>
        <v>0</v>
      </c>
      <c r="E119" s="40">
        <f>'Budget FCFA'!E119/VLOOKUP(E$2,$BO$127:$BP$138,2,FALSE)</f>
        <v>0</v>
      </c>
      <c r="F119" s="40">
        <f>'Budget FCFA'!F119/VLOOKUP(F$2,$BO$127:$BP$138,2,FALSE)</f>
        <v>0</v>
      </c>
      <c r="G119" s="40">
        <f>'Budget FCFA'!G119/VLOOKUP(G$2,$BO$127:$BP$138,2,FALSE)</f>
        <v>0</v>
      </c>
      <c r="H119" s="41">
        <f>'Budget FCFA'!H119/VLOOKUP(H$2,$BO$127:$BP$138,2,FALSE)</f>
        <v>0</v>
      </c>
      <c r="I119" s="39">
        <f>'Budget FCFA'!I119/VLOOKUP(I$2,$BO$127:$BP$138,2,FALSE)</f>
        <v>0</v>
      </c>
      <c r="J119" s="40">
        <f>'Budget FCFA'!J119/VLOOKUP(J$2,$BO$127:$BP$138,2,FALSE)</f>
        <v>0</v>
      </c>
      <c r="K119" s="40">
        <f>'Budget FCFA'!K119/VLOOKUP(K$2,$BO$127:$BP$138,2,FALSE)</f>
        <v>0</v>
      </c>
      <c r="L119" s="41">
        <f>'Budget FCFA'!L119/VLOOKUP(L$2,$BO$127:$BP$138,2,FALSE)</f>
        <v>0</v>
      </c>
      <c r="M119" s="39">
        <f>'Budget FCFA'!M119/VLOOKUP(M$2,$BO$127:$BP$138,2,FALSE)</f>
        <v>0</v>
      </c>
      <c r="N119" s="40">
        <f>'Budget FCFA'!N119/VLOOKUP(N$2,$BO$127:$BP$138,2,FALSE)</f>
        <v>0</v>
      </c>
      <c r="O119" s="40">
        <f>'Budget FCFA'!O119/VLOOKUP(O$2,$BO$127:$BP$138,2,FALSE)</f>
        <v>0</v>
      </c>
      <c r="P119" s="40">
        <f>'Budget FCFA'!P119/VLOOKUP(P$2,$BO$127:$BP$138,2,FALSE)</f>
        <v>0</v>
      </c>
      <c r="Q119" s="41">
        <f>'Budget FCFA'!Q119/VLOOKUP(Q$2,$BO$127:$BP$138,2,FALSE)</f>
        <v>0</v>
      </c>
      <c r="R119" s="39">
        <f>'Budget FCFA'!R119/VLOOKUP(R$2,$BO$127:$BP$138,2,FALSE)</f>
        <v>0</v>
      </c>
      <c r="S119" s="40">
        <f>'Budget FCFA'!S119/VLOOKUP(S$2,$BO$127:$BP$138,2,FALSE)</f>
        <v>0</v>
      </c>
      <c r="T119" s="40">
        <f>'Budget FCFA'!T119/VLOOKUP(T$2,$BO$127:$BP$138,2,FALSE)</f>
        <v>0</v>
      </c>
      <c r="U119" s="40">
        <f>'Budget FCFA'!U119/VLOOKUP(U$2,$BO$127:$BP$138,2,FALSE)</f>
        <v>0</v>
      </c>
      <c r="V119" s="41">
        <f>'Budget FCFA'!V119/VLOOKUP(V$2,$BO$127:$BP$138,2,FALSE)</f>
        <v>0</v>
      </c>
      <c r="W119" s="39">
        <f>'Budget FCFA'!W119/VLOOKUP(W$2,$BO$127:$BP$138,2,FALSE)</f>
        <v>0</v>
      </c>
      <c r="X119" s="40">
        <f>'Budget FCFA'!X119/VLOOKUP(X$2,$BO$127:$BP$138,2,FALSE)</f>
        <v>0</v>
      </c>
      <c r="Y119" s="40">
        <f>'Budget FCFA'!Y119/VLOOKUP(Y$2,$BO$127:$BP$138,2,FALSE)</f>
        <v>0</v>
      </c>
      <c r="Z119" s="40">
        <f>'Budget FCFA'!Z119/VLOOKUP(Z$2,$BO$127:$BP$138,2,FALSE)</f>
        <v>0</v>
      </c>
      <c r="AA119" s="41">
        <f>'Budget FCFA'!AA119/VLOOKUP(AA$2,$BO$127:$BP$138,2,FALSE)</f>
        <v>0</v>
      </c>
      <c r="AB119" s="39">
        <f>'Budget FCFA'!AB119/VLOOKUP(AB$2,$BO$127:$BP$138,2,FALSE)</f>
        <v>0</v>
      </c>
      <c r="AC119" s="40">
        <f>'Budget FCFA'!AC119/VLOOKUP(AC$2,$BO$127:$BP$138,2,FALSE)</f>
        <v>0</v>
      </c>
      <c r="AD119" s="40">
        <f>'Budget FCFA'!AD119/VLOOKUP(AD$2,$BO$127:$BP$138,2,FALSE)</f>
        <v>0</v>
      </c>
      <c r="AE119" s="40">
        <f>'Budget FCFA'!AE119/VLOOKUP(AE$2,$BO$127:$BP$138,2,FALSE)</f>
        <v>0</v>
      </c>
      <c r="AF119" s="41">
        <f>'Budget FCFA'!AF119/VLOOKUP(AF$2,$BO$127:$BP$138,2,FALSE)</f>
        <v>0</v>
      </c>
      <c r="AG119" s="39">
        <f>'Budget FCFA'!AG119/VLOOKUP(AG$2,$BO$127:$BP$138,2,FALSE)</f>
        <v>0</v>
      </c>
      <c r="AH119" s="40">
        <f>'Budget FCFA'!AH119/VLOOKUP(AH$2,$BO$127:$BP$138,2,FALSE)</f>
        <v>0</v>
      </c>
      <c r="AI119" s="40">
        <f>'Budget FCFA'!AI119/VLOOKUP(AI$2,$BO$127:$BP$138,2,FALSE)</f>
        <v>0</v>
      </c>
      <c r="AJ119" s="40">
        <f>'Budget FCFA'!AJ119/VLOOKUP(AJ$2,$BO$127:$BP$138,2,FALSE)</f>
        <v>0</v>
      </c>
      <c r="AK119" s="41">
        <f>'Budget FCFA'!AK119/VLOOKUP(AK$2,$BO$127:$BP$138,2,FALSE)</f>
        <v>0</v>
      </c>
      <c r="AL119" s="39">
        <f>'Budget FCFA'!AL119/VLOOKUP(AL$2,$BO$127:$BP$138,2,FALSE)</f>
        <v>0</v>
      </c>
      <c r="AM119" s="40">
        <f>'Budget FCFA'!AM119/VLOOKUP(AM$2,$BO$127:$BP$138,2,FALSE)</f>
        <v>0</v>
      </c>
      <c r="AN119" s="40">
        <f>'Budget FCFA'!AN119/VLOOKUP(AN$2,$BO$127:$BP$138,2,FALSE)</f>
        <v>0</v>
      </c>
      <c r="AO119" s="40">
        <f>'Budget FCFA'!AO119/VLOOKUP(AO$2,$BO$127:$BP$138,2,FALSE)</f>
        <v>0</v>
      </c>
      <c r="AP119" s="41">
        <f>'Budget FCFA'!AP119/VLOOKUP(AP$2,$BO$127:$BP$138,2,FALSE)</f>
        <v>0</v>
      </c>
      <c r="AQ119" s="39" t="e">
        <f>'Budget FCFA'!#REF!/VLOOKUP(AQ$2,$BO$127:$BP$138,2,FALSE)</f>
        <v>#REF!</v>
      </c>
      <c r="AR119" s="40" t="e">
        <f>'Budget FCFA'!#REF!/VLOOKUP(AR$2,$BO$127:$BP$138,2,FALSE)</f>
        <v>#REF!</v>
      </c>
      <c r="AS119" s="40" t="e">
        <f>'Budget FCFA'!#REF!/VLOOKUP(AS$2,$BO$127:$BP$138,2,FALSE)</f>
        <v>#REF!</v>
      </c>
      <c r="AT119" s="40" t="e">
        <f>'Budget FCFA'!#REF!/VLOOKUP(AT$2,$BO$127:$BP$138,2,FALSE)</f>
        <v>#REF!</v>
      </c>
      <c r="AU119" s="41" t="e">
        <f>'Budget FCFA'!#REF!/VLOOKUP(AU$2,$BO$127:$BP$138,2,FALSE)</f>
        <v>#REF!</v>
      </c>
      <c r="AV119" s="39" t="e">
        <f>'Budget FCFA'!#REF!/VLOOKUP(AV$2,$BO$127:$BP$138,2,FALSE)</f>
        <v>#REF!</v>
      </c>
      <c r="AW119" s="40" t="e">
        <f>'Budget FCFA'!#REF!/VLOOKUP(AW$2,$BO$127:$BP$138,2,FALSE)</f>
        <v>#REF!</v>
      </c>
      <c r="AX119" s="40" t="e">
        <f>'Budget FCFA'!#REF!/VLOOKUP(AX$2,$BO$127:$BP$138,2,FALSE)</f>
        <v>#REF!</v>
      </c>
      <c r="AY119" s="40" t="e">
        <f>'Budget FCFA'!#REF!/VLOOKUP(AY$2,$BO$127:$BP$138,2,FALSE)</f>
        <v>#REF!</v>
      </c>
      <c r="AZ119" s="41" t="e">
        <f>'Budget FCFA'!#REF!/VLOOKUP(AZ$2,$BO$127:$BP$138,2,FALSE)</f>
        <v>#REF!</v>
      </c>
      <c r="BA119" s="39" t="e">
        <f>'Budget FCFA'!#REF!/VLOOKUP(BA$2,$BO$127:$BP$138,2,FALSE)</f>
        <v>#REF!</v>
      </c>
      <c r="BB119" s="40" t="e">
        <f>'Budget FCFA'!#REF!/VLOOKUP(BB$2,$BO$127:$BP$138,2,FALSE)</f>
        <v>#REF!</v>
      </c>
      <c r="BC119" s="40" t="e">
        <f>'Budget FCFA'!#REF!/VLOOKUP(BC$2,$BO$127:$BP$138,2,FALSE)</f>
        <v>#REF!</v>
      </c>
      <c r="BD119" s="40" t="e">
        <f>'Budget FCFA'!#REF!/VLOOKUP(BD$2,$BO$127:$BP$138,2,FALSE)</f>
        <v>#REF!</v>
      </c>
      <c r="BE119" s="41" t="e">
        <f>'Budget FCFA'!#REF!/VLOOKUP(BE$2,$BO$127:$BP$138,2,FALSE)</f>
        <v>#REF!</v>
      </c>
      <c r="BF119" s="39" t="e">
        <f>'Budget FCFA'!#REF!/VLOOKUP(BF$2,$BO$127:$BP$138,2,FALSE)</f>
        <v>#REF!</v>
      </c>
      <c r="BG119" s="40" t="e">
        <f>'Budget FCFA'!#REF!/VLOOKUP(BG$2,$BO$127:$BP$138,2,FALSE)</f>
        <v>#REF!</v>
      </c>
      <c r="BH119" s="40" t="e">
        <f>'Budget FCFA'!#REF!/VLOOKUP(BH$2,$BO$127:$BP$138,2,FALSE)</f>
        <v>#REF!</v>
      </c>
      <c r="BI119" s="159" t="e">
        <f>'Budget FCFA'!#REF!/VLOOKUP(BI$2,$BO$127:$BP$138,2,FALSE)</f>
        <v>#REF!</v>
      </c>
      <c r="BJ119" s="149" t="e">
        <f>'Budget FCFA'!#REF!/VLOOKUP(BJ$2,$BO$127:$BP$138,2,FALSE)</f>
        <v>#REF!</v>
      </c>
      <c r="BK119" s="110" t="e">
        <f t="shared" si="1"/>
        <v>#REF!</v>
      </c>
      <c r="BL119" s="213" t="e">
        <f>BK119-'Budget FCFA'!#REF!</f>
        <v>#REF!</v>
      </c>
      <c r="BM119"/>
    </row>
    <row r="120" spans="1:68" s="5" customFormat="1">
      <c r="A120" s="61" t="s">
        <v>117</v>
      </c>
      <c r="B120" s="62" t="s">
        <v>30</v>
      </c>
      <c r="C120" s="110" t="s">
        <v>50</v>
      </c>
      <c r="D120" s="39">
        <f>'Budget FCFA'!D120/VLOOKUP(D$2,$BO$127:$BP$138,2,FALSE)</f>
        <v>0</v>
      </c>
      <c r="E120" s="40">
        <f>'Budget FCFA'!E120/VLOOKUP(E$2,$BO$127:$BP$138,2,FALSE)</f>
        <v>0</v>
      </c>
      <c r="F120" s="40">
        <f>'Budget FCFA'!F120/VLOOKUP(F$2,$BO$127:$BP$138,2,FALSE)</f>
        <v>0</v>
      </c>
      <c r="G120" s="40">
        <f>'Budget FCFA'!G120/VLOOKUP(G$2,$BO$127:$BP$138,2,FALSE)</f>
        <v>0</v>
      </c>
      <c r="H120" s="41">
        <f>'Budget FCFA'!H120/VLOOKUP(H$2,$BO$127:$BP$138,2,FALSE)</f>
        <v>0</v>
      </c>
      <c r="I120" s="39">
        <f>'Budget FCFA'!I120/VLOOKUP(I$2,$BO$127:$BP$138,2,FALSE)</f>
        <v>0</v>
      </c>
      <c r="J120" s="40">
        <f>'Budget FCFA'!J120/VLOOKUP(J$2,$BO$127:$BP$138,2,FALSE)</f>
        <v>0</v>
      </c>
      <c r="K120" s="40">
        <f>'Budget FCFA'!K120/VLOOKUP(K$2,$BO$127:$BP$138,2,FALSE)</f>
        <v>0</v>
      </c>
      <c r="L120" s="41">
        <f>'Budget FCFA'!L120/VLOOKUP(L$2,$BO$127:$BP$138,2,FALSE)</f>
        <v>0</v>
      </c>
      <c r="M120" s="39">
        <f>'Budget FCFA'!M120/VLOOKUP(M$2,$BO$127:$BP$138,2,FALSE)</f>
        <v>0</v>
      </c>
      <c r="N120" s="40">
        <f>'Budget FCFA'!N120/VLOOKUP(N$2,$BO$127:$BP$138,2,FALSE)</f>
        <v>0</v>
      </c>
      <c r="O120" s="40">
        <f>'Budget FCFA'!O120/VLOOKUP(O$2,$BO$127:$BP$138,2,FALSE)</f>
        <v>0</v>
      </c>
      <c r="P120" s="40">
        <f>'Budget FCFA'!P120/VLOOKUP(P$2,$BO$127:$BP$138,2,FALSE)</f>
        <v>0</v>
      </c>
      <c r="Q120" s="41">
        <f>'Budget FCFA'!Q120/VLOOKUP(Q$2,$BO$127:$BP$138,2,FALSE)</f>
        <v>0</v>
      </c>
      <c r="R120" s="39">
        <f>'Budget FCFA'!R120/VLOOKUP(R$2,$BO$127:$BP$138,2,FALSE)</f>
        <v>0</v>
      </c>
      <c r="S120" s="40">
        <f>'Budget FCFA'!S120/VLOOKUP(S$2,$BO$127:$BP$138,2,FALSE)</f>
        <v>0</v>
      </c>
      <c r="T120" s="40">
        <f>'Budget FCFA'!T120/VLOOKUP(T$2,$BO$127:$BP$138,2,FALSE)</f>
        <v>0</v>
      </c>
      <c r="U120" s="40">
        <f>'Budget FCFA'!U120/VLOOKUP(U$2,$BO$127:$BP$138,2,FALSE)</f>
        <v>0</v>
      </c>
      <c r="V120" s="41">
        <f>'Budget FCFA'!V120/VLOOKUP(V$2,$BO$127:$BP$138,2,FALSE)</f>
        <v>0</v>
      </c>
      <c r="W120" s="39">
        <f>'Budget FCFA'!W120/VLOOKUP(W$2,$BO$127:$BP$138,2,FALSE)</f>
        <v>0</v>
      </c>
      <c r="X120" s="40">
        <f>'Budget FCFA'!X120/VLOOKUP(X$2,$BO$127:$BP$138,2,FALSE)</f>
        <v>0</v>
      </c>
      <c r="Y120" s="40">
        <f>'Budget FCFA'!Y120/VLOOKUP(Y$2,$BO$127:$BP$138,2,FALSE)</f>
        <v>0</v>
      </c>
      <c r="Z120" s="40">
        <f>'Budget FCFA'!Z120/VLOOKUP(Z$2,$BO$127:$BP$138,2,FALSE)</f>
        <v>0</v>
      </c>
      <c r="AA120" s="41">
        <f>'Budget FCFA'!AA120/VLOOKUP(AA$2,$BO$127:$BP$138,2,FALSE)</f>
        <v>0</v>
      </c>
      <c r="AB120" s="39">
        <f>'Budget FCFA'!AB120/VLOOKUP(AB$2,$BO$127:$BP$138,2,FALSE)</f>
        <v>0</v>
      </c>
      <c r="AC120" s="40">
        <f>'Budget FCFA'!AC120/VLOOKUP(AC$2,$BO$127:$BP$138,2,FALSE)</f>
        <v>0</v>
      </c>
      <c r="AD120" s="40">
        <f>'Budget FCFA'!AD120/VLOOKUP(AD$2,$BO$127:$BP$138,2,FALSE)</f>
        <v>0</v>
      </c>
      <c r="AE120" s="40">
        <f>'Budget FCFA'!AE120/VLOOKUP(AE$2,$BO$127:$BP$138,2,FALSE)</f>
        <v>0</v>
      </c>
      <c r="AF120" s="41">
        <f>'Budget FCFA'!AF120/VLOOKUP(AF$2,$BO$127:$BP$138,2,FALSE)</f>
        <v>0</v>
      </c>
      <c r="AG120" s="39">
        <f>'Budget FCFA'!AG120/VLOOKUP(AG$2,$BO$127:$BP$138,2,FALSE)</f>
        <v>0</v>
      </c>
      <c r="AH120" s="40">
        <f>'Budget FCFA'!AH120/VLOOKUP(AH$2,$BO$127:$BP$138,2,FALSE)</f>
        <v>0</v>
      </c>
      <c r="AI120" s="40">
        <f>'Budget FCFA'!AI120/VLOOKUP(AI$2,$BO$127:$BP$138,2,FALSE)</f>
        <v>0</v>
      </c>
      <c r="AJ120" s="40">
        <f>'Budget FCFA'!AJ120/VLOOKUP(AJ$2,$BO$127:$BP$138,2,FALSE)</f>
        <v>0</v>
      </c>
      <c r="AK120" s="41">
        <f>'Budget FCFA'!AK120/VLOOKUP(AK$2,$BO$127:$BP$138,2,FALSE)</f>
        <v>0</v>
      </c>
      <c r="AL120" s="39">
        <f>'Budget FCFA'!AL120/VLOOKUP(AL$2,$BO$127:$BP$138,2,FALSE)</f>
        <v>0</v>
      </c>
      <c r="AM120" s="40">
        <f>'Budget FCFA'!AM120/VLOOKUP(AM$2,$BO$127:$BP$138,2,FALSE)</f>
        <v>0</v>
      </c>
      <c r="AN120" s="40">
        <f>'Budget FCFA'!AN120/VLOOKUP(AN$2,$BO$127:$BP$138,2,FALSE)</f>
        <v>0</v>
      </c>
      <c r="AO120" s="40">
        <f>'Budget FCFA'!AO120/VLOOKUP(AO$2,$BO$127:$BP$138,2,FALSE)</f>
        <v>0</v>
      </c>
      <c r="AP120" s="41">
        <f>'Budget FCFA'!AP120/VLOOKUP(AP$2,$BO$127:$BP$138,2,FALSE)</f>
        <v>0</v>
      </c>
      <c r="AQ120" s="39" t="e">
        <f>'Budget FCFA'!#REF!/VLOOKUP(AQ$2,$BO$127:$BP$138,2,FALSE)</f>
        <v>#REF!</v>
      </c>
      <c r="AR120" s="40" t="e">
        <f>'Budget FCFA'!#REF!/VLOOKUP(AR$2,$BO$127:$BP$138,2,FALSE)</f>
        <v>#REF!</v>
      </c>
      <c r="AS120" s="40" t="e">
        <f>'Budget FCFA'!#REF!/VLOOKUP(AS$2,$BO$127:$BP$138,2,FALSE)</f>
        <v>#REF!</v>
      </c>
      <c r="AT120" s="40" t="e">
        <f>'Budget FCFA'!#REF!/VLOOKUP(AT$2,$BO$127:$BP$138,2,FALSE)</f>
        <v>#REF!</v>
      </c>
      <c r="AU120" s="41" t="e">
        <f>'Budget FCFA'!#REF!/VLOOKUP(AU$2,$BO$127:$BP$138,2,FALSE)</f>
        <v>#REF!</v>
      </c>
      <c r="AV120" s="39" t="e">
        <f>'Budget FCFA'!#REF!/VLOOKUP(AV$2,$BO$127:$BP$138,2,FALSE)</f>
        <v>#REF!</v>
      </c>
      <c r="AW120" s="40" t="e">
        <f>'Budget FCFA'!#REF!/VLOOKUP(AW$2,$BO$127:$BP$138,2,FALSE)</f>
        <v>#REF!</v>
      </c>
      <c r="AX120" s="40" t="e">
        <f>'Budget FCFA'!#REF!/VLOOKUP(AX$2,$BO$127:$BP$138,2,FALSE)</f>
        <v>#REF!</v>
      </c>
      <c r="AY120" s="40" t="e">
        <f>'Budget FCFA'!#REF!/VLOOKUP(AY$2,$BO$127:$BP$138,2,FALSE)</f>
        <v>#REF!</v>
      </c>
      <c r="AZ120" s="41" t="e">
        <f>'Budget FCFA'!#REF!/VLOOKUP(AZ$2,$BO$127:$BP$138,2,FALSE)</f>
        <v>#REF!</v>
      </c>
      <c r="BA120" s="39" t="e">
        <f>'Budget FCFA'!#REF!/VLOOKUP(BA$2,$BO$127:$BP$138,2,FALSE)</f>
        <v>#REF!</v>
      </c>
      <c r="BB120" s="40" t="e">
        <f>'Budget FCFA'!#REF!/VLOOKUP(BB$2,$BO$127:$BP$138,2,FALSE)</f>
        <v>#REF!</v>
      </c>
      <c r="BC120" s="40" t="e">
        <f>'Budget FCFA'!#REF!/VLOOKUP(BC$2,$BO$127:$BP$138,2,FALSE)</f>
        <v>#REF!</v>
      </c>
      <c r="BD120" s="40" t="e">
        <f>'Budget FCFA'!#REF!/VLOOKUP(BD$2,$BO$127:$BP$138,2,FALSE)</f>
        <v>#REF!</v>
      </c>
      <c r="BE120" s="41" t="e">
        <f>'Budget FCFA'!#REF!/VLOOKUP(BE$2,$BO$127:$BP$138,2,FALSE)</f>
        <v>#REF!</v>
      </c>
      <c r="BF120" s="39" t="e">
        <f>'Budget FCFA'!#REF!/VLOOKUP(BF$2,$BO$127:$BP$138,2,FALSE)</f>
        <v>#REF!</v>
      </c>
      <c r="BG120" s="40" t="e">
        <f>'Budget FCFA'!#REF!/VLOOKUP(BG$2,$BO$127:$BP$138,2,FALSE)</f>
        <v>#REF!</v>
      </c>
      <c r="BH120" s="40" t="e">
        <f>'Budget FCFA'!#REF!/VLOOKUP(BH$2,$BO$127:$BP$138,2,FALSE)</f>
        <v>#REF!</v>
      </c>
      <c r="BI120" s="159" t="e">
        <f>'Budget FCFA'!#REF!/VLOOKUP(BI$2,$BO$127:$BP$138,2,FALSE)</f>
        <v>#REF!</v>
      </c>
      <c r="BJ120" s="149" t="e">
        <f>'Budget FCFA'!#REF!/VLOOKUP(BJ$2,$BO$127:$BP$138,2,FALSE)</f>
        <v>#REF!</v>
      </c>
      <c r="BK120" s="110" t="e">
        <f t="shared" si="1"/>
        <v>#REF!</v>
      </c>
      <c r="BL120" s="213" t="e">
        <f>BK120-'Budget FCFA'!#REF!</f>
        <v>#REF!</v>
      </c>
      <c r="BM120"/>
    </row>
    <row r="121" spans="1:68" s="5" customFormat="1" ht="15.6">
      <c r="A121" s="61" t="s">
        <v>117</v>
      </c>
      <c r="B121" s="64" t="s">
        <v>27</v>
      </c>
      <c r="C121" s="107" t="s">
        <v>19</v>
      </c>
      <c r="D121" s="65">
        <f>'Budget FCFA'!D121/VLOOKUP(D$2,$BO$127:$BP$138,2,FALSE)</f>
        <v>0</v>
      </c>
      <c r="E121" s="66">
        <f>'Budget FCFA'!E121/VLOOKUP(E$2,$BO$127:$BP$138,2,FALSE)</f>
        <v>0</v>
      </c>
      <c r="F121" s="66">
        <f>'Budget FCFA'!F121/VLOOKUP(F$2,$BO$127:$BP$138,2,FALSE)</f>
        <v>0</v>
      </c>
      <c r="G121" s="66">
        <f>'Budget FCFA'!G121/VLOOKUP(G$2,$BO$127:$BP$138,2,FALSE)</f>
        <v>0</v>
      </c>
      <c r="H121" s="67">
        <f>'Budget FCFA'!H121/VLOOKUP(H$2,$BO$127:$BP$138,2,FALSE)</f>
        <v>0</v>
      </c>
      <c r="I121" s="65">
        <f>'Budget FCFA'!I121/VLOOKUP(I$2,$BO$127:$BP$138,2,FALSE)</f>
        <v>0</v>
      </c>
      <c r="J121" s="66">
        <f>'Budget FCFA'!J121/VLOOKUP(J$2,$BO$127:$BP$138,2,FALSE)</f>
        <v>0</v>
      </c>
      <c r="K121" s="66">
        <f>'Budget FCFA'!K121/VLOOKUP(K$2,$BO$127:$BP$138,2,FALSE)</f>
        <v>0</v>
      </c>
      <c r="L121" s="67">
        <f>'Budget FCFA'!L121/VLOOKUP(L$2,$BO$127:$BP$138,2,FALSE)</f>
        <v>0</v>
      </c>
      <c r="M121" s="65">
        <f>'Budget FCFA'!M121/VLOOKUP(M$2,$BO$127:$BP$138,2,FALSE)</f>
        <v>0</v>
      </c>
      <c r="N121" s="94">
        <f>'Budget FCFA'!N121/VLOOKUP(N$2,$BO$127:$BP$138,2,FALSE)</f>
        <v>0</v>
      </c>
      <c r="O121" s="66">
        <f>'Budget FCFA'!O121/VLOOKUP(O$2,$BO$127:$BP$138,2,FALSE)</f>
        <v>0</v>
      </c>
      <c r="P121" s="66">
        <f>'Budget FCFA'!P121/VLOOKUP(P$2,$BO$127:$BP$138,2,FALSE)</f>
        <v>0</v>
      </c>
      <c r="Q121" s="67">
        <f>'Budget FCFA'!Q121/VLOOKUP(Q$2,$BO$127:$BP$138,2,FALSE)</f>
        <v>0</v>
      </c>
      <c r="R121" s="65">
        <f>'Budget FCFA'!R121/VLOOKUP(R$2,$BO$127:$BP$138,2,FALSE)</f>
        <v>0</v>
      </c>
      <c r="S121" s="66">
        <f>'Budget FCFA'!S121/VLOOKUP(S$2,$BO$127:$BP$138,2,FALSE)</f>
        <v>0</v>
      </c>
      <c r="T121" s="66">
        <f>'Budget FCFA'!T121/VLOOKUP(T$2,$BO$127:$BP$138,2,FALSE)</f>
        <v>0</v>
      </c>
      <c r="U121" s="66">
        <f>'Budget FCFA'!U121/VLOOKUP(U$2,$BO$127:$BP$138,2,FALSE)</f>
        <v>0</v>
      </c>
      <c r="V121" s="67">
        <f>'Budget FCFA'!V121/VLOOKUP(V$2,$BO$127:$BP$138,2,FALSE)</f>
        <v>0</v>
      </c>
      <c r="W121" s="65">
        <f>'Budget FCFA'!W121/VLOOKUP(W$2,$BO$127:$BP$138,2,FALSE)</f>
        <v>0</v>
      </c>
      <c r="X121" s="66">
        <f>'Budget FCFA'!X121/VLOOKUP(X$2,$BO$127:$BP$138,2,FALSE)</f>
        <v>0</v>
      </c>
      <c r="Y121" s="66">
        <f>'Budget FCFA'!Y121/VLOOKUP(Y$2,$BO$127:$BP$138,2,FALSE)</f>
        <v>0</v>
      </c>
      <c r="Z121" s="66">
        <f>'Budget FCFA'!Z121/VLOOKUP(Z$2,$BO$127:$BP$138,2,FALSE)</f>
        <v>0</v>
      </c>
      <c r="AA121" s="67">
        <f>'Budget FCFA'!AA121/VLOOKUP(AA$2,$BO$127:$BP$138,2,FALSE)</f>
        <v>0</v>
      </c>
      <c r="AB121" s="65">
        <f>'Budget FCFA'!AB121/VLOOKUP(AB$2,$BO$127:$BP$138,2,FALSE)</f>
        <v>0</v>
      </c>
      <c r="AC121" s="66">
        <f>'Budget FCFA'!AC121/VLOOKUP(AC$2,$BO$127:$BP$138,2,FALSE)</f>
        <v>0</v>
      </c>
      <c r="AD121" s="66">
        <f>'Budget FCFA'!AD121/VLOOKUP(AD$2,$BO$127:$BP$138,2,FALSE)</f>
        <v>0</v>
      </c>
      <c r="AE121" s="66">
        <f>'Budget FCFA'!AE121/VLOOKUP(AE$2,$BO$127:$BP$138,2,FALSE)</f>
        <v>0</v>
      </c>
      <c r="AF121" s="67">
        <f>'Budget FCFA'!AF121/VLOOKUP(AF$2,$BO$127:$BP$138,2,FALSE)</f>
        <v>0</v>
      </c>
      <c r="AG121" s="65">
        <f>'Budget FCFA'!AG121/VLOOKUP(AG$2,$BO$127:$BP$138,2,FALSE)</f>
        <v>0</v>
      </c>
      <c r="AH121" s="66">
        <f>'Budget FCFA'!AH121/VLOOKUP(AH$2,$BO$127:$BP$138,2,FALSE)</f>
        <v>0</v>
      </c>
      <c r="AI121" s="66">
        <f>'Budget FCFA'!AI121/VLOOKUP(AI$2,$BO$127:$BP$138,2,FALSE)</f>
        <v>0</v>
      </c>
      <c r="AJ121" s="66">
        <f>'Budget FCFA'!AJ121/VLOOKUP(AJ$2,$BO$127:$BP$138,2,FALSE)</f>
        <v>0</v>
      </c>
      <c r="AK121" s="67">
        <f>'Budget FCFA'!AK121/VLOOKUP(AK$2,$BO$127:$BP$138,2,FALSE)</f>
        <v>0</v>
      </c>
      <c r="AL121" s="65">
        <f>'Budget FCFA'!AL121/VLOOKUP(AL$2,$BO$127:$BP$138,2,FALSE)</f>
        <v>0</v>
      </c>
      <c r="AM121" s="66">
        <f>'Budget FCFA'!AM121/VLOOKUP(AM$2,$BO$127:$BP$138,2,FALSE)</f>
        <v>0</v>
      </c>
      <c r="AN121" s="66">
        <f>'Budget FCFA'!AN121/VLOOKUP(AN$2,$BO$127:$BP$138,2,FALSE)</f>
        <v>0</v>
      </c>
      <c r="AO121" s="66">
        <f>'Budget FCFA'!AO121/VLOOKUP(AO$2,$BO$127:$BP$138,2,FALSE)</f>
        <v>0</v>
      </c>
      <c r="AP121" s="67">
        <f>'Budget FCFA'!AP121/VLOOKUP(AP$2,$BO$127:$BP$138,2,FALSE)</f>
        <v>0</v>
      </c>
      <c r="AQ121" s="65" t="e">
        <f>'Budget FCFA'!#REF!/VLOOKUP(AQ$2,$BO$127:$BP$138,2,FALSE)</f>
        <v>#REF!</v>
      </c>
      <c r="AR121" s="66" t="e">
        <f>'Budget FCFA'!#REF!/VLOOKUP(AR$2,$BO$127:$BP$138,2,FALSE)</f>
        <v>#REF!</v>
      </c>
      <c r="AS121" s="66" t="e">
        <f>'Budget FCFA'!#REF!/VLOOKUP(AS$2,$BO$127:$BP$138,2,FALSE)</f>
        <v>#REF!</v>
      </c>
      <c r="AT121" s="66" t="e">
        <f>'Budget FCFA'!#REF!/VLOOKUP(AT$2,$BO$127:$BP$138,2,FALSE)</f>
        <v>#REF!</v>
      </c>
      <c r="AU121" s="67" t="e">
        <f>'Budget FCFA'!#REF!/VLOOKUP(AU$2,$BO$127:$BP$138,2,FALSE)</f>
        <v>#REF!</v>
      </c>
      <c r="AV121" s="65" t="e">
        <f>'Budget FCFA'!#REF!/VLOOKUP(AV$2,$BO$127:$BP$138,2,FALSE)</f>
        <v>#REF!</v>
      </c>
      <c r="AW121" s="66" t="e">
        <f>'Budget FCFA'!#REF!/VLOOKUP(AW$2,$BO$127:$BP$138,2,FALSE)</f>
        <v>#REF!</v>
      </c>
      <c r="AX121" s="66" t="e">
        <f>'Budget FCFA'!#REF!/VLOOKUP(AX$2,$BO$127:$BP$138,2,FALSE)</f>
        <v>#REF!</v>
      </c>
      <c r="AY121" s="66" t="e">
        <f>'Budget FCFA'!#REF!/VLOOKUP(AY$2,$BO$127:$BP$138,2,FALSE)</f>
        <v>#REF!</v>
      </c>
      <c r="AZ121" s="67" t="e">
        <f>'Budget FCFA'!#REF!/VLOOKUP(AZ$2,$BO$127:$BP$138,2,FALSE)</f>
        <v>#REF!</v>
      </c>
      <c r="BA121" s="65" t="e">
        <f>'Budget FCFA'!#REF!/VLOOKUP(BA$2,$BO$127:$BP$138,2,FALSE)</f>
        <v>#REF!</v>
      </c>
      <c r="BB121" s="66" t="e">
        <f>'Budget FCFA'!#REF!/VLOOKUP(BB$2,$BO$127:$BP$138,2,FALSE)</f>
        <v>#REF!</v>
      </c>
      <c r="BC121" s="66" t="e">
        <f>'Budget FCFA'!#REF!/VLOOKUP(BC$2,$BO$127:$BP$138,2,FALSE)</f>
        <v>#REF!</v>
      </c>
      <c r="BD121" s="66" t="e">
        <f>'Budget FCFA'!#REF!/VLOOKUP(BD$2,$BO$127:$BP$138,2,FALSE)</f>
        <v>#REF!</v>
      </c>
      <c r="BE121" s="146" t="e">
        <f>'Budget FCFA'!#REF!/VLOOKUP(BE$2,$BO$127:$BP$138,2,FALSE)</f>
        <v>#REF!</v>
      </c>
      <c r="BF121" s="65" t="e">
        <f>'Budget FCFA'!#REF!/VLOOKUP(BF$2,$BO$127:$BP$138,2,FALSE)</f>
        <v>#REF!</v>
      </c>
      <c r="BG121" s="66" t="e">
        <f>'Budget FCFA'!#REF!/VLOOKUP(BG$2,$BO$127:$BP$138,2,FALSE)</f>
        <v>#REF!</v>
      </c>
      <c r="BH121" s="66" t="e">
        <f>'Budget FCFA'!#REF!/VLOOKUP(BH$2,$BO$127:$BP$138,2,FALSE)</f>
        <v>#REF!</v>
      </c>
      <c r="BI121" s="67" t="e">
        <f>'Budget FCFA'!#REF!/VLOOKUP(BI$2,$BO$127:$BP$138,2,FALSE)</f>
        <v>#REF!</v>
      </c>
      <c r="BJ121" s="151" t="e">
        <f>'Budget FCFA'!#REF!/VLOOKUP(BJ$2,$BO$127:$BP$138,2,FALSE)</f>
        <v>#REF!</v>
      </c>
      <c r="BK121" s="107" t="e">
        <f t="shared" si="1"/>
        <v>#REF!</v>
      </c>
      <c r="BL121" s="213" t="e">
        <f>BK121-'Budget FCFA'!#REF!</f>
        <v>#REF!</v>
      </c>
      <c r="BM121"/>
    </row>
    <row r="122" spans="1:68" s="5" customFormat="1">
      <c r="A122" s="61" t="s">
        <v>6</v>
      </c>
      <c r="B122" s="62" t="s">
        <v>28</v>
      </c>
      <c r="C122" s="106" t="s">
        <v>98</v>
      </c>
      <c r="D122" s="39">
        <f>'Budget FCFA'!D122/VLOOKUP(D$2,$BO$127:$BP$138,2,FALSE)</f>
        <v>1194.3603010563193</v>
      </c>
      <c r="E122" s="40">
        <f>'Budget FCFA'!E122/VLOOKUP(E$2,$BO$127:$BP$138,2,FALSE)</f>
        <v>0</v>
      </c>
      <c r="F122" s="40">
        <f>'Budget FCFA'!F122/VLOOKUP(F$2,$BO$127:$BP$138,2,FALSE)</f>
        <v>0</v>
      </c>
      <c r="G122" s="40">
        <f>'Budget FCFA'!G122/VLOOKUP(G$2,$BO$127:$BP$138,2,FALSE)</f>
        <v>0</v>
      </c>
      <c r="H122" s="116">
        <f>'Budget FCFA'!H122/VLOOKUP(H$2,$BO$127:$BP$138,2,FALSE)</f>
        <v>0</v>
      </c>
      <c r="I122" s="132">
        <f>'Budget FCFA'!I122/VLOOKUP(I$2,$BO$127:$BP$138,2,FALSE)</f>
        <v>1194.3404826840783</v>
      </c>
      <c r="J122" s="40">
        <f>'Budget FCFA'!J122/VLOOKUP(J$2,$BO$127:$BP$138,2,FALSE)</f>
        <v>0</v>
      </c>
      <c r="K122" s="40">
        <f>'Budget FCFA'!K122/VLOOKUP(K$2,$BO$127:$BP$138,2,FALSE)</f>
        <v>0</v>
      </c>
      <c r="L122" s="116">
        <f>'Budget FCFA'!L122/VLOOKUP(L$2,$BO$127:$BP$138,2,FALSE)</f>
        <v>0</v>
      </c>
      <c r="M122" s="132">
        <f>'Budget FCFA'!M122/VLOOKUP(M$2,$BO$127:$BP$138,2,FALSE)</f>
        <v>0</v>
      </c>
      <c r="N122" s="132">
        <f>'Budget FCFA'!N122/VLOOKUP(N$2,$BO$127:$BP$138,2,FALSE)</f>
        <v>0</v>
      </c>
      <c r="O122" s="40">
        <f>'Budget FCFA'!O122/VLOOKUP(O$2,$BO$127:$BP$138,2,FALSE)</f>
        <v>0</v>
      </c>
      <c r="P122" s="40">
        <f>'Budget FCFA'!P122/VLOOKUP(P$2,$BO$127:$BP$138,2,FALSE)</f>
        <v>1056.7857344307631</v>
      </c>
      <c r="Q122" s="116">
        <f>'Budget FCFA'!Q122/VLOOKUP(Q$2,$BO$127:$BP$138,2,FALSE)</f>
        <v>0</v>
      </c>
      <c r="R122" s="132">
        <f>'Budget FCFA'!R122/VLOOKUP(R$2,$BO$127:$BP$138,2,FALSE)</f>
        <v>0</v>
      </c>
      <c r="S122" s="40">
        <f>'Budget FCFA'!S122/VLOOKUP(S$2,$BO$127:$BP$138,2,FALSE)</f>
        <v>0</v>
      </c>
      <c r="T122" s="40">
        <f>'Budget FCFA'!T122/VLOOKUP(T$2,$BO$127:$BP$138,2,FALSE)</f>
        <v>648.6858132469049</v>
      </c>
      <c r="U122" s="40">
        <f>'Budget FCFA'!U122/VLOOKUP(U$2,$BO$127:$BP$138,2,FALSE)</f>
        <v>0</v>
      </c>
      <c r="V122" s="116">
        <f>'Budget FCFA'!V122/VLOOKUP(V$2,$BO$127:$BP$138,2,FALSE)</f>
        <v>0</v>
      </c>
      <c r="W122" s="132">
        <f>'Budget FCFA'!W122/VLOOKUP(W$2,$BO$127:$BP$138,2,FALSE)</f>
        <v>0</v>
      </c>
      <c r="X122" s="132">
        <f>'Budget FCFA'!X122/VLOOKUP(X$2,$BO$127:$BP$138,2,FALSE)</f>
        <v>649.62642368325976</v>
      </c>
      <c r="Y122" s="40">
        <f>'Budget FCFA'!Y122/VLOOKUP(Y$2,$BO$127:$BP$138,2,FALSE)</f>
        <v>649.6172767422255</v>
      </c>
      <c r="Z122" s="40">
        <f>'Budget FCFA'!Z122/VLOOKUP(Z$2,$BO$127:$BP$138,2,FALSE)</f>
        <v>0</v>
      </c>
      <c r="AA122" s="116">
        <f>'Budget FCFA'!AA122/VLOOKUP(AA$2,$BO$127:$BP$138,2,FALSE)</f>
        <v>0</v>
      </c>
      <c r="AB122" s="39">
        <f>'Budget FCFA'!AB122/VLOOKUP(AB$2,$BO$127:$BP$138,2,FALSE)</f>
        <v>648.63758206397074</v>
      </c>
      <c r="AC122" s="40">
        <f>'Budget FCFA'!AC122/VLOOKUP(AC$2,$BO$127:$BP$138,2,FALSE)</f>
        <v>0</v>
      </c>
      <c r="AD122" s="132">
        <f>'Budget FCFA'!AD122/VLOOKUP(AD$2,$BO$127:$BP$138,2,FALSE)</f>
        <v>0</v>
      </c>
      <c r="AE122" s="40">
        <f>'Budget FCFA'!AE122/VLOOKUP(AE$2,$BO$127:$BP$138,2,FALSE)</f>
        <v>0</v>
      </c>
      <c r="AF122" s="116">
        <f>'Budget FCFA'!AF122/VLOOKUP(AF$2,$BO$127:$BP$138,2,FALSE)</f>
        <v>0</v>
      </c>
      <c r="AG122" s="39">
        <f>'Budget FCFA'!AG122/VLOOKUP(AG$2,$BO$127:$BP$138,2,FALSE)</f>
        <v>2213.5597302871988</v>
      </c>
      <c r="AH122" s="132">
        <f>'Budget FCFA'!AH122/VLOOKUP(AH$2,$BO$127:$BP$138,2,FALSE)</f>
        <v>0</v>
      </c>
      <c r="AI122" s="40">
        <f>'Budget FCFA'!AI122/VLOOKUP(AI$2,$BO$127:$BP$138,2,FALSE)</f>
        <v>0</v>
      </c>
      <c r="AJ122" s="40">
        <f>'Budget FCFA'!AJ122/VLOOKUP(AJ$2,$BO$127:$BP$138,2,FALSE)</f>
        <v>0</v>
      </c>
      <c r="AK122" s="116">
        <f>'Budget FCFA'!AK122/VLOOKUP(AK$2,$BO$127:$BP$138,2,FALSE)</f>
        <v>0</v>
      </c>
      <c r="AL122" s="143">
        <f>'Budget FCFA'!AL122/VLOOKUP(AL$2,$BO$127:$BP$138,2,FALSE)</f>
        <v>2213.5597302871988</v>
      </c>
      <c r="AM122" s="131">
        <f>'Budget FCFA'!AM122/VLOOKUP(AM$2,$BO$127:$BP$138,2,FALSE)</f>
        <v>4427.1194605743976</v>
      </c>
      <c r="AN122" s="40">
        <f>'Budget FCFA'!AN122/VLOOKUP(AN$2,$BO$127:$BP$138,2,FALSE)</f>
        <v>0</v>
      </c>
      <c r="AO122" s="40">
        <f>'Budget FCFA'!AO122/VLOOKUP(AO$2,$BO$127:$BP$138,2,FALSE)</f>
        <v>0</v>
      </c>
      <c r="AP122" s="116">
        <f>'Budget FCFA'!AP122/VLOOKUP(AP$2,$BO$127:$BP$138,2,FALSE)</f>
        <v>0</v>
      </c>
      <c r="AQ122" s="132" t="e">
        <f>'Budget FCFA'!#REF!/VLOOKUP(AQ$2,$BO$127:$BP$138,2,FALSE)</f>
        <v>#REF!</v>
      </c>
      <c r="AR122" s="131" t="e">
        <f>'Budget FCFA'!#REF!/VLOOKUP(AR$2,$BO$127:$BP$138,2,FALSE)</f>
        <v>#REF!</v>
      </c>
      <c r="AS122" s="40" t="e">
        <f>'Budget FCFA'!#REF!/VLOOKUP(AS$2,$BO$127:$BP$138,2,FALSE)</f>
        <v>#REF!</v>
      </c>
      <c r="AT122" s="40" t="e">
        <f>'Budget FCFA'!#REF!/VLOOKUP(AT$2,$BO$127:$BP$138,2,FALSE)</f>
        <v>#REF!</v>
      </c>
      <c r="AU122" s="116" t="e">
        <f>'Budget FCFA'!#REF!/VLOOKUP(AU$2,$BO$127:$BP$138,2,FALSE)</f>
        <v>#REF!</v>
      </c>
      <c r="AV122" s="131" t="e">
        <f>'Budget FCFA'!#REF!/VLOOKUP(AV$2,$BO$127:$BP$138,2,FALSE)</f>
        <v>#REF!</v>
      </c>
      <c r="AW122" s="40" t="e">
        <f>'Budget FCFA'!#REF!/VLOOKUP(AW$2,$BO$127:$BP$138,2,FALSE)</f>
        <v>#REF!</v>
      </c>
      <c r="AX122" s="40" t="e">
        <f>'Budget FCFA'!#REF!/VLOOKUP(AX$2,$BO$127:$BP$138,2,FALSE)</f>
        <v>#REF!</v>
      </c>
      <c r="AY122" s="40" t="e">
        <f>'Budget FCFA'!#REF!/VLOOKUP(AY$2,$BO$127:$BP$138,2,FALSE)</f>
        <v>#REF!</v>
      </c>
      <c r="AZ122" s="116" t="e">
        <f>'Budget FCFA'!#REF!/VLOOKUP(AZ$2,$BO$127:$BP$138,2,FALSE)</f>
        <v>#REF!</v>
      </c>
      <c r="BA122" s="131" t="e">
        <f>'Budget FCFA'!#REF!/VLOOKUP(BA$2,$BO$127:$BP$138,2,FALSE)</f>
        <v>#REF!</v>
      </c>
      <c r="BB122" s="131" t="e">
        <f>'Budget FCFA'!#REF!/VLOOKUP(BB$2,$BO$127:$BP$138,2,FALSE)</f>
        <v>#REF!</v>
      </c>
      <c r="BC122" s="131" t="e">
        <f>'Budget FCFA'!#REF!/VLOOKUP(BC$2,$BO$127:$BP$138,2,FALSE)</f>
        <v>#REF!</v>
      </c>
      <c r="BD122" s="40" t="e">
        <f>'Budget FCFA'!#REF!/VLOOKUP(BD$2,$BO$127:$BP$138,2,FALSE)</f>
        <v>#REF!</v>
      </c>
      <c r="BE122" s="144" t="e">
        <f>'Budget FCFA'!#REF!/VLOOKUP(BE$2,$BO$127:$BP$138,2,FALSE)</f>
        <v>#REF!</v>
      </c>
      <c r="BF122" s="131" t="e">
        <f>'Budget FCFA'!#REF!/VLOOKUP(BF$2,$BO$127:$BP$138,2,FALSE)</f>
        <v>#REF!</v>
      </c>
      <c r="BG122" s="40" t="e">
        <f>'Budget FCFA'!#REF!/VLOOKUP(BG$2,$BO$127:$BP$138,2,FALSE)</f>
        <v>#REF!</v>
      </c>
      <c r="BH122" s="40" t="e">
        <f>'Budget FCFA'!#REF!/VLOOKUP(BH$2,$BO$127:$BP$138,2,FALSE)</f>
        <v>#REF!</v>
      </c>
      <c r="BI122" s="159" t="e">
        <f>'Budget FCFA'!#REF!/VLOOKUP(BI$2,$BO$127:$BP$138,2,FALSE)</f>
        <v>#REF!</v>
      </c>
      <c r="BJ122" s="116" t="e">
        <f>'Budget FCFA'!#REF!/VLOOKUP(BJ$2,$BO$127:$BP$138,2,FALSE)</f>
        <v>#REF!</v>
      </c>
      <c r="BK122" s="110" t="e">
        <f t="shared" si="1"/>
        <v>#REF!</v>
      </c>
      <c r="BL122" s="213" t="e">
        <f>BK122-'Budget FCFA'!#REF!</f>
        <v>#REF!</v>
      </c>
      <c r="BM122"/>
    </row>
    <row r="123" spans="1:68" s="5" customFormat="1">
      <c r="A123" s="61" t="s">
        <v>6</v>
      </c>
      <c r="B123" s="62" t="s">
        <v>67</v>
      </c>
      <c r="C123" s="106" t="s">
        <v>98</v>
      </c>
      <c r="D123" s="39">
        <f>'Budget FCFA'!D123/VLOOKUP(D$2,$BO$127:$BP$138,2,FALSE)</f>
        <v>0</v>
      </c>
      <c r="E123" s="132">
        <f>'Budget FCFA'!E123/VLOOKUP(E$2,$BO$127:$BP$138,2,FALSE)</f>
        <v>0</v>
      </c>
      <c r="F123" s="40">
        <f>'Budget FCFA'!F123/VLOOKUP(F$2,$BO$127:$BP$138,2,FALSE)</f>
        <v>0</v>
      </c>
      <c r="G123" s="132">
        <f>'Budget FCFA'!G123/VLOOKUP(G$2,$BO$127:$BP$138,2,FALSE)</f>
        <v>0</v>
      </c>
      <c r="H123" s="116">
        <f>'Budget FCFA'!H123/VLOOKUP(H$2,$BO$127:$BP$138,2,FALSE)</f>
        <v>0</v>
      </c>
      <c r="I123" s="131">
        <f>'Budget FCFA'!I123/VLOOKUP(I$2,$BO$127:$BP$138,2,FALSE)</f>
        <v>0</v>
      </c>
      <c r="J123" s="40">
        <f>'Budget FCFA'!J123/VLOOKUP(J$2,$BO$127:$BP$138,2,FALSE)</f>
        <v>0</v>
      </c>
      <c r="K123" s="40">
        <f>'Budget FCFA'!K123/VLOOKUP(K$2,$BO$127:$BP$138,2,FALSE)</f>
        <v>0</v>
      </c>
      <c r="L123" s="116">
        <f>'Budget FCFA'!L123/VLOOKUP(L$2,$BO$127:$BP$138,2,FALSE)</f>
        <v>0</v>
      </c>
      <c r="M123" s="39">
        <f>'Budget FCFA'!M123/VLOOKUP(M$2,$BO$127:$BP$138,2,FALSE)</f>
        <v>0</v>
      </c>
      <c r="N123" s="132">
        <f>'Budget FCFA'!N123/VLOOKUP(N$2,$BO$127:$BP$138,2,FALSE)</f>
        <v>0</v>
      </c>
      <c r="O123" s="40">
        <f>'Budget FCFA'!O123/VLOOKUP(O$2,$BO$127:$BP$138,2,FALSE)</f>
        <v>90.211705950237587</v>
      </c>
      <c r="P123" s="40">
        <f>'Budget FCFA'!P123/VLOOKUP(P$2,$BO$127:$BP$138,2,FALSE)</f>
        <v>180.42341190047517</v>
      </c>
      <c r="Q123" s="116">
        <f>'Budget FCFA'!Q123/VLOOKUP(Q$2,$BO$127:$BP$138,2,FALSE)</f>
        <v>0</v>
      </c>
      <c r="R123" s="132">
        <f>'Budget FCFA'!R123/VLOOKUP(R$2,$BO$127:$BP$138,2,FALSE)</f>
        <v>0</v>
      </c>
      <c r="S123" s="40">
        <f>'Budget FCFA'!S123/VLOOKUP(S$2,$BO$127:$BP$138,2,FALSE)</f>
        <v>0</v>
      </c>
      <c r="T123" s="40">
        <f>'Budget FCFA'!T123/VLOOKUP(T$2,$BO$127:$BP$138,2,FALSE)</f>
        <v>93.573206780322494</v>
      </c>
      <c r="U123" s="40">
        <f>'Budget FCFA'!U123/VLOOKUP(U$2,$BO$127:$BP$138,2,FALSE)</f>
        <v>0</v>
      </c>
      <c r="V123" s="116">
        <f>'Budget FCFA'!V123/VLOOKUP(V$2,$BO$127:$BP$138,2,FALSE)</f>
        <v>0</v>
      </c>
      <c r="W123" s="132">
        <f>'Budget FCFA'!W123/VLOOKUP(W$2,$BO$127:$BP$138,2,FALSE)</f>
        <v>0</v>
      </c>
      <c r="X123" s="132">
        <f>'Budget FCFA'!X123/VLOOKUP(X$2,$BO$127:$BP$138,2,FALSE)</f>
        <v>93.5960741329081</v>
      </c>
      <c r="Y123" s="40">
        <f>'Budget FCFA'!Y123/VLOOKUP(Y$2,$BO$127:$BP$138,2,FALSE)</f>
        <v>93.5960741329081</v>
      </c>
      <c r="Z123" s="40">
        <f>'Budget FCFA'!Z123/VLOOKUP(Z$2,$BO$127:$BP$138,2,FALSE)</f>
        <v>0</v>
      </c>
      <c r="AA123" s="116">
        <f>'Budget FCFA'!AA123/VLOOKUP(AA$2,$BO$127:$BP$138,2,FALSE)</f>
        <v>0</v>
      </c>
      <c r="AB123" s="39">
        <f>'Budget FCFA'!AB123/VLOOKUP(AB$2,$BO$127:$BP$138,2,FALSE)</f>
        <v>93.430772485870463</v>
      </c>
      <c r="AC123" s="40">
        <f>'Budget FCFA'!AC123/VLOOKUP(AC$2,$BO$127:$BP$138,2,FALSE)</f>
        <v>0</v>
      </c>
      <c r="AD123" s="132">
        <f>'Budget FCFA'!AD123/VLOOKUP(AD$2,$BO$127:$BP$138,2,FALSE)</f>
        <v>0</v>
      </c>
      <c r="AE123" s="40">
        <f>'Budget FCFA'!AE123/VLOOKUP(AE$2,$BO$127:$BP$138,2,FALSE)</f>
        <v>0</v>
      </c>
      <c r="AF123" s="116">
        <f>'Budget FCFA'!AF123/VLOOKUP(AF$2,$BO$127:$BP$138,2,FALSE)</f>
        <v>93.430772485870463</v>
      </c>
      <c r="AG123" s="132">
        <f>'Budget FCFA'!AG123/VLOOKUP(AG$2,$BO$127:$BP$138,2,FALSE)</f>
        <v>160.07146809928091</v>
      </c>
      <c r="AH123" s="132">
        <f>'Budget FCFA'!AH123/VLOOKUP(AH$2,$BO$127:$BP$138,2,FALSE)</f>
        <v>0</v>
      </c>
      <c r="AI123" s="40">
        <f>'Budget FCFA'!AI123/VLOOKUP(AI$2,$BO$127:$BP$138,2,FALSE)</f>
        <v>0</v>
      </c>
      <c r="AJ123" s="40">
        <f>'Budget FCFA'!AJ123/VLOOKUP(AJ$2,$BO$127:$BP$138,2,FALSE)</f>
        <v>0</v>
      </c>
      <c r="AK123" s="116">
        <f>'Budget FCFA'!AK123/VLOOKUP(AK$2,$BO$127:$BP$138,2,FALSE)</f>
        <v>0</v>
      </c>
      <c r="AL123" s="39">
        <f>'Budget FCFA'!AL123/VLOOKUP(AL$2,$BO$127:$BP$138,2,FALSE)</f>
        <v>160.07146809928091</v>
      </c>
      <c r="AM123" s="131">
        <f>'Budget FCFA'!AM123/VLOOKUP(AM$2,$BO$127:$BP$138,2,FALSE)</f>
        <v>320.14293619856181</v>
      </c>
      <c r="AN123" s="40">
        <f>'Budget FCFA'!AN123/VLOOKUP(AN$2,$BO$127:$BP$138,2,FALSE)</f>
        <v>0</v>
      </c>
      <c r="AO123" s="40">
        <f>'Budget FCFA'!AO123/VLOOKUP(AO$2,$BO$127:$BP$138,2,FALSE)</f>
        <v>0</v>
      </c>
      <c r="AP123" s="116">
        <f>'Budget FCFA'!AP123/VLOOKUP(AP$2,$BO$127:$BP$138,2,FALSE)</f>
        <v>0</v>
      </c>
      <c r="AQ123" s="131" t="e">
        <f>'Budget FCFA'!#REF!/VLOOKUP(AQ$2,$BO$127:$BP$138,2,FALSE)</f>
        <v>#REF!</v>
      </c>
      <c r="AR123" s="131" t="e">
        <f>'Budget FCFA'!#REF!/VLOOKUP(AR$2,$BO$127:$BP$138,2,FALSE)</f>
        <v>#REF!</v>
      </c>
      <c r="AS123" s="40" t="e">
        <f>'Budget FCFA'!#REF!/VLOOKUP(AS$2,$BO$127:$BP$138,2,FALSE)</f>
        <v>#REF!</v>
      </c>
      <c r="AT123" s="40" t="e">
        <f>'Budget FCFA'!#REF!/VLOOKUP(AT$2,$BO$127:$BP$138,2,FALSE)</f>
        <v>#REF!</v>
      </c>
      <c r="AU123" s="116" t="e">
        <f>'Budget FCFA'!#REF!/VLOOKUP(AU$2,$BO$127:$BP$138,2,FALSE)</f>
        <v>#REF!</v>
      </c>
      <c r="AV123" s="131" t="e">
        <f>'Budget FCFA'!#REF!/VLOOKUP(AV$2,$BO$127:$BP$138,2,FALSE)</f>
        <v>#REF!</v>
      </c>
      <c r="AW123" s="131" t="e">
        <f>'Budget FCFA'!#REF!/VLOOKUP(AW$2,$BO$127:$BP$138,2,FALSE)</f>
        <v>#REF!</v>
      </c>
      <c r="AX123" s="40" t="e">
        <f>'Budget FCFA'!#REF!/VLOOKUP(AX$2,$BO$127:$BP$138,2,FALSE)</f>
        <v>#REF!</v>
      </c>
      <c r="AY123" s="40" t="e">
        <f>'Budget FCFA'!#REF!/VLOOKUP(AY$2,$BO$127:$BP$138,2,FALSE)</f>
        <v>#REF!</v>
      </c>
      <c r="AZ123" s="116" t="e">
        <f>'Budget FCFA'!#REF!/VLOOKUP(AZ$2,$BO$127:$BP$138,2,FALSE)</f>
        <v>#REF!</v>
      </c>
      <c r="BA123" s="131" t="e">
        <f>'Budget FCFA'!#REF!/VLOOKUP(BA$2,$BO$127:$BP$138,2,FALSE)</f>
        <v>#REF!</v>
      </c>
      <c r="BB123" s="131" t="e">
        <f>'Budget FCFA'!#REF!/VLOOKUP(BB$2,$BO$127:$BP$138,2,FALSE)</f>
        <v>#REF!</v>
      </c>
      <c r="BC123" s="131" t="e">
        <f>'Budget FCFA'!#REF!/VLOOKUP(BC$2,$BO$127:$BP$138,2,FALSE)</f>
        <v>#REF!</v>
      </c>
      <c r="BD123" s="40" t="e">
        <f>'Budget FCFA'!#REF!/VLOOKUP(BD$2,$BO$127:$BP$138,2,FALSE)</f>
        <v>#REF!</v>
      </c>
      <c r="BE123" s="144" t="e">
        <f>'Budget FCFA'!#REF!/VLOOKUP(BE$2,$BO$127:$BP$138,2,FALSE)</f>
        <v>#REF!</v>
      </c>
      <c r="BF123" s="131" t="e">
        <f>'Budget FCFA'!#REF!/VLOOKUP(BF$2,$BO$127:$BP$138,2,FALSE)</f>
        <v>#REF!</v>
      </c>
      <c r="BG123" s="40" t="e">
        <f>'Budget FCFA'!#REF!/VLOOKUP(BG$2,$BO$127:$BP$138,2,FALSE)</f>
        <v>#REF!</v>
      </c>
      <c r="BH123" s="40" t="e">
        <f>'Budget FCFA'!#REF!/VLOOKUP(BH$2,$BO$127:$BP$138,2,FALSE)</f>
        <v>#REF!</v>
      </c>
      <c r="BI123" s="159" t="e">
        <f>'Budget FCFA'!#REF!/VLOOKUP(BI$2,$BO$127:$BP$138,2,FALSE)</f>
        <v>#REF!</v>
      </c>
      <c r="BJ123" s="116" t="e">
        <f>'Budget FCFA'!#REF!/VLOOKUP(BJ$2,$BO$127:$BP$138,2,FALSE)</f>
        <v>#REF!</v>
      </c>
      <c r="BK123" s="110" t="e">
        <f t="shared" si="1"/>
        <v>#REF!</v>
      </c>
      <c r="BL123" s="213" t="e">
        <f>BK123-'Budget FCFA'!#REF!</f>
        <v>#REF!</v>
      </c>
      <c r="BM123"/>
    </row>
    <row r="124" spans="1:68" s="5" customFormat="1">
      <c r="A124" s="61" t="s">
        <v>6</v>
      </c>
      <c r="B124" s="62" t="s">
        <v>29</v>
      </c>
      <c r="C124" s="106" t="s">
        <v>98</v>
      </c>
      <c r="D124" s="39">
        <f>'Budget FCFA'!D124/VLOOKUP(D$2,$BO$127:$BP$138,2,FALSE)</f>
        <v>0</v>
      </c>
      <c r="E124" s="40">
        <f>'Budget FCFA'!E124/VLOOKUP(E$2,$BO$127:$BP$138,2,FALSE)</f>
        <v>0</v>
      </c>
      <c r="F124" s="40">
        <f>'Budget FCFA'!F124/VLOOKUP(F$2,$BO$127:$BP$138,2,FALSE)</f>
        <v>205.80617327050402</v>
      </c>
      <c r="G124" s="132">
        <f>'Budget FCFA'!G124/VLOOKUP(G$2,$BO$127:$BP$138,2,FALSE)</f>
        <v>0</v>
      </c>
      <c r="H124" s="116">
        <f>'Budget FCFA'!H124/VLOOKUP(H$2,$BO$127:$BP$138,2,FALSE)</f>
        <v>0</v>
      </c>
      <c r="I124" s="131">
        <f>'Budget FCFA'!I124/VLOOKUP(I$2,$BO$127:$BP$138,2,FALSE)</f>
        <v>205.80617327050402</v>
      </c>
      <c r="J124" s="40">
        <f>'Budget FCFA'!J124/VLOOKUP(J$2,$BO$127:$BP$138,2,FALSE)</f>
        <v>0</v>
      </c>
      <c r="K124" s="40">
        <f>'Budget FCFA'!K124/VLOOKUP(K$2,$BO$127:$BP$138,2,FALSE)</f>
        <v>0</v>
      </c>
      <c r="L124" s="116">
        <f>'Budget FCFA'!L124/VLOOKUP(L$2,$BO$127:$BP$138,2,FALSE)</f>
        <v>0</v>
      </c>
      <c r="M124" s="39">
        <f>'Budget FCFA'!M124/VLOOKUP(M$2,$BO$127:$BP$138,2,FALSE)</f>
        <v>205.80617327050402</v>
      </c>
      <c r="N124" s="132">
        <f>'Budget FCFA'!N124/VLOOKUP(N$2,$BO$127:$BP$138,2,FALSE)</f>
        <v>0</v>
      </c>
      <c r="O124" s="40">
        <f>'Budget FCFA'!O124/VLOOKUP(O$2,$BO$127:$BP$138,2,FALSE)</f>
        <v>0</v>
      </c>
      <c r="P124" s="40">
        <f>'Budget FCFA'!P124/VLOOKUP(P$2,$BO$127:$BP$138,2,FALSE)</f>
        <v>411.61234654100804</v>
      </c>
      <c r="Q124" s="116">
        <f>'Budget FCFA'!Q124/VLOOKUP(Q$2,$BO$127:$BP$138,2,FALSE)</f>
        <v>0</v>
      </c>
      <c r="R124" s="131">
        <f>'Budget FCFA'!R124/VLOOKUP(R$2,$BO$127:$BP$138,2,FALSE)</f>
        <v>0</v>
      </c>
      <c r="S124" s="40">
        <f>'Budget FCFA'!S124/VLOOKUP(S$2,$BO$127:$BP$138,2,FALSE)</f>
        <v>0</v>
      </c>
      <c r="T124" s="40">
        <f>'Budget FCFA'!T124/VLOOKUP(T$2,$BO$127:$BP$138,2,FALSE)</f>
        <v>205.80617327050402</v>
      </c>
      <c r="U124" s="40">
        <f>'Budget FCFA'!U124/VLOOKUP(U$2,$BO$127:$BP$138,2,FALSE)</f>
        <v>0</v>
      </c>
      <c r="V124" s="116">
        <f>'Budget FCFA'!V124/VLOOKUP(V$2,$BO$127:$BP$138,2,FALSE)</f>
        <v>0</v>
      </c>
      <c r="W124" s="132">
        <f>'Budget FCFA'!W124/VLOOKUP(W$2,$BO$127:$BP$138,2,FALSE)</f>
        <v>0</v>
      </c>
      <c r="X124" s="132">
        <f>'Budget FCFA'!X124/VLOOKUP(X$2,$BO$127:$BP$138,2,FALSE)</f>
        <v>205.80617327050402</v>
      </c>
      <c r="Y124" s="40">
        <f>'Budget FCFA'!Y124/VLOOKUP(Y$2,$BO$127:$BP$138,2,FALSE)</f>
        <v>205.80617327050402</v>
      </c>
      <c r="Z124" s="40">
        <f>'Budget FCFA'!Z124/VLOOKUP(Z$2,$BO$127:$BP$138,2,FALSE)</f>
        <v>0</v>
      </c>
      <c r="AA124" s="116">
        <f>'Budget FCFA'!AA124/VLOOKUP(AA$2,$BO$127:$BP$138,2,FALSE)</f>
        <v>0</v>
      </c>
      <c r="AB124" s="131">
        <f>'Budget FCFA'!AB124/VLOOKUP(AB$2,$BO$127:$BP$138,2,FALSE)</f>
        <v>0</v>
      </c>
      <c r="AC124" s="40">
        <f>'Budget FCFA'!AC124/VLOOKUP(AC$2,$BO$127:$BP$138,2,FALSE)</f>
        <v>0</v>
      </c>
      <c r="AD124" s="132">
        <f>'Budget FCFA'!AD124/VLOOKUP(AD$2,$BO$127:$BP$138,2,FALSE)</f>
        <v>0</v>
      </c>
      <c r="AE124" s="40">
        <f>'Budget FCFA'!AE124/VLOOKUP(AE$2,$BO$127:$BP$138,2,FALSE)</f>
        <v>0</v>
      </c>
      <c r="AF124" s="116">
        <f>'Budget FCFA'!AF124/VLOOKUP(AF$2,$BO$127:$BP$138,2,FALSE)</f>
        <v>0</v>
      </c>
      <c r="AG124" s="39">
        <f>'Budget FCFA'!AG124/VLOOKUP(AG$2,$BO$127:$BP$138,2,FALSE)</f>
        <v>343.01028878417338</v>
      </c>
      <c r="AH124" s="132">
        <f>'Budget FCFA'!AH124/VLOOKUP(AH$2,$BO$127:$BP$138,2,FALSE)</f>
        <v>0</v>
      </c>
      <c r="AI124" s="40">
        <f>'Budget FCFA'!AI124/VLOOKUP(AI$2,$BO$127:$BP$138,2,FALSE)</f>
        <v>0</v>
      </c>
      <c r="AJ124" s="40">
        <f>'Budget FCFA'!AJ124/VLOOKUP(AJ$2,$BO$127:$BP$138,2,FALSE)</f>
        <v>0</v>
      </c>
      <c r="AK124" s="116">
        <f>'Budget FCFA'!AK124/VLOOKUP(AK$2,$BO$127:$BP$138,2,FALSE)</f>
        <v>0</v>
      </c>
      <c r="AL124" s="39">
        <f>'Budget FCFA'!AL124/VLOOKUP(AL$2,$BO$127:$BP$138,2,FALSE)</f>
        <v>343.01028878417338</v>
      </c>
      <c r="AM124" s="132">
        <f>'Budget FCFA'!AM124/VLOOKUP(AM$2,$BO$127:$BP$138,2,FALSE)</f>
        <v>686.02057756834677</v>
      </c>
      <c r="AN124" s="40">
        <f>'Budget FCFA'!AN124/VLOOKUP(AN$2,$BO$127:$BP$138,2,FALSE)</f>
        <v>0</v>
      </c>
      <c r="AO124" s="40">
        <f>'Budget FCFA'!AO124/VLOOKUP(AO$2,$BO$127:$BP$138,2,FALSE)</f>
        <v>0</v>
      </c>
      <c r="AP124" s="116">
        <f>'Budget FCFA'!AP124/VLOOKUP(AP$2,$BO$127:$BP$138,2,FALSE)</f>
        <v>0</v>
      </c>
      <c r="AQ124" s="132" t="e">
        <f>'Budget FCFA'!#REF!/VLOOKUP(AQ$2,$BO$127:$BP$138,2,FALSE)</f>
        <v>#REF!</v>
      </c>
      <c r="AR124" s="131" t="e">
        <f>'Budget FCFA'!#REF!/VLOOKUP(AR$2,$BO$127:$BP$138,2,FALSE)</f>
        <v>#REF!</v>
      </c>
      <c r="AS124" s="40" t="e">
        <f>'Budget FCFA'!#REF!/VLOOKUP(AS$2,$BO$127:$BP$138,2,FALSE)</f>
        <v>#REF!</v>
      </c>
      <c r="AT124" s="40" t="e">
        <f>'Budget FCFA'!#REF!/VLOOKUP(AT$2,$BO$127:$BP$138,2,FALSE)</f>
        <v>#REF!</v>
      </c>
      <c r="AU124" s="116" t="e">
        <f>'Budget FCFA'!#REF!/VLOOKUP(AU$2,$BO$127:$BP$138,2,FALSE)</f>
        <v>#REF!</v>
      </c>
      <c r="AV124" s="132" t="e">
        <f>'Budget FCFA'!#REF!/VLOOKUP(AV$2,$BO$127:$BP$138,2,FALSE)</f>
        <v>#REF!</v>
      </c>
      <c r="AW124" s="40" t="e">
        <f>'Budget FCFA'!#REF!/VLOOKUP(AW$2,$BO$127:$BP$138,2,FALSE)</f>
        <v>#REF!</v>
      </c>
      <c r="AX124" s="40" t="e">
        <f>'Budget FCFA'!#REF!/VLOOKUP(AX$2,$BO$127:$BP$138,2,FALSE)</f>
        <v>#REF!</v>
      </c>
      <c r="AY124" s="40" t="e">
        <f>'Budget FCFA'!#REF!/VLOOKUP(AY$2,$BO$127:$BP$138,2,FALSE)</f>
        <v>#REF!</v>
      </c>
      <c r="AZ124" s="116" t="e">
        <f>'Budget FCFA'!#REF!/VLOOKUP(AZ$2,$BO$127:$BP$138,2,FALSE)</f>
        <v>#REF!</v>
      </c>
      <c r="BA124" s="132" t="e">
        <f>'Budget FCFA'!#REF!/VLOOKUP(BA$2,$BO$127:$BP$138,2,FALSE)</f>
        <v>#REF!</v>
      </c>
      <c r="BB124" s="131" t="e">
        <f>'Budget FCFA'!#REF!/VLOOKUP(BB$2,$BO$127:$BP$138,2,FALSE)</f>
        <v>#REF!</v>
      </c>
      <c r="BC124" s="132" t="e">
        <f>'Budget FCFA'!#REF!/VLOOKUP(BC$2,$BO$127:$BP$138,2,FALSE)</f>
        <v>#REF!</v>
      </c>
      <c r="BD124" s="40" t="e">
        <f>'Budget FCFA'!#REF!/VLOOKUP(BD$2,$BO$127:$BP$138,2,FALSE)</f>
        <v>#REF!</v>
      </c>
      <c r="BE124" s="144" t="e">
        <f>'Budget FCFA'!#REF!/VLOOKUP(BE$2,$BO$127:$BP$138,2,FALSE)</f>
        <v>#REF!</v>
      </c>
      <c r="BF124" s="131" t="e">
        <f>'Budget FCFA'!#REF!/VLOOKUP(BF$2,$BO$127:$BP$138,2,FALSE)</f>
        <v>#REF!</v>
      </c>
      <c r="BG124" s="40" t="e">
        <f>'Budget FCFA'!#REF!/VLOOKUP(BG$2,$BO$127:$BP$138,2,FALSE)</f>
        <v>#REF!</v>
      </c>
      <c r="BH124" s="132" t="e">
        <f>'Budget FCFA'!#REF!/VLOOKUP(BH$2,$BO$127:$BP$138,2,FALSE)</f>
        <v>#REF!</v>
      </c>
      <c r="BI124" s="159" t="e">
        <f>'Budget FCFA'!#REF!/VLOOKUP(BI$2,$BO$127:$BP$138,2,FALSE)</f>
        <v>#REF!</v>
      </c>
      <c r="BJ124" s="116" t="e">
        <f>'Budget FCFA'!#REF!/VLOOKUP(BJ$2,$BO$127:$BP$138,2,FALSE)</f>
        <v>#REF!</v>
      </c>
      <c r="BK124" s="110" t="e">
        <f t="shared" si="1"/>
        <v>#REF!</v>
      </c>
      <c r="BL124" s="213" t="e">
        <f>BK124-'Budget FCFA'!#REF!</f>
        <v>#REF!</v>
      </c>
      <c r="BM124"/>
    </row>
    <row r="125" spans="1:68" s="5" customFormat="1">
      <c r="A125" s="61" t="s">
        <v>6</v>
      </c>
      <c r="B125" s="62" t="s">
        <v>96</v>
      </c>
      <c r="C125" s="106" t="s">
        <v>98</v>
      </c>
      <c r="D125" s="39">
        <f>'Budget FCFA'!D125/VLOOKUP(D$2,$BO$127:$BP$138,2,FALSE)</f>
        <v>0</v>
      </c>
      <c r="E125" s="40">
        <f>'Budget FCFA'!E125/VLOOKUP(E$2,$BO$127:$BP$138,2,FALSE)</f>
        <v>0</v>
      </c>
      <c r="F125" s="140">
        <f>'Budget FCFA'!F125/VLOOKUP(F$2,$BO$127:$BP$138,2,FALSE)</f>
        <v>0</v>
      </c>
      <c r="G125" s="131">
        <f>'Budget FCFA'!G125/VLOOKUP(G$2,$BO$127:$BP$138,2,FALSE)</f>
        <v>0</v>
      </c>
      <c r="H125" s="41">
        <f>'Budget FCFA'!H125/VLOOKUP(H$2,$BO$127:$BP$138,2,FALSE)</f>
        <v>0</v>
      </c>
      <c r="I125" s="131">
        <f>'Budget FCFA'!I125/VLOOKUP(I$2,$BO$127:$BP$138,2,FALSE)</f>
        <v>512.78056336009831</v>
      </c>
      <c r="J125" s="40">
        <f>'Budget FCFA'!J125/VLOOKUP(J$2,$BO$127:$BP$138,2,FALSE)</f>
        <v>0</v>
      </c>
      <c r="K125" s="40">
        <f>'Budget FCFA'!K125/VLOOKUP(K$2,$BO$127:$BP$138,2,FALSE)</f>
        <v>0</v>
      </c>
      <c r="L125" s="41">
        <f>'Budget FCFA'!L125/VLOOKUP(L$2,$BO$127:$BP$138,2,FALSE)</f>
        <v>0</v>
      </c>
      <c r="M125" s="39">
        <f>'Budget FCFA'!M125/VLOOKUP(M$2,$BO$127:$BP$138,2,FALSE)</f>
        <v>0</v>
      </c>
      <c r="N125" s="131">
        <f>'Budget FCFA'!N125/VLOOKUP(N$2,$BO$127:$BP$138,2,FALSE)</f>
        <v>0</v>
      </c>
      <c r="O125" s="140">
        <f>'Budget FCFA'!O125/VLOOKUP(O$2,$BO$127:$BP$138,2,FALSE)</f>
        <v>0</v>
      </c>
      <c r="P125" s="40">
        <f>'Budget FCFA'!P125/VLOOKUP(P$2,$BO$127:$BP$138,2,FALSE)</f>
        <v>1270.1610014071045</v>
      </c>
      <c r="Q125" s="41">
        <f>'Budget FCFA'!Q125/VLOOKUP(Q$2,$BO$127:$BP$138,2,FALSE)</f>
        <v>0</v>
      </c>
      <c r="R125" s="131">
        <f>'Budget FCFA'!R125/VLOOKUP(R$2,$BO$127:$BP$138,2,FALSE)</f>
        <v>0</v>
      </c>
      <c r="S125" s="40">
        <f>'Budget FCFA'!S125/VLOOKUP(S$2,$BO$127:$BP$138,2,FALSE)</f>
        <v>0</v>
      </c>
      <c r="T125" s="40">
        <f>'Budget FCFA'!T125/VLOOKUP(T$2,$BO$127:$BP$138,2,FALSE)</f>
        <v>736.08026135859518</v>
      </c>
      <c r="U125" s="40">
        <f>'Budget FCFA'!U125/VLOOKUP(U$2,$BO$127:$BP$138,2,FALSE)</f>
        <v>0</v>
      </c>
      <c r="V125" s="41">
        <f>'Budget FCFA'!V125/VLOOKUP(V$2,$BO$127:$BP$138,2,FALSE)</f>
        <v>0</v>
      </c>
      <c r="W125" s="131">
        <f>'Budget FCFA'!W125/VLOOKUP(W$2,$BO$127:$BP$138,2,FALSE)</f>
        <v>0</v>
      </c>
      <c r="X125" s="40">
        <f>'Budget FCFA'!X125/VLOOKUP(X$2,$BO$127:$BP$138,2,FALSE)</f>
        <v>736.08026135859518</v>
      </c>
      <c r="Y125" s="40">
        <f>'Budget FCFA'!Y125/VLOOKUP(Y$2,$BO$127:$BP$138,2,FALSE)</f>
        <v>736.08026135859518</v>
      </c>
      <c r="Z125" s="40">
        <f>'Budget FCFA'!Z125/VLOOKUP(Z$2,$BO$127:$BP$138,2,FALSE)</f>
        <v>0</v>
      </c>
      <c r="AA125" s="41">
        <f>'Budget FCFA'!AA125/VLOOKUP(AA$2,$BO$127:$BP$138,2,FALSE)</f>
        <v>0</v>
      </c>
      <c r="AB125" s="39">
        <f>'Budget FCFA'!AB125/VLOOKUP(AB$2,$BO$127:$BP$138,2,FALSE)</f>
        <v>734.95982233235964</v>
      </c>
      <c r="AC125" s="131">
        <f>'Budget FCFA'!AC125/VLOOKUP(AC$2,$BO$127:$BP$138,2,FALSE)</f>
        <v>0</v>
      </c>
      <c r="AD125" s="132">
        <f>'Budget FCFA'!AD125/VLOOKUP(AD$2,$BO$127:$BP$138,2,FALSE)</f>
        <v>0</v>
      </c>
      <c r="AE125" s="40">
        <f>'Budget FCFA'!AE125/VLOOKUP(AE$2,$BO$127:$BP$138,2,FALSE)</f>
        <v>0</v>
      </c>
      <c r="AF125" s="41">
        <f>'Budget FCFA'!AF125/VLOOKUP(AF$2,$BO$127:$BP$138,2,FALSE)</f>
        <v>734.95982233235964</v>
      </c>
      <c r="AG125" s="39">
        <f>'Budget FCFA'!AG125/VLOOKUP(AG$2,$BO$127:$BP$138,2,FALSE)</f>
        <v>1333.9289008273408</v>
      </c>
      <c r="AH125" s="140">
        <f>'Budget FCFA'!AH125/VLOOKUP(AH$2,$BO$127:$BP$138,2,FALSE)</f>
        <v>0</v>
      </c>
      <c r="AI125" s="40">
        <f>'Budget FCFA'!AI125/VLOOKUP(AI$2,$BO$127:$BP$138,2,FALSE)</f>
        <v>0</v>
      </c>
      <c r="AJ125" s="40">
        <f>'Budget FCFA'!AJ125/VLOOKUP(AJ$2,$BO$127:$BP$138,2,FALSE)</f>
        <v>0</v>
      </c>
      <c r="AK125" s="41">
        <f>'Budget FCFA'!AK125/VLOOKUP(AK$2,$BO$127:$BP$138,2,FALSE)</f>
        <v>0</v>
      </c>
      <c r="AL125" s="39">
        <f>'Budget FCFA'!AL125/VLOOKUP(AL$2,$BO$127:$BP$138,2,FALSE)</f>
        <v>1333.9289008273408</v>
      </c>
      <c r="AM125" s="40">
        <f>'Budget FCFA'!AM125/VLOOKUP(AM$2,$BO$127:$BP$138,2,FALSE)</f>
        <v>1333.9289008273408</v>
      </c>
      <c r="AN125" s="40">
        <f>'Budget FCFA'!AN125/VLOOKUP(AN$2,$BO$127:$BP$138,2,FALSE)</f>
        <v>0</v>
      </c>
      <c r="AO125" s="131">
        <f>'Budget FCFA'!AO125/VLOOKUP(AO$2,$BO$127:$BP$138,2,FALSE)</f>
        <v>0</v>
      </c>
      <c r="AP125" s="41">
        <f>'Budget FCFA'!AP125/VLOOKUP(AP$2,$BO$127:$BP$138,2,FALSE)</f>
        <v>0</v>
      </c>
      <c r="AQ125" s="131" t="e">
        <f>'Budget FCFA'!#REF!/VLOOKUP(AQ$2,$BO$127:$BP$138,2,FALSE)</f>
        <v>#REF!</v>
      </c>
      <c r="AR125" s="131" t="e">
        <f>'Budget FCFA'!#REF!/VLOOKUP(AR$2,$BO$127:$BP$138,2,FALSE)</f>
        <v>#REF!</v>
      </c>
      <c r="AS125" s="40" t="e">
        <f>'Budget FCFA'!#REF!/VLOOKUP(AS$2,$BO$127:$BP$138,2,FALSE)</f>
        <v>#REF!</v>
      </c>
      <c r="AT125" s="40" t="e">
        <f>'Budget FCFA'!#REF!/VLOOKUP(AT$2,$BO$127:$BP$138,2,FALSE)</f>
        <v>#REF!</v>
      </c>
      <c r="AU125" s="41" t="e">
        <f>'Budget FCFA'!#REF!/VLOOKUP(AU$2,$BO$127:$BP$138,2,FALSE)</f>
        <v>#REF!</v>
      </c>
      <c r="AV125" s="131" t="e">
        <f>'Budget FCFA'!#REF!/VLOOKUP(AV$2,$BO$127:$BP$138,2,FALSE)</f>
        <v>#REF!</v>
      </c>
      <c r="AW125" s="40" t="e">
        <f>'Budget FCFA'!#REF!/VLOOKUP(AW$2,$BO$127:$BP$138,2,FALSE)</f>
        <v>#REF!</v>
      </c>
      <c r="AX125" s="40" t="e">
        <f>'Budget FCFA'!#REF!/VLOOKUP(AX$2,$BO$127:$BP$138,2,FALSE)</f>
        <v>#REF!</v>
      </c>
      <c r="AY125" s="40" t="e">
        <f>'Budget FCFA'!#REF!/VLOOKUP(AY$2,$BO$127:$BP$138,2,FALSE)</f>
        <v>#REF!</v>
      </c>
      <c r="AZ125" s="41" t="e">
        <f>'Budget FCFA'!#REF!/VLOOKUP(AZ$2,$BO$127:$BP$138,2,FALSE)</f>
        <v>#REF!</v>
      </c>
      <c r="BA125" s="131" t="e">
        <f>'Budget FCFA'!#REF!/VLOOKUP(BA$2,$BO$127:$BP$138,2,FALSE)</f>
        <v>#REF!</v>
      </c>
      <c r="BB125" s="40" t="e">
        <f>'Budget FCFA'!#REF!/VLOOKUP(BB$2,$BO$127:$BP$138,2,FALSE)</f>
        <v>#REF!</v>
      </c>
      <c r="BC125" s="131" t="e">
        <f>'Budget FCFA'!#REF!/VLOOKUP(BC$2,$BO$127:$BP$138,2,FALSE)</f>
        <v>#REF!</v>
      </c>
      <c r="BD125" s="40" t="e">
        <f>'Budget FCFA'!#REF!/VLOOKUP(BD$2,$BO$127:$BP$138,2,FALSE)</f>
        <v>#REF!</v>
      </c>
      <c r="BE125" s="41" t="e">
        <f>'Budget FCFA'!#REF!/VLOOKUP(BE$2,$BO$127:$BP$138,2,FALSE)</f>
        <v>#REF!</v>
      </c>
      <c r="BF125" s="131" t="e">
        <f>'Budget FCFA'!#REF!/VLOOKUP(BF$2,$BO$127:$BP$138,2,FALSE)</f>
        <v>#REF!</v>
      </c>
      <c r="BG125" s="40" t="e">
        <f>'Budget FCFA'!#REF!/VLOOKUP(BG$2,$BO$127:$BP$138,2,FALSE)</f>
        <v>#REF!</v>
      </c>
      <c r="BH125" s="40" t="e">
        <f>'Budget FCFA'!#REF!/VLOOKUP(BH$2,$BO$127:$BP$138,2,FALSE)</f>
        <v>#REF!</v>
      </c>
      <c r="BI125" s="159" t="e">
        <f>'Budget FCFA'!#REF!/VLOOKUP(BI$2,$BO$127:$BP$138,2,FALSE)</f>
        <v>#REF!</v>
      </c>
      <c r="BJ125" s="149" t="e">
        <f>'Budget FCFA'!#REF!/VLOOKUP(BJ$2,$BO$127:$BP$138,2,FALSE)</f>
        <v>#REF!</v>
      </c>
      <c r="BK125" s="110" t="e">
        <f t="shared" si="1"/>
        <v>#REF!</v>
      </c>
      <c r="BL125" s="213" t="e">
        <f>BK125-'Budget FCFA'!#REF!</f>
        <v>#REF!</v>
      </c>
      <c r="BM125"/>
    </row>
    <row r="126" spans="1:68" s="5" customFormat="1">
      <c r="A126" s="61" t="s">
        <v>6</v>
      </c>
      <c r="B126" s="62" t="s">
        <v>30</v>
      </c>
      <c r="C126" s="106" t="s">
        <v>98</v>
      </c>
      <c r="D126" s="39">
        <f>'Budget FCFA'!D126/VLOOKUP(D$2,$BO$127:$BP$138,2,FALSE)</f>
        <v>0</v>
      </c>
      <c r="E126" s="40">
        <f>'Budget FCFA'!E126/VLOOKUP(E$2,$BO$127:$BP$138,2,FALSE)</f>
        <v>0</v>
      </c>
      <c r="F126" s="140">
        <f>'Budget FCFA'!F126/VLOOKUP(F$2,$BO$127:$BP$138,2,FALSE)</f>
        <v>0</v>
      </c>
      <c r="G126" s="131">
        <f>'Budget FCFA'!G126/VLOOKUP(G$2,$BO$127:$BP$138,2,FALSE)</f>
        <v>0</v>
      </c>
      <c r="H126" s="41">
        <f>'Budget FCFA'!H126/VLOOKUP(H$2,$BO$127:$BP$138,2,FALSE)</f>
        <v>0</v>
      </c>
      <c r="I126" s="131">
        <f>'Budget FCFA'!I126/VLOOKUP(I$2,$BO$127:$BP$138,2,FALSE)</f>
        <v>0</v>
      </c>
      <c r="J126" s="40">
        <f>'Budget FCFA'!J126/VLOOKUP(J$2,$BO$127:$BP$138,2,FALSE)</f>
        <v>0</v>
      </c>
      <c r="K126" s="40">
        <f>'Budget FCFA'!K126/VLOOKUP(K$2,$BO$127:$BP$138,2,FALSE)</f>
        <v>0</v>
      </c>
      <c r="L126" s="41">
        <f>'Budget FCFA'!L126/VLOOKUP(L$2,$BO$127:$BP$138,2,FALSE)</f>
        <v>0</v>
      </c>
      <c r="M126" s="39">
        <f>'Budget FCFA'!M126/VLOOKUP(M$2,$BO$127:$BP$138,2,FALSE)</f>
        <v>0</v>
      </c>
      <c r="N126" s="131">
        <f>'Budget FCFA'!N126/VLOOKUP(N$2,$BO$127:$BP$138,2,FALSE)</f>
        <v>0</v>
      </c>
      <c r="O126" s="140">
        <f>'Budget FCFA'!O126/VLOOKUP(O$2,$BO$127:$BP$138,2,FALSE)</f>
        <v>175.02824118044325</v>
      </c>
      <c r="P126" s="40">
        <f>'Budget FCFA'!P126/VLOOKUP(P$2,$BO$127:$BP$138,2,FALSE)</f>
        <v>350.07782522329973</v>
      </c>
      <c r="Q126" s="41">
        <f>'Budget FCFA'!Q126/VLOOKUP(Q$2,$BO$127:$BP$138,2,FALSE)</f>
        <v>0</v>
      </c>
      <c r="R126" s="131">
        <f>'Budget FCFA'!R126/VLOOKUP(R$2,$BO$127:$BP$138,2,FALSE)</f>
        <v>0</v>
      </c>
      <c r="S126" s="40">
        <f>'Budget FCFA'!S126/VLOOKUP(S$2,$BO$127:$BP$138,2,FALSE)</f>
        <v>0</v>
      </c>
      <c r="T126" s="40">
        <f>'Budget FCFA'!T126/VLOOKUP(T$2,$BO$127:$BP$138,2,FALSE)</f>
        <v>175.04958404285648</v>
      </c>
      <c r="U126" s="40">
        <f>'Budget FCFA'!U126/VLOOKUP(U$2,$BO$127:$BP$138,2,FALSE)</f>
        <v>0</v>
      </c>
      <c r="V126" s="41">
        <f>'Budget FCFA'!V126/VLOOKUP(V$2,$BO$127:$BP$138,2,FALSE)</f>
        <v>0</v>
      </c>
      <c r="W126" s="131">
        <f>'Budget FCFA'!W126/VLOOKUP(W$2,$BO$127:$BP$138,2,FALSE)</f>
        <v>0</v>
      </c>
      <c r="X126" s="40">
        <f>'Budget FCFA'!X126/VLOOKUP(X$2,$BO$127:$BP$138,2,FALSE)</f>
        <v>175.04958404285648</v>
      </c>
      <c r="Y126" s="40">
        <f>'Budget FCFA'!Y126/VLOOKUP(Y$2,$BO$127:$BP$138,2,FALSE)</f>
        <v>175.04958404285648</v>
      </c>
      <c r="Z126" s="40">
        <f>'Budget FCFA'!Z126/VLOOKUP(Z$2,$BO$127:$BP$138,2,FALSE)</f>
        <v>0</v>
      </c>
      <c r="AA126" s="41">
        <f>'Budget FCFA'!AA126/VLOOKUP(AA$2,$BO$127:$BP$138,2,FALSE)</f>
        <v>0</v>
      </c>
      <c r="AB126" s="39">
        <f>'Budget FCFA'!AB126/VLOOKUP(AB$2,$BO$127:$BP$138,2,FALSE)</f>
        <v>174.77247369310319</v>
      </c>
      <c r="AC126" s="131">
        <f>'Budget FCFA'!AC126/VLOOKUP(AC$2,$BO$127:$BP$138,2,FALSE)</f>
        <v>0</v>
      </c>
      <c r="AD126" s="132">
        <f>'Budget FCFA'!AD126/VLOOKUP(AD$2,$BO$127:$BP$138,2,FALSE)</f>
        <v>0</v>
      </c>
      <c r="AE126" s="40">
        <f>'Budget FCFA'!AE126/VLOOKUP(AE$2,$BO$127:$BP$138,2,FALSE)</f>
        <v>0</v>
      </c>
      <c r="AF126" s="41">
        <f>'Budget FCFA'!AF126/VLOOKUP(AF$2,$BO$127:$BP$138,2,FALSE)</f>
        <v>174.78312888058122</v>
      </c>
      <c r="AG126" s="39">
        <f>'Budget FCFA'!AG126/VLOOKUP(AG$2,$BO$127:$BP$138,2,FALSE)</f>
        <v>792.73488963453394</v>
      </c>
      <c r="AH126" s="140">
        <f>'Budget FCFA'!AH126/VLOOKUP(AH$2,$BO$127:$BP$138,2,FALSE)</f>
        <v>0</v>
      </c>
      <c r="AI126" s="40">
        <f>'Budget FCFA'!AI126/VLOOKUP(AI$2,$BO$127:$BP$138,2,FALSE)</f>
        <v>0</v>
      </c>
      <c r="AJ126" s="40">
        <f>'Budget FCFA'!AJ126/VLOOKUP(AJ$2,$BO$127:$BP$138,2,FALSE)</f>
        <v>0</v>
      </c>
      <c r="AK126" s="41">
        <f>'Budget FCFA'!AK126/VLOOKUP(AK$2,$BO$127:$BP$138,2,FALSE)</f>
        <v>0</v>
      </c>
      <c r="AL126" s="39">
        <f>'Budget FCFA'!AL126/VLOOKUP(AL$2,$BO$127:$BP$138,2,FALSE)</f>
        <v>792.73488963453394</v>
      </c>
      <c r="AM126" s="40">
        <f>'Budget FCFA'!AM126/VLOOKUP(AM$2,$BO$127:$BP$138,2,FALSE)</f>
        <v>1585.4697792690679</v>
      </c>
      <c r="AN126" s="40">
        <f>'Budget FCFA'!AN126/VLOOKUP(AN$2,$BO$127:$BP$138,2,FALSE)</f>
        <v>0</v>
      </c>
      <c r="AO126" s="131">
        <f>'Budget FCFA'!AO126/VLOOKUP(AO$2,$BO$127:$BP$138,2,FALSE)</f>
        <v>0</v>
      </c>
      <c r="AP126" s="41">
        <f>'Budget FCFA'!AP126/VLOOKUP(AP$2,$BO$127:$BP$138,2,FALSE)</f>
        <v>0</v>
      </c>
      <c r="AQ126" s="131" t="e">
        <f>'Budget FCFA'!#REF!/VLOOKUP(AQ$2,$BO$127:$BP$138,2,FALSE)</f>
        <v>#REF!</v>
      </c>
      <c r="AR126" s="131" t="e">
        <f>'Budget FCFA'!#REF!/VLOOKUP(AR$2,$BO$127:$BP$138,2,FALSE)</f>
        <v>#REF!</v>
      </c>
      <c r="AS126" s="40" t="e">
        <f>'Budget FCFA'!#REF!/VLOOKUP(AS$2,$BO$127:$BP$138,2,FALSE)</f>
        <v>#REF!</v>
      </c>
      <c r="AT126" s="40" t="e">
        <f>'Budget FCFA'!#REF!/VLOOKUP(AT$2,$BO$127:$BP$138,2,FALSE)</f>
        <v>#REF!</v>
      </c>
      <c r="AU126" s="41" t="e">
        <f>'Budget FCFA'!#REF!/VLOOKUP(AU$2,$BO$127:$BP$138,2,FALSE)</f>
        <v>#REF!</v>
      </c>
      <c r="AV126" s="131" t="e">
        <f>'Budget FCFA'!#REF!/VLOOKUP(AV$2,$BO$127:$BP$138,2,FALSE)</f>
        <v>#REF!</v>
      </c>
      <c r="AW126" s="40" t="e">
        <f>'Budget FCFA'!#REF!/VLOOKUP(AW$2,$BO$127:$BP$138,2,FALSE)</f>
        <v>#REF!</v>
      </c>
      <c r="AX126" s="40" t="e">
        <f>'Budget FCFA'!#REF!/VLOOKUP(AX$2,$BO$127:$BP$138,2,FALSE)</f>
        <v>#REF!</v>
      </c>
      <c r="AY126" s="40" t="e">
        <f>'Budget FCFA'!#REF!/VLOOKUP(AY$2,$BO$127:$BP$138,2,FALSE)</f>
        <v>#REF!</v>
      </c>
      <c r="AZ126" s="41" t="e">
        <f>'Budget FCFA'!#REF!/VLOOKUP(AZ$2,$BO$127:$BP$138,2,FALSE)</f>
        <v>#REF!</v>
      </c>
      <c r="BA126" s="131" t="e">
        <f>'Budget FCFA'!#REF!/VLOOKUP(BA$2,$BO$127:$BP$138,2,FALSE)</f>
        <v>#REF!</v>
      </c>
      <c r="BB126" s="40" t="e">
        <f>'Budget FCFA'!#REF!/VLOOKUP(BB$2,$BO$127:$BP$138,2,FALSE)</f>
        <v>#REF!</v>
      </c>
      <c r="BC126" s="131" t="e">
        <f>'Budget FCFA'!#REF!/VLOOKUP(BC$2,$BO$127:$BP$138,2,FALSE)</f>
        <v>#REF!</v>
      </c>
      <c r="BD126" s="40" t="e">
        <f>'Budget FCFA'!#REF!/VLOOKUP(BD$2,$BO$127:$BP$138,2,FALSE)</f>
        <v>#REF!</v>
      </c>
      <c r="BE126" s="41" t="e">
        <f>'Budget FCFA'!#REF!/VLOOKUP(BE$2,$BO$127:$BP$138,2,FALSE)</f>
        <v>#REF!</v>
      </c>
      <c r="BF126" s="131" t="e">
        <f>'Budget FCFA'!#REF!/VLOOKUP(BF$2,$BO$127:$BP$138,2,FALSE)</f>
        <v>#REF!</v>
      </c>
      <c r="BG126" s="40" t="e">
        <f>'Budget FCFA'!#REF!/VLOOKUP(BG$2,$BO$127:$BP$138,2,FALSE)</f>
        <v>#REF!</v>
      </c>
      <c r="BH126" s="40" t="e">
        <f>'Budget FCFA'!#REF!/VLOOKUP(BH$2,$BO$127:$BP$138,2,FALSE)</f>
        <v>#REF!</v>
      </c>
      <c r="BI126" s="159" t="e">
        <f>'Budget FCFA'!#REF!/VLOOKUP(BI$2,$BO$127:$BP$138,2,FALSE)</f>
        <v>#REF!</v>
      </c>
      <c r="BJ126" s="149" t="e">
        <f>'Budget FCFA'!#REF!/VLOOKUP(BJ$2,$BO$127:$BP$138,2,FALSE)</f>
        <v>#REF!</v>
      </c>
      <c r="BK126" s="110" t="e">
        <f t="shared" si="1"/>
        <v>#REF!</v>
      </c>
      <c r="BL126" s="213" t="e">
        <f>BK126-'Budget FCFA'!#REF!</f>
        <v>#REF!</v>
      </c>
      <c r="BM126"/>
      <c r="BO126" s="117"/>
      <c r="BP126" s="118" t="s">
        <v>110</v>
      </c>
    </row>
    <row r="127" spans="1:68" s="5" customFormat="1" ht="15.6">
      <c r="A127" s="61" t="s">
        <v>6</v>
      </c>
      <c r="B127" s="64" t="s">
        <v>27</v>
      </c>
      <c r="C127" s="107" t="s">
        <v>118</v>
      </c>
      <c r="D127" s="65">
        <f>'Budget FCFA'!D127/VLOOKUP(D$2,$BO$127:$BP$138,2,FALSE)</f>
        <v>1194.3603010563193</v>
      </c>
      <c r="E127" s="66">
        <f>'Budget FCFA'!E127/VLOOKUP(E$2,$BO$127:$BP$138,2,FALSE)</f>
        <v>0</v>
      </c>
      <c r="F127" s="66">
        <f>'Budget FCFA'!F127/VLOOKUP(F$2,$BO$127:$BP$138,2,FALSE)</f>
        <v>205.80617327050402</v>
      </c>
      <c r="G127" s="66">
        <f>'Budget FCFA'!G127/VLOOKUP(G$2,$BO$127:$BP$138,2,FALSE)</f>
        <v>0</v>
      </c>
      <c r="H127" s="67">
        <f>'Budget FCFA'!H127/VLOOKUP(H$2,$BO$127:$BP$138,2,FALSE)</f>
        <v>0</v>
      </c>
      <c r="I127" s="65">
        <f>'Budget FCFA'!I127/VLOOKUP(I$2,$BO$127:$BP$138,2,FALSE)</f>
        <v>1912.9272193146808</v>
      </c>
      <c r="J127" s="66">
        <f>'Budget FCFA'!J127/VLOOKUP(J$2,$BO$127:$BP$138,2,FALSE)</f>
        <v>0</v>
      </c>
      <c r="K127" s="66">
        <f>'Budget FCFA'!K127/VLOOKUP(K$2,$BO$127:$BP$138,2,FALSE)</f>
        <v>0</v>
      </c>
      <c r="L127" s="67">
        <f>'Budget FCFA'!L127/VLOOKUP(L$2,$BO$127:$BP$138,2,FALSE)</f>
        <v>0</v>
      </c>
      <c r="M127" s="65">
        <f>'Budget FCFA'!M127/VLOOKUP(M$2,$BO$127:$BP$138,2,FALSE)</f>
        <v>205.80617327050402</v>
      </c>
      <c r="N127" s="94">
        <f>'Budget FCFA'!N127/VLOOKUP(N$2,$BO$127:$BP$138,2,FALSE)</f>
        <v>0</v>
      </c>
      <c r="O127" s="66">
        <f>'Budget FCFA'!O127/VLOOKUP(O$2,$BO$127:$BP$138,2,FALSE)</f>
        <v>265.23994713068083</v>
      </c>
      <c r="P127" s="66">
        <f>'Budget FCFA'!P127/VLOOKUP(P$2,$BO$127:$BP$138,2,FALSE)</f>
        <v>3269.0603195026501</v>
      </c>
      <c r="Q127" s="67">
        <f>'Budget FCFA'!Q127/VLOOKUP(Q$2,$BO$127:$BP$138,2,FALSE)</f>
        <v>0</v>
      </c>
      <c r="R127" s="65">
        <f>'Budget FCFA'!R127/VLOOKUP(R$2,$BO$127:$BP$138,2,FALSE)</f>
        <v>0</v>
      </c>
      <c r="S127" s="66">
        <f>'Budget FCFA'!S127/VLOOKUP(S$2,$BO$127:$BP$138,2,FALSE)</f>
        <v>0</v>
      </c>
      <c r="T127" s="66">
        <f>'Budget FCFA'!T127/VLOOKUP(T$2,$BO$127:$BP$138,2,FALSE)</f>
        <v>1859.195038699183</v>
      </c>
      <c r="U127" s="66">
        <f>'Budget FCFA'!U127/VLOOKUP(U$2,$BO$127:$BP$138,2,FALSE)</f>
        <v>0</v>
      </c>
      <c r="V127" s="67">
        <f>'Budget FCFA'!V127/VLOOKUP(V$2,$BO$127:$BP$138,2,FALSE)</f>
        <v>0</v>
      </c>
      <c r="W127" s="65">
        <f>'Budget FCFA'!W127/VLOOKUP(W$2,$BO$127:$BP$138,2,FALSE)</f>
        <v>0</v>
      </c>
      <c r="X127" s="66">
        <f>'Budget FCFA'!X127/VLOOKUP(X$2,$BO$127:$BP$138,2,FALSE)</f>
        <v>1860.1585164881235</v>
      </c>
      <c r="Y127" s="66">
        <f>'Budget FCFA'!Y127/VLOOKUP(Y$2,$BO$127:$BP$138,2,FALSE)</f>
        <v>1860.1493695470892</v>
      </c>
      <c r="Z127" s="66">
        <f>'Budget FCFA'!Z127/VLOOKUP(Z$2,$BO$127:$BP$138,2,FALSE)</f>
        <v>0</v>
      </c>
      <c r="AA127" s="67">
        <f>'Budget FCFA'!AA127/VLOOKUP(AA$2,$BO$127:$BP$138,2,FALSE)</f>
        <v>0</v>
      </c>
      <c r="AB127" s="65">
        <f>'Budget FCFA'!AB127/VLOOKUP(AB$2,$BO$127:$BP$138,2,FALSE)</f>
        <v>1651.800650575304</v>
      </c>
      <c r="AC127" s="66">
        <f>'Budget FCFA'!AC127/VLOOKUP(AC$2,$BO$127:$BP$138,2,FALSE)</f>
        <v>0</v>
      </c>
      <c r="AD127" s="66">
        <f>'Budget FCFA'!AD127/VLOOKUP(AD$2,$BO$127:$BP$138,2,FALSE)</f>
        <v>0</v>
      </c>
      <c r="AE127" s="66">
        <f>'Budget FCFA'!AE127/VLOOKUP(AE$2,$BO$127:$BP$138,2,FALSE)</f>
        <v>0</v>
      </c>
      <c r="AF127" s="67">
        <f>'Budget FCFA'!AF127/VLOOKUP(AF$2,$BO$127:$BP$138,2,FALSE)</f>
        <v>1003.1737236988114</v>
      </c>
      <c r="AG127" s="65">
        <f>'Budget FCFA'!AG127/VLOOKUP(AG$2,$BO$127:$BP$138,2,FALSE)</f>
        <v>4843.3052776325276</v>
      </c>
      <c r="AH127" s="66">
        <f>'Budget FCFA'!AH127/VLOOKUP(AH$2,$BO$127:$BP$138,2,FALSE)</f>
        <v>0</v>
      </c>
      <c r="AI127" s="66">
        <f>'Budget FCFA'!AI127/VLOOKUP(AI$2,$BO$127:$BP$138,2,FALSE)</f>
        <v>0</v>
      </c>
      <c r="AJ127" s="66">
        <f>'Budget FCFA'!AJ127/VLOOKUP(AJ$2,$BO$127:$BP$138,2,FALSE)</f>
        <v>0</v>
      </c>
      <c r="AK127" s="67">
        <f>'Budget FCFA'!AK127/VLOOKUP(AK$2,$BO$127:$BP$138,2,FALSE)</f>
        <v>0</v>
      </c>
      <c r="AL127" s="65">
        <f>'Budget FCFA'!AL127/VLOOKUP(AL$2,$BO$127:$BP$138,2,FALSE)</f>
        <v>4843.3052776325276</v>
      </c>
      <c r="AM127" s="66">
        <f>'Budget FCFA'!AM127/VLOOKUP(AM$2,$BO$127:$BP$138,2,FALSE)</f>
        <v>8352.6816544377143</v>
      </c>
      <c r="AN127" s="66">
        <f>'Budget FCFA'!AN127/VLOOKUP(AN$2,$BO$127:$BP$138,2,FALSE)</f>
        <v>0</v>
      </c>
      <c r="AO127" s="66">
        <f>'Budget FCFA'!AO127/VLOOKUP(AO$2,$BO$127:$BP$138,2,FALSE)</f>
        <v>0</v>
      </c>
      <c r="AP127" s="67">
        <f>'Budget FCFA'!AP127/VLOOKUP(AP$2,$BO$127:$BP$138,2,FALSE)</f>
        <v>0</v>
      </c>
      <c r="AQ127" s="65" t="e">
        <f>'Budget FCFA'!#REF!/VLOOKUP(AQ$2,$BO$127:$BP$138,2,FALSE)</f>
        <v>#REF!</v>
      </c>
      <c r="AR127" s="66" t="e">
        <f>'Budget FCFA'!#REF!/VLOOKUP(AR$2,$BO$127:$BP$138,2,FALSE)</f>
        <v>#REF!</v>
      </c>
      <c r="AS127" s="66" t="e">
        <f>'Budget FCFA'!#REF!/VLOOKUP(AS$2,$BO$127:$BP$138,2,FALSE)</f>
        <v>#REF!</v>
      </c>
      <c r="AT127" s="66" t="e">
        <f>'Budget FCFA'!#REF!/VLOOKUP(AT$2,$BO$127:$BP$138,2,FALSE)</f>
        <v>#REF!</v>
      </c>
      <c r="AU127" s="67" t="e">
        <f>'Budget FCFA'!#REF!/VLOOKUP(AU$2,$BO$127:$BP$138,2,FALSE)</f>
        <v>#REF!</v>
      </c>
      <c r="AV127" s="65" t="e">
        <f>'Budget FCFA'!#REF!/VLOOKUP(AV$2,$BO$127:$BP$138,2,FALSE)</f>
        <v>#REF!</v>
      </c>
      <c r="AW127" s="66" t="e">
        <f>'Budget FCFA'!#REF!/VLOOKUP(AW$2,$BO$127:$BP$138,2,FALSE)</f>
        <v>#REF!</v>
      </c>
      <c r="AX127" s="66" t="e">
        <f>'Budget FCFA'!#REF!/VLOOKUP(AX$2,$BO$127:$BP$138,2,FALSE)</f>
        <v>#REF!</v>
      </c>
      <c r="AY127" s="66" t="e">
        <f>'Budget FCFA'!#REF!/VLOOKUP(AY$2,$BO$127:$BP$138,2,FALSE)</f>
        <v>#REF!</v>
      </c>
      <c r="AZ127" s="67" t="e">
        <f>'Budget FCFA'!#REF!/VLOOKUP(AZ$2,$BO$127:$BP$138,2,FALSE)</f>
        <v>#REF!</v>
      </c>
      <c r="BA127" s="65" t="e">
        <f>'Budget FCFA'!#REF!/VLOOKUP(BA$2,$BO$127:$BP$138,2,FALSE)</f>
        <v>#REF!</v>
      </c>
      <c r="BB127" s="66" t="e">
        <f>'Budget FCFA'!#REF!/VLOOKUP(BB$2,$BO$127:$BP$138,2,FALSE)</f>
        <v>#REF!</v>
      </c>
      <c r="BC127" s="66" t="e">
        <f>'Budget FCFA'!#REF!/VLOOKUP(BC$2,$BO$127:$BP$138,2,FALSE)</f>
        <v>#REF!</v>
      </c>
      <c r="BD127" s="66" t="e">
        <f>'Budget FCFA'!#REF!/VLOOKUP(BD$2,$BO$127:$BP$138,2,FALSE)</f>
        <v>#REF!</v>
      </c>
      <c r="BE127" s="146" t="e">
        <f>'Budget FCFA'!#REF!/VLOOKUP(BE$2,$BO$127:$BP$138,2,FALSE)</f>
        <v>#REF!</v>
      </c>
      <c r="BF127" s="65" t="e">
        <f>'Budget FCFA'!#REF!/VLOOKUP(BF$2,$BO$127:$BP$138,2,FALSE)</f>
        <v>#REF!</v>
      </c>
      <c r="BG127" s="66" t="e">
        <f>'Budget FCFA'!#REF!/VLOOKUP(BG$2,$BO$127:$BP$138,2,FALSE)</f>
        <v>#REF!</v>
      </c>
      <c r="BH127" s="66" t="e">
        <f>'Budget FCFA'!#REF!/VLOOKUP(BH$2,$BO$127:$BP$138,2,FALSE)</f>
        <v>#REF!</v>
      </c>
      <c r="BI127" s="67" t="e">
        <f>'Budget FCFA'!#REF!/VLOOKUP(BI$2,$BO$127:$BP$138,2,FALSE)</f>
        <v>#REF!</v>
      </c>
      <c r="BJ127" s="151" t="e">
        <f>'Budget FCFA'!#REF!/VLOOKUP(BJ$2,$BO$127:$BP$138,2,FALSE)</f>
        <v>#REF!</v>
      </c>
      <c r="BK127" s="107" t="e">
        <f t="shared" si="1"/>
        <v>#REF!</v>
      </c>
      <c r="BL127" s="213" t="e">
        <f>BK127-'Budget FCFA'!#REF!</f>
        <v>#REF!</v>
      </c>
      <c r="BM127"/>
      <c r="BO127" s="119" t="s">
        <v>33</v>
      </c>
      <c r="BP127" s="120">
        <v>655.95699999999999</v>
      </c>
    </row>
    <row r="128" spans="1:68" s="5" customFormat="1">
      <c r="A128" s="61" t="s">
        <v>117</v>
      </c>
      <c r="B128" s="62" t="s">
        <v>28</v>
      </c>
      <c r="C128" s="106" t="s">
        <v>114</v>
      </c>
      <c r="D128" s="39">
        <f>'Budget FCFA'!D128/VLOOKUP(D$2,$BO$127:$BP$138,2,FALSE)</f>
        <v>0</v>
      </c>
      <c r="E128" s="40">
        <f>'Budget FCFA'!E128/VLOOKUP(E$2,$BO$127:$BP$138,2,FALSE)</f>
        <v>0</v>
      </c>
      <c r="F128" s="40">
        <f>'Budget FCFA'!F128/VLOOKUP(F$2,$BO$127:$BP$138,2,FALSE)</f>
        <v>0</v>
      </c>
      <c r="G128" s="40">
        <f>'Budget FCFA'!G128/VLOOKUP(G$2,$BO$127:$BP$138,2,FALSE)</f>
        <v>0</v>
      </c>
      <c r="H128" s="116">
        <f>'Budget FCFA'!H128/VLOOKUP(H$2,$BO$127:$BP$138,2,FALSE)</f>
        <v>0</v>
      </c>
      <c r="I128" s="39">
        <f>'Budget FCFA'!I128/VLOOKUP(I$2,$BO$127:$BP$138,2,FALSE)</f>
        <v>0</v>
      </c>
      <c r="J128" s="40">
        <f>'Budget FCFA'!J128/VLOOKUP(J$2,$BO$127:$BP$138,2,FALSE)</f>
        <v>0</v>
      </c>
      <c r="K128" s="40">
        <f>'Budget FCFA'!K128/VLOOKUP(K$2,$BO$127:$BP$138,2,FALSE)</f>
        <v>0</v>
      </c>
      <c r="L128" s="116">
        <f>'Budget FCFA'!L128/VLOOKUP(L$2,$BO$127:$BP$138,2,FALSE)</f>
        <v>0</v>
      </c>
      <c r="M128" s="39">
        <f>'Budget FCFA'!M128/VLOOKUP(M$2,$BO$127:$BP$138,2,FALSE)</f>
        <v>0</v>
      </c>
      <c r="N128" s="40">
        <f>'Budget FCFA'!N128/VLOOKUP(N$2,$BO$127:$BP$138,2,FALSE)</f>
        <v>0</v>
      </c>
      <c r="O128" s="40">
        <f>'Budget FCFA'!O128/VLOOKUP(O$2,$BO$127:$BP$138,2,FALSE)</f>
        <v>0</v>
      </c>
      <c r="P128" s="40">
        <f>'Budget FCFA'!P128/VLOOKUP(P$2,$BO$127:$BP$138,2,FALSE)</f>
        <v>0</v>
      </c>
      <c r="Q128" s="116">
        <f>'Budget FCFA'!Q128/VLOOKUP(Q$2,$BO$127:$BP$138,2,FALSE)</f>
        <v>0</v>
      </c>
      <c r="R128" s="39">
        <f>'Budget FCFA'!R128/VLOOKUP(R$2,$BO$127:$BP$138,2,FALSE)</f>
        <v>0</v>
      </c>
      <c r="S128" s="40">
        <f>'Budget FCFA'!S128/VLOOKUP(S$2,$BO$127:$BP$138,2,FALSE)</f>
        <v>0</v>
      </c>
      <c r="T128" s="40">
        <f>'Budget FCFA'!T128/VLOOKUP(T$2,$BO$127:$BP$138,2,FALSE)</f>
        <v>0</v>
      </c>
      <c r="U128" s="40">
        <f>'Budget FCFA'!U128/VLOOKUP(U$2,$BO$127:$BP$138,2,FALSE)</f>
        <v>0</v>
      </c>
      <c r="V128" s="116">
        <f>'Budget FCFA'!V128/VLOOKUP(V$2,$BO$127:$BP$138,2,FALSE)</f>
        <v>0</v>
      </c>
      <c r="W128" s="39">
        <f>'Budget FCFA'!W128/VLOOKUP(W$2,$BO$127:$BP$138,2,FALSE)</f>
        <v>0</v>
      </c>
      <c r="X128" s="40">
        <f>'Budget FCFA'!X128/VLOOKUP(X$2,$BO$127:$BP$138,2,FALSE)</f>
        <v>0</v>
      </c>
      <c r="Y128" s="40">
        <f>'Budget FCFA'!Y128/VLOOKUP(Y$2,$BO$127:$BP$138,2,FALSE)</f>
        <v>0</v>
      </c>
      <c r="Z128" s="40">
        <f>'Budget FCFA'!Z128/VLOOKUP(Z$2,$BO$127:$BP$138,2,FALSE)</f>
        <v>0</v>
      </c>
      <c r="AA128" s="116">
        <f>'Budget FCFA'!AA128/VLOOKUP(AA$2,$BO$127:$BP$138,2,FALSE)</f>
        <v>0</v>
      </c>
      <c r="AB128" s="39">
        <f>'Budget FCFA'!AB128/VLOOKUP(AB$2,$BO$127:$BP$138,2,FALSE)</f>
        <v>0</v>
      </c>
      <c r="AC128" s="40">
        <f>'Budget FCFA'!AC128/VLOOKUP(AC$2,$BO$127:$BP$138,2,FALSE)</f>
        <v>0</v>
      </c>
      <c r="AD128" s="40">
        <f>'Budget FCFA'!AD128/VLOOKUP(AD$2,$BO$127:$BP$138,2,FALSE)</f>
        <v>0</v>
      </c>
      <c r="AE128" s="40">
        <f>'Budget FCFA'!AE128/VLOOKUP(AE$2,$BO$127:$BP$138,2,FALSE)</f>
        <v>0</v>
      </c>
      <c r="AF128" s="116">
        <f>'Budget FCFA'!AF128/VLOOKUP(AF$2,$BO$127:$BP$138,2,FALSE)</f>
        <v>0</v>
      </c>
      <c r="AG128" s="39">
        <f>'Budget FCFA'!AG128/VLOOKUP(AG$2,$BO$127:$BP$138,2,FALSE)</f>
        <v>0</v>
      </c>
      <c r="AH128" s="40">
        <f>'Budget FCFA'!AH128/VLOOKUP(AH$2,$BO$127:$BP$138,2,FALSE)</f>
        <v>0</v>
      </c>
      <c r="AI128" s="40">
        <f>'Budget FCFA'!AI128/VLOOKUP(AI$2,$BO$127:$BP$138,2,FALSE)</f>
        <v>0</v>
      </c>
      <c r="AJ128" s="40">
        <f>'Budget FCFA'!AJ128/VLOOKUP(AJ$2,$BO$127:$BP$138,2,FALSE)</f>
        <v>0</v>
      </c>
      <c r="AK128" s="116">
        <f>'Budget FCFA'!AK128/VLOOKUP(AK$2,$BO$127:$BP$138,2,FALSE)</f>
        <v>0</v>
      </c>
      <c r="AL128" s="39">
        <f>'Budget FCFA'!AL128/VLOOKUP(AL$2,$BO$127:$BP$138,2,FALSE)</f>
        <v>0</v>
      </c>
      <c r="AM128" s="40">
        <f>'Budget FCFA'!AM128/VLOOKUP(AM$2,$BO$127:$BP$138,2,FALSE)</f>
        <v>0</v>
      </c>
      <c r="AN128" s="40">
        <f>'Budget FCFA'!AN128/VLOOKUP(AN$2,$BO$127:$BP$138,2,FALSE)</f>
        <v>0</v>
      </c>
      <c r="AO128" s="40">
        <f>'Budget FCFA'!AO128/VLOOKUP(AO$2,$BO$127:$BP$138,2,FALSE)</f>
        <v>0</v>
      </c>
      <c r="AP128" s="116">
        <f>'Budget FCFA'!AP128/VLOOKUP(AP$2,$BO$127:$BP$138,2,FALSE)</f>
        <v>0</v>
      </c>
      <c r="AQ128" s="39" t="e">
        <f>'Budget FCFA'!#REF!/VLOOKUP(AQ$2,$BO$127:$BP$138,2,FALSE)</f>
        <v>#REF!</v>
      </c>
      <c r="AR128" s="40" t="e">
        <f>'Budget FCFA'!#REF!/VLOOKUP(AR$2,$BO$127:$BP$138,2,FALSE)</f>
        <v>#REF!</v>
      </c>
      <c r="AS128" s="40" t="e">
        <f>'Budget FCFA'!#REF!/VLOOKUP(AS$2,$BO$127:$BP$138,2,FALSE)</f>
        <v>#REF!</v>
      </c>
      <c r="AT128" s="40" t="e">
        <f>'Budget FCFA'!#REF!/VLOOKUP(AT$2,$BO$127:$BP$138,2,FALSE)</f>
        <v>#REF!</v>
      </c>
      <c r="AU128" s="116" t="e">
        <f>'Budget FCFA'!#REF!/VLOOKUP(AU$2,$BO$127:$BP$138,2,FALSE)</f>
        <v>#REF!</v>
      </c>
      <c r="AV128" s="39" t="e">
        <f>'Budget FCFA'!#REF!/VLOOKUP(AV$2,$BO$127:$BP$138,2,FALSE)</f>
        <v>#REF!</v>
      </c>
      <c r="AW128" s="40" t="e">
        <f>'Budget FCFA'!#REF!/VLOOKUP(AW$2,$BO$127:$BP$138,2,FALSE)</f>
        <v>#REF!</v>
      </c>
      <c r="AX128" s="40" t="e">
        <f>'Budget FCFA'!#REF!/VLOOKUP(AX$2,$BO$127:$BP$138,2,FALSE)</f>
        <v>#REF!</v>
      </c>
      <c r="AY128" s="40" t="e">
        <f>'Budget FCFA'!#REF!/VLOOKUP(AY$2,$BO$127:$BP$138,2,FALSE)</f>
        <v>#REF!</v>
      </c>
      <c r="AZ128" s="116" t="e">
        <f>'Budget FCFA'!#REF!/VLOOKUP(AZ$2,$BO$127:$BP$138,2,FALSE)</f>
        <v>#REF!</v>
      </c>
      <c r="BA128" s="39" t="e">
        <f>'Budget FCFA'!#REF!/VLOOKUP(BA$2,$BO$127:$BP$138,2,FALSE)</f>
        <v>#REF!</v>
      </c>
      <c r="BB128" s="40" t="e">
        <f>'Budget FCFA'!#REF!/VLOOKUP(BB$2,$BO$127:$BP$138,2,FALSE)</f>
        <v>#REF!</v>
      </c>
      <c r="BC128" s="40" t="e">
        <f>'Budget FCFA'!#REF!/VLOOKUP(BC$2,$BO$127:$BP$138,2,FALSE)</f>
        <v>#REF!</v>
      </c>
      <c r="BD128" s="40" t="e">
        <f>'Budget FCFA'!#REF!/VLOOKUP(BD$2,$BO$127:$BP$138,2,FALSE)</f>
        <v>#REF!</v>
      </c>
      <c r="BE128" s="144" t="e">
        <f>'Budget FCFA'!#REF!/VLOOKUP(BE$2,$BO$127:$BP$138,2,FALSE)</f>
        <v>#REF!</v>
      </c>
      <c r="BF128" s="39" t="e">
        <f>'Budget FCFA'!#REF!/VLOOKUP(BF$2,$BO$127:$BP$138,2,FALSE)</f>
        <v>#REF!</v>
      </c>
      <c r="BG128" s="40" t="e">
        <f>'Budget FCFA'!#REF!/VLOOKUP(BG$2,$BO$127:$BP$138,2,FALSE)</f>
        <v>#REF!</v>
      </c>
      <c r="BH128" s="40" t="e">
        <f>'Budget FCFA'!#REF!/VLOOKUP(BH$2,$BO$127:$BP$138,2,FALSE)</f>
        <v>#REF!</v>
      </c>
      <c r="BI128" s="159" t="e">
        <f>'Budget FCFA'!#REF!/VLOOKUP(BI$2,$BO$127:$BP$138,2,FALSE)</f>
        <v>#REF!</v>
      </c>
      <c r="BJ128" s="116" t="e">
        <f>'Budget FCFA'!#REF!/VLOOKUP(BJ$2,$BO$127:$BP$138,2,FALSE)</f>
        <v>#REF!</v>
      </c>
      <c r="BK128" s="110" t="e">
        <f t="shared" si="1"/>
        <v>#REF!</v>
      </c>
      <c r="BL128" s="213" t="e">
        <f>BK128-'Budget FCFA'!#REF!</f>
        <v>#REF!</v>
      </c>
      <c r="BM128"/>
      <c r="BO128" s="119" t="s">
        <v>107</v>
      </c>
      <c r="BP128" s="120">
        <v>655.95699999999999</v>
      </c>
    </row>
    <row r="129" spans="1:74" s="5" customFormat="1">
      <c r="A129" s="61" t="s">
        <v>117</v>
      </c>
      <c r="B129" s="62" t="s">
        <v>67</v>
      </c>
      <c r="C129" s="106" t="s">
        <v>114</v>
      </c>
      <c r="D129" s="39">
        <f>'Budget FCFA'!D129/VLOOKUP(D$2,$BO$127:$BP$138,2,FALSE)</f>
        <v>0</v>
      </c>
      <c r="E129" s="40">
        <f>'Budget FCFA'!E129/VLOOKUP(E$2,$BO$127:$BP$138,2,FALSE)</f>
        <v>0</v>
      </c>
      <c r="F129" s="40">
        <f>'Budget FCFA'!F129/VLOOKUP(F$2,$BO$127:$BP$138,2,FALSE)</f>
        <v>0</v>
      </c>
      <c r="G129" s="40">
        <f>'Budget FCFA'!G129/VLOOKUP(G$2,$BO$127:$BP$138,2,FALSE)</f>
        <v>0</v>
      </c>
      <c r="H129" s="116">
        <f>'Budget FCFA'!H129/VLOOKUP(H$2,$BO$127:$BP$138,2,FALSE)</f>
        <v>0</v>
      </c>
      <c r="I129" s="39">
        <f>'Budget FCFA'!I129/VLOOKUP(I$2,$BO$127:$BP$138,2,FALSE)</f>
        <v>0</v>
      </c>
      <c r="J129" s="40">
        <f>'Budget FCFA'!J129/VLOOKUP(J$2,$BO$127:$BP$138,2,FALSE)</f>
        <v>0</v>
      </c>
      <c r="K129" s="40">
        <f>'Budget FCFA'!K129/VLOOKUP(K$2,$BO$127:$BP$138,2,FALSE)</f>
        <v>0</v>
      </c>
      <c r="L129" s="116">
        <f>'Budget FCFA'!L129/VLOOKUP(L$2,$BO$127:$BP$138,2,FALSE)</f>
        <v>0</v>
      </c>
      <c r="M129" s="39">
        <f>'Budget FCFA'!M129/VLOOKUP(M$2,$BO$127:$BP$138,2,FALSE)</f>
        <v>0</v>
      </c>
      <c r="N129" s="40">
        <f>'Budget FCFA'!N129/VLOOKUP(N$2,$BO$127:$BP$138,2,FALSE)</f>
        <v>0</v>
      </c>
      <c r="O129" s="40">
        <f>'Budget FCFA'!O129/VLOOKUP(O$2,$BO$127:$BP$138,2,FALSE)</f>
        <v>0</v>
      </c>
      <c r="P129" s="40">
        <f>'Budget FCFA'!P129/VLOOKUP(P$2,$BO$127:$BP$138,2,FALSE)</f>
        <v>0</v>
      </c>
      <c r="Q129" s="116">
        <f>'Budget FCFA'!Q129/VLOOKUP(Q$2,$BO$127:$BP$138,2,FALSE)</f>
        <v>0</v>
      </c>
      <c r="R129" s="39">
        <f>'Budget FCFA'!R129/VLOOKUP(R$2,$BO$127:$BP$138,2,FALSE)</f>
        <v>0</v>
      </c>
      <c r="S129" s="40">
        <f>'Budget FCFA'!S129/VLOOKUP(S$2,$BO$127:$BP$138,2,FALSE)</f>
        <v>0</v>
      </c>
      <c r="T129" s="40">
        <f>'Budget FCFA'!T129/VLOOKUP(T$2,$BO$127:$BP$138,2,FALSE)</f>
        <v>0</v>
      </c>
      <c r="U129" s="40">
        <f>'Budget FCFA'!U129/VLOOKUP(U$2,$BO$127:$BP$138,2,FALSE)</f>
        <v>0</v>
      </c>
      <c r="V129" s="116">
        <f>'Budget FCFA'!V129/VLOOKUP(V$2,$BO$127:$BP$138,2,FALSE)</f>
        <v>0</v>
      </c>
      <c r="W129" s="39">
        <f>'Budget FCFA'!W129/VLOOKUP(W$2,$BO$127:$BP$138,2,FALSE)</f>
        <v>0</v>
      </c>
      <c r="X129" s="40">
        <f>'Budget FCFA'!X129/VLOOKUP(X$2,$BO$127:$BP$138,2,FALSE)</f>
        <v>0</v>
      </c>
      <c r="Y129" s="40">
        <f>'Budget FCFA'!Y129/VLOOKUP(Y$2,$BO$127:$BP$138,2,FALSE)</f>
        <v>0</v>
      </c>
      <c r="Z129" s="40">
        <f>'Budget FCFA'!Z129/VLOOKUP(Z$2,$BO$127:$BP$138,2,FALSE)</f>
        <v>0</v>
      </c>
      <c r="AA129" s="116">
        <f>'Budget FCFA'!AA129/VLOOKUP(AA$2,$BO$127:$BP$138,2,FALSE)</f>
        <v>0</v>
      </c>
      <c r="AB129" s="39">
        <f>'Budget FCFA'!AB129/VLOOKUP(AB$2,$BO$127:$BP$138,2,FALSE)</f>
        <v>0</v>
      </c>
      <c r="AC129" s="40">
        <f>'Budget FCFA'!AC129/VLOOKUP(AC$2,$BO$127:$BP$138,2,FALSE)</f>
        <v>0</v>
      </c>
      <c r="AD129" s="40">
        <f>'Budget FCFA'!AD129/VLOOKUP(AD$2,$BO$127:$BP$138,2,FALSE)</f>
        <v>0</v>
      </c>
      <c r="AE129" s="40">
        <f>'Budget FCFA'!AE129/VLOOKUP(AE$2,$BO$127:$BP$138,2,FALSE)</f>
        <v>0</v>
      </c>
      <c r="AF129" s="116">
        <f>'Budget FCFA'!AF129/VLOOKUP(AF$2,$BO$127:$BP$138,2,FALSE)</f>
        <v>0</v>
      </c>
      <c r="AG129" s="39">
        <f>'Budget FCFA'!AG129/VLOOKUP(AG$2,$BO$127:$BP$138,2,FALSE)</f>
        <v>0</v>
      </c>
      <c r="AH129" s="40">
        <f>'Budget FCFA'!AH129/VLOOKUP(AH$2,$BO$127:$BP$138,2,FALSE)</f>
        <v>0</v>
      </c>
      <c r="AI129" s="40">
        <f>'Budget FCFA'!AI129/VLOOKUP(AI$2,$BO$127:$BP$138,2,FALSE)</f>
        <v>0</v>
      </c>
      <c r="AJ129" s="40">
        <f>'Budget FCFA'!AJ129/VLOOKUP(AJ$2,$BO$127:$BP$138,2,FALSE)</f>
        <v>0</v>
      </c>
      <c r="AK129" s="116">
        <f>'Budget FCFA'!AK129/VLOOKUP(AK$2,$BO$127:$BP$138,2,FALSE)</f>
        <v>0</v>
      </c>
      <c r="AL129" s="39">
        <f>'Budget FCFA'!AL129/VLOOKUP(AL$2,$BO$127:$BP$138,2,FALSE)</f>
        <v>0</v>
      </c>
      <c r="AM129" s="40">
        <f>'Budget FCFA'!AM129/VLOOKUP(AM$2,$BO$127:$BP$138,2,FALSE)</f>
        <v>0</v>
      </c>
      <c r="AN129" s="40">
        <f>'Budget FCFA'!AN129/VLOOKUP(AN$2,$BO$127:$BP$138,2,FALSE)</f>
        <v>0</v>
      </c>
      <c r="AO129" s="40">
        <f>'Budget FCFA'!AO129/VLOOKUP(AO$2,$BO$127:$BP$138,2,FALSE)</f>
        <v>0</v>
      </c>
      <c r="AP129" s="116">
        <f>'Budget FCFA'!AP129/VLOOKUP(AP$2,$BO$127:$BP$138,2,FALSE)</f>
        <v>0</v>
      </c>
      <c r="AQ129" s="39" t="e">
        <f>'Budget FCFA'!#REF!/VLOOKUP(AQ$2,$BO$127:$BP$138,2,FALSE)</f>
        <v>#REF!</v>
      </c>
      <c r="AR129" s="40" t="e">
        <f>'Budget FCFA'!#REF!/VLOOKUP(AR$2,$BO$127:$BP$138,2,FALSE)</f>
        <v>#REF!</v>
      </c>
      <c r="AS129" s="40" t="e">
        <f>'Budget FCFA'!#REF!/VLOOKUP(AS$2,$BO$127:$BP$138,2,FALSE)</f>
        <v>#REF!</v>
      </c>
      <c r="AT129" s="40" t="e">
        <f>'Budget FCFA'!#REF!/VLOOKUP(AT$2,$BO$127:$BP$138,2,FALSE)</f>
        <v>#REF!</v>
      </c>
      <c r="AU129" s="116" t="e">
        <f>'Budget FCFA'!#REF!/VLOOKUP(AU$2,$BO$127:$BP$138,2,FALSE)</f>
        <v>#REF!</v>
      </c>
      <c r="AV129" s="39" t="e">
        <f>'Budget FCFA'!#REF!/VLOOKUP(AV$2,$BO$127:$BP$138,2,FALSE)</f>
        <v>#REF!</v>
      </c>
      <c r="AW129" s="40" t="e">
        <f>'Budget FCFA'!#REF!/VLOOKUP(AW$2,$BO$127:$BP$138,2,FALSE)</f>
        <v>#REF!</v>
      </c>
      <c r="AX129" s="40" t="e">
        <f>'Budget FCFA'!#REF!/VLOOKUP(AX$2,$BO$127:$BP$138,2,FALSE)</f>
        <v>#REF!</v>
      </c>
      <c r="AY129" s="40" t="e">
        <f>'Budget FCFA'!#REF!/VLOOKUP(AY$2,$BO$127:$BP$138,2,FALSE)</f>
        <v>#REF!</v>
      </c>
      <c r="AZ129" s="116" t="e">
        <f>'Budget FCFA'!#REF!/VLOOKUP(AZ$2,$BO$127:$BP$138,2,FALSE)</f>
        <v>#REF!</v>
      </c>
      <c r="BA129" s="39" t="e">
        <f>'Budget FCFA'!#REF!/VLOOKUP(BA$2,$BO$127:$BP$138,2,FALSE)</f>
        <v>#REF!</v>
      </c>
      <c r="BB129" s="40" t="e">
        <f>'Budget FCFA'!#REF!/VLOOKUP(BB$2,$BO$127:$BP$138,2,FALSE)</f>
        <v>#REF!</v>
      </c>
      <c r="BC129" s="40" t="e">
        <f>'Budget FCFA'!#REF!/VLOOKUP(BC$2,$BO$127:$BP$138,2,FALSE)</f>
        <v>#REF!</v>
      </c>
      <c r="BD129" s="40" t="e">
        <f>'Budget FCFA'!#REF!/VLOOKUP(BD$2,$BO$127:$BP$138,2,FALSE)</f>
        <v>#REF!</v>
      </c>
      <c r="BE129" s="144" t="e">
        <f>'Budget FCFA'!#REF!/VLOOKUP(BE$2,$BO$127:$BP$138,2,FALSE)</f>
        <v>#REF!</v>
      </c>
      <c r="BF129" s="39" t="e">
        <f>'Budget FCFA'!#REF!/VLOOKUP(BF$2,$BO$127:$BP$138,2,FALSE)</f>
        <v>#REF!</v>
      </c>
      <c r="BG129" s="40" t="e">
        <f>'Budget FCFA'!#REF!/VLOOKUP(BG$2,$BO$127:$BP$138,2,FALSE)</f>
        <v>#REF!</v>
      </c>
      <c r="BH129" s="40" t="e">
        <f>'Budget FCFA'!#REF!/VLOOKUP(BH$2,$BO$127:$BP$138,2,FALSE)</f>
        <v>#REF!</v>
      </c>
      <c r="BI129" s="159" t="e">
        <f>'Budget FCFA'!#REF!/VLOOKUP(BI$2,$BO$127:$BP$138,2,FALSE)</f>
        <v>#REF!</v>
      </c>
      <c r="BJ129" s="116" t="e">
        <f>'Budget FCFA'!#REF!/VLOOKUP(BJ$2,$BO$127:$BP$138,2,FALSE)</f>
        <v>#REF!</v>
      </c>
      <c r="BK129" s="110" t="e">
        <f t="shared" si="1"/>
        <v>#REF!</v>
      </c>
      <c r="BL129" s="213" t="e">
        <f>BK129-'Budget FCFA'!#REF!</f>
        <v>#REF!</v>
      </c>
      <c r="BM129"/>
      <c r="BO129" s="119" t="s">
        <v>34</v>
      </c>
      <c r="BP129" s="120">
        <v>655.95699999999999</v>
      </c>
    </row>
    <row r="130" spans="1:74" s="5" customFormat="1">
      <c r="A130" s="61" t="s">
        <v>117</v>
      </c>
      <c r="B130" s="62" t="s">
        <v>29</v>
      </c>
      <c r="C130" s="106" t="s">
        <v>114</v>
      </c>
      <c r="D130" s="39">
        <f>'Budget FCFA'!D130/VLOOKUP(D$2,$BO$127:$BP$138,2,FALSE)</f>
        <v>0</v>
      </c>
      <c r="E130" s="40">
        <f>'Budget FCFA'!E130/VLOOKUP(E$2,$BO$127:$BP$138,2,FALSE)</f>
        <v>0</v>
      </c>
      <c r="F130" s="40">
        <f>'Budget FCFA'!F130/VLOOKUP(F$2,$BO$127:$BP$138,2,FALSE)</f>
        <v>0</v>
      </c>
      <c r="G130" s="40">
        <f>'Budget FCFA'!G130/VLOOKUP(G$2,$BO$127:$BP$138,2,FALSE)</f>
        <v>0</v>
      </c>
      <c r="H130" s="116">
        <f>'Budget FCFA'!H130/VLOOKUP(H$2,$BO$127:$BP$138,2,FALSE)</f>
        <v>0</v>
      </c>
      <c r="I130" s="39">
        <f>'Budget FCFA'!I130/VLOOKUP(I$2,$BO$127:$BP$138,2,FALSE)</f>
        <v>0</v>
      </c>
      <c r="J130" s="40">
        <f>'Budget FCFA'!J130/VLOOKUP(J$2,$BO$127:$BP$138,2,FALSE)</f>
        <v>0</v>
      </c>
      <c r="K130" s="40">
        <f>'Budget FCFA'!K130/VLOOKUP(K$2,$BO$127:$BP$138,2,FALSE)</f>
        <v>0</v>
      </c>
      <c r="L130" s="116">
        <f>'Budget FCFA'!L130/VLOOKUP(L$2,$BO$127:$BP$138,2,FALSE)</f>
        <v>0</v>
      </c>
      <c r="M130" s="39">
        <f>'Budget FCFA'!M130/VLOOKUP(M$2,$BO$127:$BP$138,2,FALSE)</f>
        <v>0</v>
      </c>
      <c r="N130" s="40">
        <f>'Budget FCFA'!N130/VLOOKUP(N$2,$BO$127:$BP$138,2,FALSE)</f>
        <v>0</v>
      </c>
      <c r="O130" s="40">
        <f>'Budget FCFA'!O130/VLOOKUP(O$2,$BO$127:$BP$138,2,FALSE)</f>
        <v>0</v>
      </c>
      <c r="P130" s="40">
        <f>'Budget FCFA'!P130/VLOOKUP(P$2,$BO$127:$BP$138,2,FALSE)</f>
        <v>0</v>
      </c>
      <c r="Q130" s="116">
        <f>'Budget FCFA'!Q130/VLOOKUP(Q$2,$BO$127:$BP$138,2,FALSE)</f>
        <v>0</v>
      </c>
      <c r="R130" s="39">
        <f>'Budget FCFA'!R130/VLOOKUP(R$2,$BO$127:$BP$138,2,FALSE)</f>
        <v>0</v>
      </c>
      <c r="S130" s="40">
        <f>'Budget FCFA'!S130/VLOOKUP(S$2,$BO$127:$BP$138,2,FALSE)</f>
        <v>0</v>
      </c>
      <c r="T130" s="40">
        <f>'Budget FCFA'!T130/VLOOKUP(T$2,$BO$127:$BP$138,2,FALSE)</f>
        <v>0</v>
      </c>
      <c r="U130" s="40">
        <f>'Budget FCFA'!U130/VLOOKUP(U$2,$BO$127:$BP$138,2,FALSE)</f>
        <v>0</v>
      </c>
      <c r="V130" s="116">
        <f>'Budget FCFA'!V130/VLOOKUP(V$2,$BO$127:$BP$138,2,FALSE)</f>
        <v>0</v>
      </c>
      <c r="W130" s="39">
        <f>'Budget FCFA'!W130/VLOOKUP(W$2,$BO$127:$BP$138,2,FALSE)</f>
        <v>0</v>
      </c>
      <c r="X130" s="40">
        <f>'Budget FCFA'!X130/VLOOKUP(X$2,$BO$127:$BP$138,2,FALSE)</f>
        <v>0</v>
      </c>
      <c r="Y130" s="40">
        <f>'Budget FCFA'!Y130/VLOOKUP(Y$2,$BO$127:$BP$138,2,FALSE)</f>
        <v>0</v>
      </c>
      <c r="Z130" s="40">
        <f>'Budget FCFA'!Z130/VLOOKUP(Z$2,$BO$127:$BP$138,2,FALSE)</f>
        <v>0</v>
      </c>
      <c r="AA130" s="116">
        <f>'Budget FCFA'!AA130/VLOOKUP(AA$2,$BO$127:$BP$138,2,FALSE)</f>
        <v>0</v>
      </c>
      <c r="AB130" s="39">
        <f>'Budget FCFA'!AB130/VLOOKUP(AB$2,$BO$127:$BP$138,2,FALSE)</f>
        <v>0</v>
      </c>
      <c r="AC130" s="40">
        <f>'Budget FCFA'!AC130/VLOOKUP(AC$2,$BO$127:$BP$138,2,FALSE)</f>
        <v>0</v>
      </c>
      <c r="AD130" s="40">
        <f>'Budget FCFA'!AD130/VLOOKUP(AD$2,$BO$127:$BP$138,2,FALSE)</f>
        <v>0</v>
      </c>
      <c r="AE130" s="40">
        <f>'Budget FCFA'!AE130/VLOOKUP(AE$2,$BO$127:$BP$138,2,FALSE)</f>
        <v>0</v>
      </c>
      <c r="AF130" s="116">
        <f>'Budget FCFA'!AF130/VLOOKUP(AF$2,$BO$127:$BP$138,2,FALSE)</f>
        <v>0</v>
      </c>
      <c r="AG130" s="39">
        <f>'Budget FCFA'!AG130/VLOOKUP(AG$2,$BO$127:$BP$138,2,FALSE)</f>
        <v>0</v>
      </c>
      <c r="AH130" s="40">
        <f>'Budget FCFA'!AH130/VLOOKUP(AH$2,$BO$127:$BP$138,2,FALSE)</f>
        <v>0</v>
      </c>
      <c r="AI130" s="40">
        <f>'Budget FCFA'!AI130/VLOOKUP(AI$2,$BO$127:$BP$138,2,FALSE)</f>
        <v>0</v>
      </c>
      <c r="AJ130" s="40">
        <f>'Budget FCFA'!AJ130/VLOOKUP(AJ$2,$BO$127:$BP$138,2,FALSE)</f>
        <v>0</v>
      </c>
      <c r="AK130" s="116">
        <f>'Budget FCFA'!AK130/VLOOKUP(AK$2,$BO$127:$BP$138,2,FALSE)</f>
        <v>0</v>
      </c>
      <c r="AL130" s="39">
        <f>'Budget FCFA'!AL130/VLOOKUP(AL$2,$BO$127:$BP$138,2,FALSE)</f>
        <v>0</v>
      </c>
      <c r="AM130" s="40">
        <f>'Budget FCFA'!AM130/VLOOKUP(AM$2,$BO$127:$BP$138,2,FALSE)</f>
        <v>0</v>
      </c>
      <c r="AN130" s="40">
        <f>'Budget FCFA'!AN130/VLOOKUP(AN$2,$BO$127:$BP$138,2,FALSE)</f>
        <v>0</v>
      </c>
      <c r="AO130" s="40">
        <f>'Budget FCFA'!AO130/VLOOKUP(AO$2,$BO$127:$BP$138,2,FALSE)</f>
        <v>0</v>
      </c>
      <c r="AP130" s="116">
        <f>'Budget FCFA'!AP130/VLOOKUP(AP$2,$BO$127:$BP$138,2,FALSE)</f>
        <v>0</v>
      </c>
      <c r="AQ130" s="39" t="e">
        <f>'Budget FCFA'!#REF!/VLOOKUP(AQ$2,$BO$127:$BP$138,2,FALSE)</f>
        <v>#REF!</v>
      </c>
      <c r="AR130" s="40" t="e">
        <f>'Budget FCFA'!#REF!/VLOOKUP(AR$2,$BO$127:$BP$138,2,FALSE)</f>
        <v>#REF!</v>
      </c>
      <c r="AS130" s="40" t="e">
        <f>'Budget FCFA'!#REF!/VLOOKUP(AS$2,$BO$127:$BP$138,2,FALSE)</f>
        <v>#REF!</v>
      </c>
      <c r="AT130" s="40" t="e">
        <f>'Budget FCFA'!#REF!/VLOOKUP(AT$2,$BO$127:$BP$138,2,FALSE)</f>
        <v>#REF!</v>
      </c>
      <c r="AU130" s="116" t="e">
        <f>'Budget FCFA'!#REF!/VLOOKUP(AU$2,$BO$127:$BP$138,2,FALSE)</f>
        <v>#REF!</v>
      </c>
      <c r="AV130" s="39" t="e">
        <f>'Budget FCFA'!#REF!/VLOOKUP(AV$2,$BO$127:$BP$138,2,FALSE)</f>
        <v>#REF!</v>
      </c>
      <c r="AW130" s="40" t="e">
        <f>'Budget FCFA'!#REF!/VLOOKUP(AW$2,$BO$127:$BP$138,2,FALSE)</f>
        <v>#REF!</v>
      </c>
      <c r="AX130" s="40" t="e">
        <f>'Budget FCFA'!#REF!/VLOOKUP(AX$2,$BO$127:$BP$138,2,FALSE)</f>
        <v>#REF!</v>
      </c>
      <c r="AY130" s="40" t="e">
        <f>'Budget FCFA'!#REF!/VLOOKUP(AY$2,$BO$127:$BP$138,2,FALSE)</f>
        <v>#REF!</v>
      </c>
      <c r="AZ130" s="116" t="e">
        <f>'Budget FCFA'!#REF!/VLOOKUP(AZ$2,$BO$127:$BP$138,2,FALSE)</f>
        <v>#REF!</v>
      </c>
      <c r="BA130" s="39" t="e">
        <f>'Budget FCFA'!#REF!/VLOOKUP(BA$2,$BO$127:$BP$138,2,FALSE)</f>
        <v>#REF!</v>
      </c>
      <c r="BB130" s="40" t="e">
        <f>'Budget FCFA'!#REF!/VLOOKUP(BB$2,$BO$127:$BP$138,2,FALSE)</f>
        <v>#REF!</v>
      </c>
      <c r="BC130" s="40" t="e">
        <f>'Budget FCFA'!#REF!/VLOOKUP(BC$2,$BO$127:$BP$138,2,FALSE)</f>
        <v>#REF!</v>
      </c>
      <c r="BD130" s="40" t="e">
        <f>'Budget FCFA'!#REF!/VLOOKUP(BD$2,$BO$127:$BP$138,2,FALSE)</f>
        <v>#REF!</v>
      </c>
      <c r="BE130" s="144" t="e">
        <f>'Budget FCFA'!#REF!/VLOOKUP(BE$2,$BO$127:$BP$138,2,FALSE)</f>
        <v>#REF!</v>
      </c>
      <c r="BF130" s="39" t="e">
        <f>'Budget FCFA'!#REF!/VLOOKUP(BF$2,$BO$127:$BP$138,2,FALSE)</f>
        <v>#REF!</v>
      </c>
      <c r="BG130" s="40" t="e">
        <f>'Budget FCFA'!#REF!/VLOOKUP(BG$2,$BO$127:$BP$138,2,FALSE)</f>
        <v>#REF!</v>
      </c>
      <c r="BH130" s="40" t="e">
        <f>'Budget FCFA'!#REF!/VLOOKUP(BH$2,$BO$127:$BP$138,2,FALSE)</f>
        <v>#REF!</v>
      </c>
      <c r="BI130" s="159" t="e">
        <f>'Budget FCFA'!#REF!/VLOOKUP(BI$2,$BO$127:$BP$138,2,FALSE)</f>
        <v>#REF!</v>
      </c>
      <c r="BJ130" s="116" t="e">
        <f>'Budget FCFA'!#REF!/VLOOKUP(BJ$2,$BO$127:$BP$138,2,FALSE)</f>
        <v>#REF!</v>
      </c>
      <c r="BK130" s="110" t="e">
        <f t="shared" si="1"/>
        <v>#REF!</v>
      </c>
      <c r="BL130" s="213" t="e">
        <f>BK130-'Budget FCFA'!#REF!</f>
        <v>#REF!</v>
      </c>
      <c r="BM130"/>
      <c r="BO130" s="119" t="s">
        <v>37</v>
      </c>
      <c r="BP130" s="120">
        <v>655.95699999999999</v>
      </c>
    </row>
    <row r="131" spans="1:74" s="5" customFormat="1">
      <c r="A131" s="61" t="s">
        <v>117</v>
      </c>
      <c r="B131" s="62" t="s">
        <v>96</v>
      </c>
      <c r="C131" s="106" t="s">
        <v>114</v>
      </c>
      <c r="D131" s="39">
        <f>'Budget FCFA'!D131/VLOOKUP(D$2,$BO$127:$BP$138,2,FALSE)</f>
        <v>0</v>
      </c>
      <c r="E131" s="40">
        <f>'Budget FCFA'!E131/VLOOKUP(E$2,$BO$127:$BP$138,2,FALSE)</f>
        <v>0</v>
      </c>
      <c r="F131" s="40">
        <f>'Budget FCFA'!F131/VLOOKUP(F$2,$BO$127:$BP$138,2,FALSE)</f>
        <v>0</v>
      </c>
      <c r="G131" s="40">
        <f>'Budget FCFA'!G131/VLOOKUP(G$2,$BO$127:$BP$138,2,FALSE)</f>
        <v>0</v>
      </c>
      <c r="H131" s="41">
        <f>'Budget FCFA'!H131/VLOOKUP(H$2,$BO$127:$BP$138,2,FALSE)</f>
        <v>0</v>
      </c>
      <c r="I131" s="39">
        <f>'Budget FCFA'!I131/VLOOKUP(I$2,$BO$127:$BP$138,2,FALSE)</f>
        <v>0</v>
      </c>
      <c r="J131" s="40">
        <f>'Budget FCFA'!J131/VLOOKUP(J$2,$BO$127:$BP$138,2,FALSE)</f>
        <v>0</v>
      </c>
      <c r="K131" s="40">
        <f>'Budget FCFA'!K131/VLOOKUP(K$2,$BO$127:$BP$138,2,FALSE)</f>
        <v>0</v>
      </c>
      <c r="L131" s="41">
        <f>'Budget FCFA'!L131/VLOOKUP(L$2,$BO$127:$BP$138,2,FALSE)</f>
        <v>0</v>
      </c>
      <c r="M131" s="39">
        <f>'Budget FCFA'!M131/VLOOKUP(M$2,$BO$127:$BP$138,2,FALSE)</f>
        <v>0</v>
      </c>
      <c r="N131" s="40">
        <f>'Budget FCFA'!N131/VLOOKUP(N$2,$BO$127:$BP$138,2,FALSE)</f>
        <v>0</v>
      </c>
      <c r="O131" s="40">
        <f>'Budget FCFA'!O131/VLOOKUP(O$2,$BO$127:$BP$138,2,FALSE)</f>
        <v>0</v>
      </c>
      <c r="P131" s="40">
        <f>'Budget FCFA'!P131/VLOOKUP(P$2,$BO$127:$BP$138,2,FALSE)</f>
        <v>0</v>
      </c>
      <c r="Q131" s="41">
        <f>'Budget FCFA'!Q131/VLOOKUP(Q$2,$BO$127:$BP$138,2,FALSE)</f>
        <v>0</v>
      </c>
      <c r="R131" s="39">
        <f>'Budget FCFA'!R131/VLOOKUP(R$2,$BO$127:$BP$138,2,FALSE)</f>
        <v>0</v>
      </c>
      <c r="S131" s="40">
        <f>'Budget FCFA'!S131/VLOOKUP(S$2,$BO$127:$BP$138,2,FALSE)</f>
        <v>0</v>
      </c>
      <c r="T131" s="40">
        <f>'Budget FCFA'!T131/VLOOKUP(T$2,$BO$127:$BP$138,2,FALSE)</f>
        <v>0</v>
      </c>
      <c r="U131" s="40">
        <f>'Budget FCFA'!U131/VLOOKUP(U$2,$BO$127:$BP$138,2,FALSE)</f>
        <v>0</v>
      </c>
      <c r="V131" s="41">
        <f>'Budget FCFA'!V131/VLOOKUP(V$2,$BO$127:$BP$138,2,FALSE)</f>
        <v>0</v>
      </c>
      <c r="W131" s="39">
        <f>'Budget FCFA'!W131/VLOOKUP(W$2,$BO$127:$BP$138,2,FALSE)</f>
        <v>0</v>
      </c>
      <c r="X131" s="40">
        <f>'Budget FCFA'!X131/VLOOKUP(X$2,$BO$127:$BP$138,2,FALSE)</f>
        <v>0</v>
      </c>
      <c r="Y131" s="40">
        <f>'Budget FCFA'!Y131/VLOOKUP(Y$2,$BO$127:$BP$138,2,FALSE)</f>
        <v>0</v>
      </c>
      <c r="Z131" s="40">
        <f>'Budget FCFA'!Z131/VLOOKUP(Z$2,$BO$127:$BP$138,2,FALSE)</f>
        <v>0</v>
      </c>
      <c r="AA131" s="41">
        <f>'Budget FCFA'!AA131/VLOOKUP(AA$2,$BO$127:$BP$138,2,FALSE)</f>
        <v>0</v>
      </c>
      <c r="AB131" s="39">
        <f>'Budget FCFA'!AB131/VLOOKUP(AB$2,$BO$127:$BP$138,2,FALSE)</f>
        <v>0</v>
      </c>
      <c r="AC131" s="40">
        <f>'Budget FCFA'!AC131/VLOOKUP(AC$2,$BO$127:$BP$138,2,FALSE)</f>
        <v>0</v>
      </c>
      <c r="AD131" s="40">
        <f>'Budget FCFA'!AD131/VLOOKUP(AD$2,$BO$127:$BP$138,2,FALSE)</f>
        <v>0</v>
      </c>
      <c r="AE131" s="40">
        <f>'Budget FCFA'!AE131/VLOOKUP(AE$2,$BO$127:$BP$138,2,FALSE)</f>
        <v>0</v>
      </c>
      <c r="AF131" s="41">
        <f>'Budget FCFA'!AF131/VLOOKUP(AF$2,$BO$127:$BP$138,2,FALSE)</f>
        <v>0</v>
      </c>
      <c r="AG131" s="39">
        <f>'Budget FCFA'!AG131/VLOOKUP(AG$2,$BO$127:$BP$138,2,FALSE)</f>
        <v>0</v>
      </c>
      <c r="AH131" s="40">
        <f>'Budget FCFA'!AH131/VLOOKUP(AH$2,$BO$127:$BP$138,2,FALSE)</f>
        <v>0</v>
      </c>
      <c r="AI131" s="40">
        <f>'Budget FCFA'!AI131/VLOOKUP(AI$2,$BO$127:$BP$138,2,FALSE)</f>
        <v>0</v>
      </c>
      <c r="AJ131" s="40">
        <f>'Budget FCFA'!AJ131/VLOOKUP(AJ$2,$BO$127:$BP$138,2,FALSE)</f>
        <v>0</v>
      </c>
      <c r="AK131" s="41">
        <f>'Budget FCFA'!AK131/VLOOKUP(AK$2,$BO$127:$BP$138,2,FALSE)</f>
        <v>0</v>
      </c>
      <c r="AL131" s="39">
        <f>'Budget FCFA'!AL131/VLOOKUP(AL$2,$BO$127:$BP$138,2,FALSE)</f>
        <v>0</v>
      </c>
      <c r="AM131" s="40">
        <f>'Budget FCFA'!AM131/VLOOKUP(AM$2,$BO$127:$BP$138,2,FALSE)</f>
        <v>0</v>
      </c>
      <c r="AN131" s="40">
        <f>'Budget FCFA'!AN131/VLOOKUP(AN$2,$BO$127:$BP$138,2,FALSE)</f>
        <v>0</v>
      </c>
      <c r="AO131" s="40">
        <f>'Budget FCFA'!AO131/VLOOKUP(AO$2,$BO$127:$BP$138,2,FALSE)</f>
        <v>0</v>
      </c>
      <c r="AP131" s="41">
        <f>'Budget FCFA'!AP131/VLOOKUP(AP$2,$BO$127:$BP$138,2,FALSE)</f>
        <v>0</v>
      </c>
      <c r="AQ131" s="39" t="e">
        <f>'Budget FCFA'!#REF!/VLOOKUP(AQ$2,$BO$127:$BP$138,2,FALSE)</f>
        <v>#REF!</v>
      </c>
      <c r="AR131" s="40" t="e">
        <f>'Budget FCFA'!#REF!/VLOOKUP(AR$2,$BO$127:$BP$138,2,FALSE)</f>
        <v>#REF!</v>
      </c>
      <c r="AS131" s="40" t="e">
        <f>'Budget FCFA'!#REF!/VLOOKUP(AS$2,$BO$127:$BP$138,2,FALSE)</f>
        <v>#REF!</v>
      </c>
      <c r="AT131" s="40" t="e">
        <f>'Budget FCFA'!#REF!/VLOOKUP(AT$2,$BO$127:$BP$138,2,FALSE)</f>
        <v>#REF!</v>
      </c>
      <c r="AU131" s="41" t="e">
        <f>'Budget FCFA'!#REF!/VLOOKUP(AU$2,$BO$127:$BP$138,2,FALSE)</f>
        <v>#REF!</v>
      </c>
      <c r="AV131" s="39" t="e">
        <f>'Budget FCFA'!#REF!/VLOOKUP(AV$2,$BO$127:$BP$138,2,FALSE)</f>
        <v>#REF!</v>
      </c>
      <c r="AW131" s="40" t="e">
        <f>'Budget FCFA'!#REF!/VLOOKUP(AW$2,$BO$127:$BP$138,2,FALSE)</f>
        <v>#REF!</v>
      </c>
      <c r="AX131" s="40" t="e">
        <f>'Budget FCFA'!#REF!/VLOOKUP(AX$2,$BO$127:$BP$138,2,FALSE)</f>
        <v>#REF!</v>
      </c>
      <c r="AY131" s="40" t="e">
        <f>'Budget FCFA'!#REF!/VLOOKUP(AY$2,$BO$127:$BP$138,2,FALSE)</f>
        <v>#REF!</v>
      </c>
      <c r="AZ131" s="41" t="e">
        <f>'Budget FCFA'!#REF!/VLOOKUP(AZ$2,$BO$127:$BP$138,2,FALSE)</f>
        <v>#REF!</v>
      </c>
      <c r="BA131" s="39" t="e">
        <f>'Budget FCFA'!#REF!/VLOOKUP(BA$2,$BO$127:$BP$138,2,FALSE)</f>
        <v>#REF!</v>
      </c>
      <c r="BB131" s="40" t="e">
        <f>'Budget FCFA'!#REF!/VLOOKUP(BB$2,$BO$127:$BP$138,2,FALSE)</f>
        <v>#REF!</v>
      </c>
      <c r="BC131" s="40" t="e">
        <f>'Budget FCFA'!#REF!/VLOOKUP(BC$2,$BO$127:$BP$138,2,FALSE)</f>
        <v>#REF!</v>
      </c>
      <c r="BD131" s="40" t="e">
        <f>'Budget FCFA'!#REF!/VLOOKUP(BD$2,$BO$127:$BP$138,2,FALSE)</f>
        <v>#REF!</v>
      </c>
      <c r="BE131" s="41" t="e">
        <f>'Budget FCFA'!#REF!/VLOOKUP(BE$2,$BO$127:$BP$138,2,FALSE)</f>
        <v>#REF!</v>
      </c>
      <c r="BF131" s="39" t="e">
        <f>'Budget FCFA'!#REF!/VLOOKUP(BF$2,$BO$127:$BP$138,2,FALSE)</f>
        <v>#REF!</v>
      </c>
      <c r="BG131" s="40" t="e">
        <f>'Budget FCFA'!#REF!/VLOOKUP(BG$2,$BO$127:$BP$138,2,FALSE)</f>
        <v>#REF!</v>
      </c>
      <c r="BH131" s="40" t="e">
        <f>'Budget FCFA'!#REF!/VLOOKUP(BH$2,$BO$127:$BP$138,2,FALSE)</f>
        <v>#REF!</v>
      </c>
      <c r="BI131" s="159" t="e">
        <f>'Budget FCFA'!#REF!/VLOOKUP(BI$2,$BO$127:$BP$138,2,FALSE)</f>
        <v>#REF!</v>
      </c>
      <c r="BJ131" s="149" t="e">
        <f>'Budget FCFA'!#REF!/VLOOKUP(BJ$2,$BO$127:$BP$138,2,FALSE)</f>
        <v>#REF!</v>
      </c>
      <c r="BK131" s="110" t="e">
        <f t="shared" si="1"/>
        <v>#REF!</v>
      </c>
      <c r="BL131" s="213" t="e">
        <f>BK131-'Budget FCFA'!#REF!</f>
        <v>#REF!</v>
      </c>
      <c r="BM131"/>
      <c r="BO131" s="119" t="s">
        <v>38</v>
      </c>
      <c r="BP131" s="120">
        <v>655.95699999999999</v>
      </c>
    </row>
    <row r="132" spans="1:74" s="5" customFormat="1">
      <c r="A132" s="61" t="s">
        <v>117</v>
      </c>
      <c r="B132" s="62" t="s">
        <v>30</v>
      </c>
      <c r="C132" s="106" t="s">
        <v>114</v>
      </c>
      <c r="D132" s="39">
        <f>'Budget FCFA'!D132/VLOOKUP(D$2,$BO$127:$BP$138,2,FALSE)</f>
        <v>0</v>
      </c>
      <c r="E132" s="40">
        <f>'Budget FCFA'!E132/VLOOKUP(E$2,$BO$127:$BP$138,2,FALSE)</f>
        <v>0</v>
      </c>
      <c r="F132" s="40">
        <f>'Budget FCFA'!F132/VLOOKUP(F$2,$BO$127:$BP$138,2,FALSE)</f>
        <v>0</v>
      </c>
      <c r="G132" s="40">
        <f>'Budget FCFA'!G132/VLOOKUP(G$2,$BO$127:$BP$138,2,FALSE)</f>
        <v>0</v>
      </c>
      <c r="H132" s="41">
        <f>'Budget FCFA'!H132/VLOOKUP(H$2,$BO$127:$BP$138,2,FALSE)</f>
        <v>0</v>
      </c>
      <c r="I132" s="39">
        <f>'Budget FCFA'!I132/VLOOKUP(I$2,$BO$127:$BP$138,2,FALSE)</f>
        <v>0</v>
      </c>
      <c r="J132" s="40">
        <f>'Budget FCFA'!J132/VLOOKUP(J$2,$BO$127:$BP$138,2,FALSE)</f>
        <v>0</v>
      </c>
      <c r="K132" s="40">
        <f>'Budget FCFA'!K132/VLOOKUP(K$2,$BO$127:$BP$138,2,FALSE)</f>
        <v>0</v>
      </c>
      <c r="L132" s="41">
        <f>'Budget FCFA'!L132/VLOOKUP(L$2,$BO$127:$BP$138,2,FALSE)</f>
        <v>0</v>
      </c>
      <c r="M132" s="39">
        <f>'Budget FCFA'!M132/VLOOKUP(M$2,$BO$127:$BP$138,2,FALSE)</f>
        <v>0</v>
      </c>
      <c r="N132" s="40">
        <f>'Budget FCFA'!N132/VLOOKUP(N$2,$BO$127:$BP$138,2,FALSE)</f>
        <v>0</v>
      </c>
      <c r="O132" s="40">
        <f>'Budget FCFA'!O132/VLOOKUP(O$2,$BO$127:$BP$138,2,FALSE)</f>
        <v>0</v>
      </c>
      <c r="P132" s="40">
        <f>'Budget FCFA'!P132/VLOOKUP(P$2,$BO$127:$BP$138,2,FALSE)</f>
        <v>0</v>
      </c>
      <c r="Q132" s="41">
        <f>'Budget FCFA'!Q132/VLOOKUP(Q$2,$BO$127:$BP$138,2,FALSE)</f>
        <v>0</v>
      </c>
      <c r="R132" s="39">
        <f>'Budget FCFA'!R132/VLOOKUP(R$2,$BO$127:$BP$138,2,FALSE)</f>
        <v>0</v>
      </c>
      <c r="S132" s="40">
        <f>'Budget FCFA'!S132/VLOOKUP(S$2,$BO$127:$BP$138,2,FALSE)</f>
        <v>0</v>
      </c>
      <c r="T132" s="40">
        <f>'Budget FCFA'!T132/VLOOKUP(T$2,$BO$127:$BP$138,2,FALSE)</f>
        <v>0</v>
      </c>
      <c r="U132" s="40">
        <f>'Budget FCFA'!U132/VLOOKUP(U$2,$BO$127:$BP$138,2,FALSE)</f>
        <v>0</v>
      </c>
      <c r="V132" s="41">
        <f>'Budget FCFA'!V132/VLOOKUP(V$2,$BO$127:$BP$138,2,FALSE)</f>
        <v>0</v>
      </c>
      <c r="W132" s="39">
        <f>'Budget FCFA'!W132/VLOOKUP(W$2,$BO$127:$BP$138,2,FALSE)</f>
        <v>0</v>
      </c>
      <c r="X132" s="40">
        <f>'Budget FCFA'!X132/VLOOKUP(X$2,$BO$127:$BP$138,2,FALSE)</f>
        <v>0</v>
      </c>
      <c r="Y132" s="40">
        <f>'Budget FCFA'!Y132/VLOOKUP(Y$2,$BO$127:$BP$138,2,FALSE)</f>
        <v>0</v>
      </c>
      <c r="Z132" s="40">
        <f>'Budget FCFA'!Z132/VLOOKUP(Z$2,$BO$127:$BP$138,2,FALSE)</f>
        <v>0</v>
      </c>
      <c r="AA132" s="41">
        <f>'Budget FCFA'!AA132/VLOOKUP(AA$2,$BO$127:$BP$138,2,FALSE)</f>
        <v>0</v>
      </c>
      <c r="AB132" s="39">
        <f>'Budget FCFA'!AB132/VLOOKUP(AB$2,$BO$127:$BP$138,2,FALSE)</f>
        <v>0</v>
      </c>
      <c r="AC132" s="40">
        <f>'Budget FCFA'!AC132/VLOOKUP(AC$2,$BO$127:$BP$138,2,FALSE)</f>
        <v>0</v>
      </c>
      <c r="AD132" s="40">
        <f>'Budget FCFA'!AD132/VLOOKUP(AD$2,$BO$127:$BP$138,2,FALSE)</f>
        <v>0</v>
      </c>
      <c r="AE132" s="40">
        <f>'Budget FCFA'!AE132/VLOOKUP(AE$2,$BO$127:$BP$138,2,FALSE)</f>
        <v>0</v>
      </c>
      <c r="AF132" s="41">
        <f>'Budget FCFA'!AF132/VLOOKUP(AF$2,$BO$127:$BP$138,2,FALSE)</f>
        <v>0</v>
      </c>
      <c r="AG132" s="39">
        <f>'Budget FCFA'!AG132/VLOOKUP(AG$2,$BO$127:$BP$138,2,FALSE)</f>
        <v>0</v>
      </c>
      <c r="AH132" s="40">
        <f>'Budget FCFA'!AH132/VLOOKUP(AH$2,$BO$127:$BP$138,2,FALSE)</f>
        <v>0</v>
      </c>
      <c r="AI132" s="40">
        <f>'Budget FCFA'!AI132/VLOOKUP(AI$2,$BO$127:$BP$138,2,FALSE)</f>
        <v>0</v>
      </c>
      <c r="AJ132" s="40">
        <f>'Budget FCFA'!AJ132/VLOOKUP(AJ$2,$BO$127:$BP$138,2,FALSE)</f>
        <v>0</v>
      </c>
      <c r="AK132" s="41">
        <f>'Budget FCFA'!AK132/VLOOKUP(AK$2,$BO$127:$BP$138,2,FALSE)</f>
        <v>0</v>
      </c>
      <c r="AL132" s="39">
        <f>'Budget FCFA'!AL132/VLOOKUP(AL$2,$BO$127:$BP$138,2,FALSE)</f>
        <v>0</v>
      </c>
      <c r="AM132" s="40">
        <f>'Budget FCFA'!AM132/VLOOKUP(AM$2,$BO$127:$BP$138,2,FALSE)</f>
        <v>0</v>
      </c>
      <c r="AN132" s="40">
        <f>'Budget FCFA'!AN132/VLOOKUP(AN$2,$BO$127:$BP$138,2,FALSE)</f>
        <v>0</v>
      </c>
      <c r="AO132" s="40">
        <f>'Budget FCFA'!AO132/VLOOKUP(AO$2,$BO$127:$BP$138,2,FALSE)</f>
        <v>0</v>
      </c>
      <c r="AP132" s="41">
        <f>'Budget FCFA'!AP132/VLOOKUP(AP$2,$BO$127:$BP$138,2,FALSE)</f>
        <v>0</v>
      </c>
      <c r="AQ132" s="39" t="e">
        <f>'Budget FCFA'!#REF!/VLOOKUP(AQ$2,$BO$127:$BP$138,2,FALSE)</f>
        <v>#REF!</v>
      </c>
      <c r="AR132" s="40" t="e">
        <f>'Budget FCFA'!#REF!/VLOOKUP(AR$2,$BO$127:$BP$138,2,FALSE)</f>
        <v>#REF!</v>
      </c>
      <c r="AS132" s="40" t="e">
        <f>'Budget FCFA'!#REF!/VLOOKUP(AS$2,$BO$127:$BP$138,2,FALSE)</f>
        <v>#REF!</v>
      </c>
      <c r="AT132" s="40" t="e">
        <f>'Budget FCFA'!#REF!/VLOOKUP(AT$2,$BO$127:$BP$138,2,FALSE)</f>
        <v>#REF!</v>
      </c>
      <c r="AU132" s="41" t="e">
        <f>'Budget FCFA'!#REF!/VLOOKUP(AU$2,$BO$127:$BP$138,2,FALSE)</f>
        <v>#REF!</v>
      </c>
      <c r="AV132" s="39" t="e">
        <f>'Budget FCFA'!#REF!/VLOOKUP(AV$2,$BO$127:$BP$138,2,FALSE)</f>
        <v>#REF!</v>
      </c>
      <c r="AW132" s="40" t="e">
        <f>'Budget FCFA'!#REF!/VLOOKUP(AW$2,$BO$127:$BP$138,2,FALSE)</f>
        <v>#REF!</v>
      </c>
      <c r="AX132" s="40" t="e">
        <f>'Budget FCFA'!#REF!/VLOOKUP(AX$2,$BO$127:$BP$138,2,FALSE)</f>
        <v>#REF!</v>
      </c>
      <c r="AY132" s="40" t="e">
        <f>'Budget FCFA'!#REF!/VLOOKUP(AY$2,$BO$127:$BP$138,2,FALSE)</f>
        <v>#REF!</v>
      </c>
      <c r="AZ132" s="41" t="e">
        <f>'Budget FCFA'!#REF!/VLOOKUP(AZ$2,$BO$127:$BP$138,2,FALSE)</f>
        <v>#REF!</v>
      </c>
      <c r="BA132" s="39" t="e">
        <f>'Budget FCFA'!#REF!/VLOOKUP(BA$2,$BO$127:$BP$138,2,FALSE)</f>
        <v>#REF!</v>
      </c>
      <c r="BB132" s="40" t="e">
        <f>'Budget FCFA'!#REF!/VLOOKUP(BB$2,$BO$127:$BP$138,2,FALSE)</f>
        <v>#REF!</v>
      </c>
      <c r="BC132" s="40" t="e">
        <f>'Budget FCFA'!#REF!/VLOOKUP(BC$2,$BO$127:$BP$138,2,FALSE)</f>
        <v>#REF!</v>
      </c>
      <c r="BD132" s="40" t="e">
        <f>'Budget FCFA'!#REF!/VLOOKUP(BD$2,$BO$127:$BP$138,2,FALSE)</f>
        <v>#REF!</v>
      </c>
      <c r="BE132" s="41" t="e">
        <f>'Budget FCFA'!#REF!/VLOOKUP(BE$2,$BO$127:$BP$138,2,FALSE)</f>
        <v>#REF!</v>
      </c>
      <c r="BF132" s="39" t="e">
        <f>'Budget FCFA'!#REF!/VLOOKUP(BF$2,$BO$127:$BP$138,2,FALSE)</f>
        <v>#REF!</v>
      </c>
      <c r="BG132" s="40" t="e">
        <f>'Budget FCFA'!#REF!/VLOOKUP(BG$2,$BO$127:$BP$138,2,FALSE)</f>
        <v>#REF!</v>
      </c>
      <c r="BH132" s="40" t="e">
        <f>'Budget FCFA'!#REF!/VLOOKUP(BH$2,$BO$127:$BP$138,2,FALSE)</f>
        <v>#REF!</v>
      </c>
      <c r="BI132" s="159" t="e">
        <f>'Budget FCFA'!#REF!/VLOOKUP(BI$2,$BO$127:$BP$138,2,FALSE)</f>
        <v>#REF!</v>
      </c>
      <c r="BJ132" s="149" t="e">
        <f>'Budget FCFA'!#REF!/VLOOKUP(BJ$2,$BO$127:$BP$138,2,FALSE)</f>
        <v>#REF!</v>
      </c>
      <c r="BK132" s="110" t="e">
        <f t="shared" si="1"/>
        <v>#REF!</v>
      </c>
      <c r="BL132" s="213" t="e">
        <f>BK132-'Budget FCFA'!#REF!</f>
        <v>#REF!</v>
      </c>
      <c r="BM132"/>
      <c r="BO132" s="119" t="s">
        <v>35</v>
      </c>
      <c r="BP132" s="120">
        <v>656.95699999999999</v>
      </c>
    </row>
    <row r="133" spans="1:74" s="5" customFormat="1" ht="15.6">
      <c r="A133" s="61" t="s">
        <v>117</v>
      </c>
      <c r="B133" s="64" t="s">
        <v>27</v>
      </c>
      <c r="C133" s="107" t="s">
        <v>74</v>
      </c>
      <c r="D133" s="65">
        <f>'Budget FCFA'!D133/VLOOKUP(D$2,$BO$127:$BP$138,2,FALSE)</f>
        <v>0</v>
      </c>
      <c r="E133" s="66">
        <f>'Budget FCFA'!E133/VLOOKUP(E$2,$BO$127:$BP$138,2,FALSE)</f>
        <v>0</v>
      </c>
      <c r="F133" s="66">
        <f>'Budget FCFA'!F133/VLOOKUP(F$2,$BO$127:$BP$138,2,FALSE)</f>
        <v>0</v>
      </c>
      <c r="G133" s="66">
        <f>'Budget FCFA'!G133/VLOOKUP(G$2,$BO$127:$BP$138,2,FALSE)</f>
        <v>0</v>
      </c>
      <c r="H133" s="67">
        <f>'Budget FCFA'!H133/VLOOKUP(H$2,$BO$127:$BP$138,2,FALSE)</f>
        <v>0</v>
      </c>
      <c r="I133" s="65">
        <f>'Budget FCFA'!I133/VLOOKUP(I$2,$BO$127:$BP$138,2,FALSE)</f>
        <v>0</v>
      </c>
      <c r="J133" s="66">
        <f>'Budget FCFA'!J133/VLOOKUP(J$2,$BO$127:$BP$138,2,FALSE)</f>
        <v>0</v>
      </c>
      <c r="K133" s="66">
        <f>'Budget FCFA'!K133/VLOOKUP(K$2,$BO$127:$BP$138,2,FALSE)</f>
        <v>0</v>
      </c>
      <c r="L133" s="67">
        <f>'Budget FCFA'!L133/VLOOKUP(L$2,$BO$127:$BP$138,2,FALSE)</f>
        <v>0</v>
      </c>
      <c r="M133" s="65">
        <f>'Budget FCFA'!M133/VLOOKUP(M$2,$BO$127:$BP$138,2,FALSE)</f>
        <v>0</v>
      </c>
      <c r="N133" s="94">
        <f>'Budget FCFA'!N133/VLOOKUP(N$2,$BO$127:$BP$138,2,FALSE)</f>
        <v>0</v>
      </c>
      <c r="O133" s="66">
        <f>'Budget FCFA'!O133/VLOOKUP(O$2,$BO$127:$BP$138,2,FALSE)</f>
        <v>0</v>
      </c>
      <c r="P133" s="66">
        <f>'Budget FCFA'!P133/VLOOKUP(P$2,$BO$127:$BP$138,2,FALSE)</f>
        <v>0</v>
      </c>
      <c r="Q133" s="67">
        <f>'Budget FCFA'!Q133/VLOOKUP(Q$2,$BO$127:$BP$138,2,FALSE)</f>
        <v>0</v>
      </c>
      <c r="R133" s="65">
        <f>'Budget FCFA'!R133/VLOOKUP(R$2,$BO$127:$BP$138,2,FALSE)</f>
        <v>0</v>
      </c>
      <c r="S133" s="66">
        <f>'Budget FCFA'!S133/VLOOKUP(S$2,$BO$127:$BP$138,2,FALSE)</f>
        <v>0</v>
      </c>
      <c r="T133" s="66">
        <f>'Budget FCFA'!T133/VLOOKUP(T$2,$BO$127:$BP$138,2,FALSE)</f>
        <v>0</v>
      </c>
      <c r="U133" s="66">
        <f>'Budget FCFA'!U133/VLOOKUP(U$2,$BO$127:$BP$138,2,FALSE)</f>
        <v>0</v>
      </c>
      <c r="V133" s="67">
        <f>'Budget FCFA'!V133/VLOOKUP(V$2,$BO$127:$BP$138,2,FALSE)</f>
        <v>0</v>
      </c>
      <c r="W133" s="65">
        <f>'Budget FCFA'!W133/VLOOKUP(W$2,$BO$127:$BP$138,2,FALSE)</f>
        <v>0</v>
      </c>
      <c r="X133" s="66">
        <f>'Budget FCFA'!X133/VLOOKUP(X$2,$BO$127:$BP$138,2,FALSE)</f>
        <v>0</v>
      </c>
      <c r="Y133" s="66">
        <f>'Budget FCFA'!Y133/VLOOKUP(Y$2,$BO$127:$BP$138,2,FALSE)</f>
        <v>0</v>
      </c>
      <c r="Z133" s="66">
        <f>'Budget FCFA'!Z133/VLOOKUP(Z$2,$BO$127:$BP$138,2,FALSE)</f>
        <v>0</v>
      </c>
      <c r="AA133" s="67">
        <f>'Budget FCFA'!AA133/VLOOKUP(AA$2,$BO$127:$BP$138,2,FALSE)</f>
        <v>0</v>
      </c>
      <c r="AB133" s="65">
        <f>'Budget FCFA'!AB133/VLOOKUP(AB$2,$BO$127:$BP$138,2,FALSE)</f>
        <v>0</v>
      </c>
      <c r="AC133" s="66">
        <f>'Budget FCFA'!AC133/VLOOKUP(AC$2,$BO$127:$BP$138,2,FALSE)</f>
        <v>0</v>
      </c>
      <c r="AD133" s="66">
        <f>'Budget FCFA'!AD133/VLOOKUP(AD$2,$BO$127:$BP$138,2,FALSE)</f>
        <v>0</v>
      </c>
      <c r="AE133" s="66">
        <f>'Budget FCFA'!AE133/VLOOKUP(AE$2,$BO$127:$BP$138,2,FALSE)</f>
        <v>0</v>
      </c>
      <c r="AF133" s="67">
        <f>'Budget FCFA'!AF133/VLOOKUP(AF$2,$BO$127:$BP$138,2,FALSE)</f>
        <v>0</v>
      </c>
      <c r="AG133" s="65">
        <f>'Budget FCFA'!AG133/VLOOKUP(AG$2,$BO$127:$BP$138,2,FALSE)</f>
        <v>0</v>
      </c>
      <c r="AH133" s="66">
        <f>'Budget FCFA'!AH133/VLOOKUP(AH$2,$BO$127:$BP$138,2,FALSE)</f>
        <v>0</v>
      </c>
      <c r="AI133" s="66">
        <f>'Budget FCFA'!AI133/VLOOKUP(AI$2,$BO$127:$BP$138,2,FALSE)</f>
        <v>0</v>
      </c>
      <c r="AJ133" s="66">
        <f>'Budget FCFA'!AJ133/VLOOKUP(AJ$2,$BO$127:$BP$138,2,FALSE)</f>
        <v>0</v>
      </c>
      <c r="AK133" s="67">
        <f>'Budget FCFA'!AK133/VLOOKUP(AK$2,$BO$127:$BP$138,2,FALSE)</f>
        <v>0</v>
      </c>
      <c r="AL133" s="65">
        <f>'Budget FCFA'!AL133/VLOOKUP(AL$2,$BO$127:$BP$138,2,FALSE)</f>
        <v>0</v>
      </c>
      <c r="AM133" s="66">
        <f>'Budget FCFA'!AM133/VLOOKUP(AM$2,$BO$127:$BP$138,2,FALSE)</f>
        <v>0</v>
      </c>
      <c r="AN133" s="66">
        <f>'Budget FCFA'!AN133/VLOOKUP(AN$2,$BO$127:$BP$138,2,FALSE)</f>
        <v>0</v>
      </c>
      <c r="AO133" s="66">
        <f>'Budget FCFA'!AO133/VLOOKUP(AO$2,$BO$127:$BP$138,2,FALSE)</f>
        <v>0</v>
      </c>
      <c r="AP133" s="67">
        <f>'Budget FCFA'!AP133/VLOOKUP(AP$2,$BO$127:$BP$138,2,FALSE)</f>
        <v>0</v>
      </c>
      <c r="AQ133" s="65" t="e">
        <f>'Budget FCFA'!#REF!/VLOOKUP(AQ$2,$BO$127:$BP$138,2,FALSE)</f>
        <v>#REF!</v>
      </c>
      <c r="AR133" s="66" t="e">
        <f>'Budget FCFA'!#REF!/VLOOKUP(AR$2,$BO$127:$BP$138,2,FALSE)</f>
        <v>#REF!</v>
      </c>
      <c r="AS133" s="66" t="e">
        <f>'Budget FCFA'!#REF!/VLOOKUP(AS$2,$BO$127:$BP$138,2,FALSE)</f>
        <v>#REF!</v>
      </c>
      <c r="AT133" s="66" t="e">
        <f>'Budget FCFA'!#REF!/VLOOKUP(AT$2,$BO$127:$BP$138,2,FALSE)</f>
        <v>#REF!</v>
      </c>
      <c r="AU133" s="67" t="e">
        <f>'Budget FCFA'!#REF!/VLOOKUP(AU$2,$BO$127:$BP$138,2,FALSE)</f>
        <v>#REF!</v>
      </c>
      <c r="AV133" s="65" t="e">
        <f>'Budget FCFA'!#REF!/VLOOKUP(AV$2,$BO$127:$BP$138,2,FALSE)</f>
        <v>#REF!</v>
      </c>
      <c r="AW133" s="66" t="e">
        <f>'Budget FCFA'!#REF!/VLOOKUP(AW$2,$BO$127:$BP$138,2,FALSE)</f>
        <v>#REF!</v>
      </c>
      <c r="AX133" s="66" t="e">
        <f>'Budget FCFA'!#REF!/VLOOKUP(AX$2,$BO$127:$BP$138,2,FALSE)</f>
        <v>#REF!</v>
      </c>
      <c r="AY133" s="66" t="e">
        <f>'Budget FCFA'!#REF!/VLOOKUP(AY$2,$BO$127:$BP$138,2,FALSE)</f>
        <v>#REF!</v>
      </c>
      <c r="AZ133" s="67" t="e">
        <f>'Budget FCFA'!#REF!/VLOOKUP(AZ$2,$BO$127:$BP$138,2,FALSE)</f>
        <v>#REF!</v>
      </c>
      <c r="BA133" s="65" t="e">
        <f>'Budget FCFA'!#REF!/VLOOKUP(BA$2,$BO$127:$BP$138,2,FALSE)</f>
        <v>#REF!</v>
      </c>
      <c r="BB133" s="66" t="e">
        <f>'Budget FCFA'!#REF!/VLOOKUP(BB$2,$BO$127:$BP$138,2,FALSE)</f>
        <v>#REF!</v>
      </c>
      <c r="BC133" s="66" t="e">
        <f>'Budget FCFA'!#REF!/VLOOKUP(BC$2,$BO$127:$BP$138,2,FALSE)</f>
        <v>#REF!</v>
      </c>
      <c r="BD133" s="66" t="e">
        <f>'Budget FCFA'!#REF!/VLOOKUP(BD$2,$BO$127:$BP$138,2,FALSE)</f>
        <v>#REF!</v>
      </c>
      <c r="BE133" s="146" t="e">
        <f>'Budget FCFA'!#REF!/VLOOKUP(BE$2,$BO$127:$BP$138,2,FALSE)</f>
        <v>#REF!</v>
      </c>
      <c r="BF133" s="65" t="e">
        <f>'Budget FCFA'!#REF!/VLOOKUP(BF$2,$BO$127:$BP$138,2,FALSE)</f>
        <v>#REF!</v>
      </c>
      <c r="BG133" s="66" t="e">
        <f>'Budget FCFA'!#REF!/VLOOKUP(BG$2,$BO$127:$BP$138,2,FALSE)</f>
        <v>#REF!</v>
      </c>
      <c r="BH133" s="66" t="e">
        <f>'Budget FCFA'!#REF!/VLOOKUP(BH$2,$BO$127:$BP$138,2,FALSE)</f>
        <v>#REF!</v>
      </c>
      <c r="BI133" s="67" t="e">
        <f>'Budget FCFA'!#REF!/VLOOKUP(BI$2,$BO$127:$BP$138,2,FALSE)</f>
        <v>#REF!</v>
      </c>
      <c r="BJ133" s="151" t="e">
        <f>'Budget FCFA'!#REF!/VLOOKUP(BJ$2,$BO$127:$BP$138,2,FALSE)</f>
        <v>#REF!</v>
      </c>
      <c r="BK133" s="107" t="e">
        <f t="shared" si="1"/>
        <v>#REF!</v>
      </c>
      <c r="BL133" s="213" t="e">
        <f>BK133-'Budget FCFA'!#REF!</f>
        <v>#REF!</v>
      </c>
      <c r="BM133"/>
      <c r="BO133" s="119" t="s">
        <v>36</v>
      </c>
      <c r="BP133" s="120">
        <v>655.95699999999999</v>
      </c>
    </row>
    <row r="134" spans="1:74" s="5" customFormat="1">
      <c r="A134" s="61" t="s">
        <v>116</v>
      </c>
      <c r="B134" s="62" t="s">
        <v>28</v>
      </c>
      <c r="C134" s="106" t="s">
        <v>72</v>
      </c>
      <c r="D134" s="39">
        <f>'Budget FCFA'!D134/VLOOKUP(D$2,$BO$127:$BP$138,2,FALSE)</f>
        <v>0</v>
      </c>
      <c r="E134" s="40">
        <f>'Budget FCFA'!E134/VLOOKUP(E$2,$BO$127:$BP$138,2,FALSE)</f>
        <v>0</v>
      </c>
      <c r="F134" s="40">
        <f>'Budget FCFA'!F134/VLOOKUP(F$2,$BO$127:$BP$138,2,FALSE)</f>
        <v>0</v>
      </c>
      <c r="G134" s="40">
        <f>'Budget FCFA'!G134/VLOOKUP(G$2,$BO$127:$BP$138,2,FALSE)</f>
        <v>0</v>
      </c>
      <c r="H134" s="116">
        <f>'Budget FCFA'!H134/VLOOKUP(H$2,$BO$127:$BP$138,2,FALSE)</f>
        <v>0</v>
      </c>
      <c r="I134" s="131">
        <f>'Budget FCFA'!I134/VLOOKUP(I$2,$BO$127:$BP$138,2,FALSE)</f>
        <v>1088.4859830751102</v>
      </c>
      <c r="J134" s="40">
        <f>'Budget FCFA'!J134/VLOOKUP(J$2,$BO$127:$BP$138,2,FALSE)</f>
        <v>0</v>
      </c>
      <c r="K134" s="40">
        <f>'Budget FCFA'!K134/VLOOKUP(K$2,$BO$127:$BP$138,2,FALSE)</f>
        <v>0</v>
      </c>
      <c r="L134" s="116">
        <f>'Budget FCFA'!L134/VLOOKUP(L$2,$BO$127:$BP$138,2,FALSE)</f>
        <v>0</v>
      </c>
      <c r="M134" s="39">
        <f>'Budget FCFA'!M134/VLOOKUP(M$2,$BO$127:$BP$138,2,FALSE)</f>
        <v>212.72126069239295</v>
      </c>
      <c r="N134" s="40">
        <f>'Budget FCFA'!N134/VLOOKUP(N$2,$BO$127:$BP$138,2,FALSE)</f>
        <v>0</v>
      </c>
      <c r="O134" s="40">
        <f>'Budget FCFA'!O134/VLOOKUP(O$2,$BO$127:$BP$138,2,FALSE)</f>
        <v>0</v>
      </c>
      <c r="P134" s="40">
        <f>'Budget FCFA'!P134/VLOOKUP(P$2,$BO$127:$BP$138,2,FALSE)</f>
        <v>0</v>
      </c>
      <c r="Q134" s="116">
        <f>'Budget FCFA'!Q134/VLOOKUP(Q$2,$BO$127:$BP$138,2,FALSE)</f>
        <v>0</v>
      </c>
      <c r="R134" s="39">
        <f>'Budget FCFA'!R134/VLOOKUP(R$2,$BO$127:$BP$138,2,FALSE)</f>
        <v>184.25598019382369</v>
      </c>
      <c r="S134" s="40">
        <f>'Budget FCFA'!S134/VLOOKUP(S$2,$BO$127:$BP$138,2,FALSE)</f>
        <v>0</v>
      </c>
      <c r="T134" s="40">
        <f>'Budget FCFA'!T134/VLOOKUP(T$2,$BO$127:$BP$138,2,FALSE)</f>
        <v>881.15531963223202</v>
      </c>
      <c r="U134" s="40">
        <f>'Budget FCFA'!U134/VLOOKUP(U$2,$BO$127:$BP$138,2,FALSE)</f>
        <v>0</v>
      </c>
      <c r="V134" s="116">
        <f>'Budget FCFA'!V134/VLOOKUP(V$2,$BO$127:$BP$138,2,FALSE)</f>
        <v>0</v>
      </c>
      <c r="W134" s="132">
        <f>'Budget FCFA'!W134/VLOOKUP(W$2,$BO$127:$BP$138,2,FALSE)</f>
        <v>186.81712368341218</v>
      </c>
      <c r="X134" s="40">
        <f>'Budget FCFA'!X134/VLOOKUP(X$2,$BO$127:$BP$138,2,FALSE)</f>
        <v>0</v>
      </c>
      <c r="Y134" s="40">
        <f>'Budget FCFA'!Y134/VLOOKUP(Y$2,$BO$127:$BP$138,2,FALSE)</f>
        <v>0</v>
      </c>
      <c r="Z134" s="40">
        <f>'Budget FCFA'!Z134/VLOOKUP(Z$2,$BO$127:$BP$138,2,FALSE)</f>
        <v>0</v>
      </c>
      <c r="AA134" s="116">
        <f>'Budget FCFA'!AA134/VLOOKUP(AA$2,$BO$127:$BP$138,2,FALSE)</f>
        <v>323.95416162949704</v>
      </c>
      <c r="AB134" s="39">
        <f>'Budget FCFA'!AB134/VLOOKUP(AB$2,$BO$127:$BP$138,2,FALSE)</f>
        <v>0</v>
      </c>
      <c r="AC134" s="40">
        <f>'Budget FCFA'!AC134/VLOOKUP(AC$2,$BO$127:$BP$138,2,FALSE)</f>
        <v>0</v>
      </c>
      <c r="AD134" s="40">
        <f>'Budget FCFA'!AD134/VLOOKUP(AD$2,$BO$127:$BP$138,2,FALSE)</f>
        <v>0</v>
      </c>
      <c r="AE134" s="40">
        <f>'Budget FCFA'!AE134/VLOOKUP(AE$2,$BO$127:$BP$138,2,FALSE)</f>
        <v>0</v>
      </c>
      <c r="AF134" s="116">
        <f>'Budget FCFA'!AF134/VLOOKUP(AF$2,$BO$127:$BP$138,2,FALSE)</f>
        <v>218.60791497769262</v>
      </c>
      <c r="AG134" s="39">
        <f>'Budget FCFA'!AG134/VLOOKUP(AG$2,$BO$127:$BP$138,2,FALSE)</f>
        <v>0</v>
      </c>
      <c r="AH134" s="40">
        <f>'Budget FCFA'!AH134/VLOOKUP(AH$2,$BO$127:$BP$138,2,FALSE)</f>
        <v>0</v>
      </c>
      <c r="AI134" s="40">
        <f>'Budget FCFA'!AI134/VLOOKUP(AI$2,$BO$127:$BP$138,2,FALSE)</f>
        <v>0</v>
      </c>
      <c r="AJ134" s="40">
        <f>'Budget FCFA'!AJ134/VLOOKUP(AJ$2,$BO$127:$BP$138,2,FALSE)</f>
        <v>0</v>
      </c>
      <c r="AK134" s="116">
        <f>'Budget FCFA'!AK134/VLOOKUP(AK$2,$BO$127:$BP$138,2,FALSE)</f>
        <v>182.90528190110024</v>
      </c>
      <c r="AL134" s="39">
        <f>'Budget FCFA'!AL134/VLOOKUP(AL$2,$BO$127:$BP$138,2,FALSE)</f>
        <v>762.24508618705192</v>
      </c>
      <c r="AM134" s="132">
        <f>'Budget FCFA'!AM134/VLOOKUP(AM$2,$BO$127:$BP$138,2,FALSE)</f>
        <v>0</v>
      </c>
      <c r="AN134" s="40">
        <f>'Budget FCFA'!AN134/VLOOKUP(AN$2,$BO$127:$BP$138,2,FALSE)</f>
        <v>0</v>
      </c>
      <c r="AO134" s="40">
        <f>'Budget FCFA'!AO134/VLOOKUP(AO$2,$BO$127:$BP$138,2,FALSE)</f>
        <v>0</v>
      </c>
      <c r="AP134" s="116">
        <f>'Budget FCFA'!AP134/VLOOKUP(AP$2,$BO$127:$BP$138,2,FALSE)</f>
        <v>182.90528190110024</v>
      </c>
      <c r="AQ134" s="39" t="e">
        <f>'Budget FCFA'!#REF!/VLOOKUP(AQ$2,$BO$127:$BP$138,2,FALSE)</f>
        <v>#REF!</v>
      </c>
      <c r="AR134" s="40" t="e">
        <f>'Budget FCFA'!#REF!/VLOOKUP(AR$2,$BO$127:$BP$138,2,FALSE)</f>
        <v>#REF!</v>
      </c>
      <c r="AS134" s="40" t="e">
        <f>'Budget FCFA'!#REF!/VLOOKUP(AS$2,$BO$127:$BP$138,2,FALSE)</f>
        <v>#REF!</v>
      </c>
      <c r="AT134" s="40" t="e">
        <f>'Budget FCFA'!#REF!/VLOOKUP(AT$2,$BO$127:$BP$138,2,FALSE)</f>
        <v>#REF!</v>
      </c>
      <c r="AU134" s="116" t="e">
        <f>'Budget FCFA'!#REF!/VLOOKUP(AU$2,$BO$127:$BP$138,2,FALSE)</f>
        <v>#REF!</v>
      </c>
      <c r="AV134" s="131" t="e">
        <f>'Budget FCFA'!#REF!/VLOOKUP(AV$2,$BO$127:$BP$138,2,FALSE)</f>
        <v>#REF!</v>
      </c>
      <c r="AW134" s="40" t="e">
        <f>'Budget FCFA'!#REF!/VLOOKUP(AW$2,$BO$127:$BP$138,2,FALSE)</f>
        <v>#REF!</v>
      </c>
      <c r="AX134" s="40" t="e">
        <f>'Budget FCFA'!#REF!/VLOOKUP(AX$2,$BO$127:$BP$138,2,FALSE)</f>
        <v>#REF!</v>
      </c>
      <c r="AY134" s="40" t="e">
        <f>'Budget FCFA'!#REF!/VLOOKUP(AY$2,$BO$127:$BP$138,2,FALSE)</f>
        <v>#REF!</v>
      </c>
      <c r="AZ134" s="116" t="e">
        <f>'Budget FCFA'!#REF!/VLOOKUP(AZ$2,$BO$127:$BP$138,2,FALSE)</f>
        <v>#REF!</v>
      </c>
      <c r="BA134" s="39" t="e">
        <f>'Budget FCFA'!#REF!/VLOOKUP(BA$2,$BO$127:$BP$138,2,FALSE)</f>
        <v>#REF!</v>
      </c>
      <c r="BB134" s="40" t="e">
        <f>'Budget FCFA'!#REF!/VLOOKUP(BB$2,$BO$127:$BP$138,2,FALSE)</f>
        <v>#REF!</v>
      </c>
      <c r="BC134" s="132" t="e">
        <f>'Budget FCFA'!#REF!/VLOOKUP(BC$2,$BO$127:$BP$138,2,FALSE)</f>
        <v>#REF!</v>
      </c>
      <c r="BD134" s="40" t="e">
        <f>'Budget FCFA'!#REF!/VLOOKUP(BD$2,$BO$127:$BP$138,2,FALSE)</f>
        <v>#REF!</v>
      </c>
      <c r="BE134" s="144" t="e">
        <f>'Budget FCFA'!#REF!/VLOOKUP(BE$2,$BO$127:$BP$138,2,FALSE)</f>
        <v>#REF!</v>
      </c>
      <c r="BF134" s="39" t="e">
        <f>'Budget FCFA'!#REF!/VLOOKUP(BF$2,$BO$127:$BP$138,2,FALSE)</f>
        <v>#REF!</v>
      </c>
      <c r="BG134" s="40" t="e">
        <f>'Budget FCFA'!#REF!/VLOOKUP(BG$2,$BO$127:$BP$138,2,FALSE)</f>
        <v>#REF!</v>
      </c>
      <c r="BH134" s="40" t="e">
        <f>'Budget FCFA'!#REF!/VLOOKUP(BH$2,$BO$127:$BP$138,2,FALSE)</f>
        <v>#REF!</v>
      </c>
      <c r="BI134" s="159" t="e">
        <f>'Budget FCFA'!#REF!/VLOOKUP(BI$2,$BO$127:$BP$138,2,FALSE)</f>
        <v>#REF!</v>
      </c>
      <c r="BJ134" s="116" t="e">
        <f>'Budget FCFA'!#REF!/VLOOKUP(BJ$2,$BO$127:$BP$138,2,FALSE)</f>
        <v>#REF!</v>
      </c>
      <c r="BK134" s="110" t="e">
        <f t="shared" ref="BK134:BK197" si="2">SUM(D134:BJ134)</f>
        <v>#REF!</v>
      </c>
      <c r="BL134" s="213" t="e">
        <f>BK134-'Budget FCFA'!#REF!</f>
        <v>#REF!</v>
      </c>
      <c r="BM134"/>
      <c r="BO134" s="119" t="s">
        <v>108</v>
      </c>
      <c r="BP134" s="120">
        <v>655.95699999999999</v>
      </c>
    </row>
    <row r="135" spans="1:74" s="5" customFormat="1">
      <c r="A135" s="61" t="s">
        <v>116</v>
      </c>
      <c r="B135" s="62" t="s">
        <v>67</v>
      </c>
      <c r="C135" s="106" t="s">
        <v>72</v>
      </c>
      <c r="D135" s="39">
        <f>'Budget FCFA'!D135/VLOOKUP(D$2,$BO$127:$BP$138,2,FALSE)</f>
        <v>0</v>
      </c>
      <c r="E135" s="40">
        <f>'Budget FCFA'!E135/VLOOKUP(E$2,$BO$127:$BP$138,2,FALSE)</f>
        <v>0</v>
      </c>
      <c r="F135" s="40">
        <f>'Budget FCFA'!F135/VLOOKUP(F$2,$BO$127:$BP$138,2,FALSE)</f>
        <v>0</v>
      </c>
      <c r="G135" s="40">
        <f>'Budget FCFA'!G135/VLOOKUP(G$2,$BO$127:$BP$138,2,FALSE)</f>
        <v>0</v>
      </c>
      <c r="H135" s="116">
        <f>'Budget FCFA'!H135/VLOOKUP(H$2,$BO$127:$BP$138,2,FALSE)</f>
        <v>0</v>
      </c>
      <c r="I135" s="39">
        <f>'Budget FCFA'!I135/VLOOKUP(I$2,$BO$127:$BP$138,2,FALSE)</f>
        <v>0</v>
      </c>
      <c r="J135" s="40">
        <f>'Budget FCFA'!J135/VLOOKUP(J$2,$BO$127:$BP$138,2,FALSE)</f>
        <v>0</v>
      </c>
      <c r="K135" s="40">
        <f>'Budget FCFA'!K135/VLOOKUP(K$2,$BO$127:$BP$138,2,FALSE)</f>
        <v>0</v>
      </c>
      <c r="L135" s="116">
        <f>'Budget FCFA'!L135/VLOOKUP(L$2,$BO$127:$BP$138,2,FALSE)</f>
        <v>0</v>
      </c>
      <c r="M135" s="39">
        <f>'Budget FCFA'!M135/VLOOKUP(M$2,$BO$127:$BP$138,2,FALSE)</f>
        <v>41.214744259151139</v>
      </c>
      <c r="N135" s="40">
        <f>'Budget FCFA'!N135/VLOOKUP(N$2,$BO$127:$BP$138,2,FALSE)</f>
        <v>0</v>
      </c>
      <c r="O135" s="40">
        <f>'Budget FCFA'!O135/VLOOKUP(O$2,$BO$127:$BP$138,2,FALSE)</f>
        <v>0</v>
      </c>
      <c r="P135" s="40">
        <f>'Budget FCFA'!P135/VLOOKUP(P$2,$BO$127:$BP$138,2,FALSE)</f>
        <v>0</v>
      </c>
      <c r="Q135" s="116">
        <f>'Budget FCFA'!Q135/VLOOKUP(Q$2,$BO$127:$BP$138,2,FALSE)</f>
        <v>0</v>
      </c>
      <c r="R135" s="39">
        <f>'Budget FCFA'!R135/VLOOKUP(R$2,$BO$127:$BP$138,2,FALSE)</f>
        <v>35.699596162553348</v>
      </c>
      <c r="S135" s="40">
        <f>'Budget FCFA'!S135/VLOOKUP(S$2,$BO$127:$BP$138,2,FALSE)</f>
        <v>0</v>
      </c>
      <c r="T135" s="40">
        <f>'Budget FCFA'!T135/VLOOKUP(T$2,$BO$127:$BP$138,2,FALSE)</f>
        <v>0</v>
      </c>
      <c r="U135" s="40">
        <f>'Budget FCFA'!U135/VLOOKUP(U$2,$BO$127:$BP$138,2,FALSE)</f>
        <v>0</v>
      </c>
      <c r="V135" s="116">
        <f>'Budget FCFA'!V135/VLOOKUP(V$2,$BO$127:$BP$138,2,FALSE)</f>
        <v>0</v>
      </c>
      <c r="W135" s="132">
        <f>'Budget FCFA'!W135/VLOOKUP(W$2,$BO$127:$BP$138,2,FALSE)</f>
        <v>36.195817713661114</v>
      </c>
      <c r="X135" s="40">
        <f>'Budget FCFA'!X135/VLOOKUP(X$2,$BO$127:$BP$138,2,FALSE)</f>
        <v>0</v>
      </c>
      <c r="Y135" s="40">
        <f>'Budget FCFA'!Y135/VLOOKUP(Y$2,$BO$127:$BP$138,2,FALSE)</f>
        <v>0</v>
      </c>
      <c r="Z135" s="40">
        <f>'Budget FCFA'!Z135/VLOOKUP(Z$2,$BO$127:$BP$138,2,FALSE)</f>
        <v>0</v>
      </c>
      <c r="AA135" s="116">
        <f>'Budget FCFA'!AA135/VLOOKUP(AA$2,$BO$127:$BP$138,2,FALSE)</f>
        <v>0</v>
      </c>
      <c r="AB135" s="39">
        <f>'Budget FCFA'!AB135/VLOOKUP(AB$2,$BO$127:$BP$138,2,FALSE)</f>
        <v>0</v>
      </c>
      <c r="AC135" s="40">
        <f>'Budget FCFA'!AC135/VLOOKUP(AC$2,$BO$127:$BP$138,2,FALSE)</f>
        <v>0</v>
      </c>
      <c r="AD135" s="40">
        <f>'Budget FCFA'!AD135/VLOOKUP(AD$2,$BO$127:$BP$138,2,FALSE)</f>
        <v>0</v>
      </c>
      <c r="AE135" s="40">
        <f>'Budget FCFA'!AE135/VLOOKUP(AE$2,$BO$127:$BP$138,2,FALSE)</f>
        <v>0</v>
      </c>
      <c r="AF135" s="116">
        <f>'Budget FCFA'!AF135/VLOOKUP(AF$2,$BO$127:$BP$138,2,FALSE)</f>
        <v>42.355283526927948</v>
      </c>
      <c r="AG135" s="39">
        <f>'Budget FCFA'!AG135/VLOOKUP(AG$2,$BO$127:$BP$138,2,FALSE)</f>
        <v>0</v>
      </c>
      <c r="AH135" s="40">
        <f>'Budget FCFA'!AH135/VLOOKUP(AH$2,$BO$127:$BP$138,2,FALSE)</f>
        <v>0</v>
      </c>
      <c r="AI135" s="40">
        <f>'Budget FCFA'!AI135/VLOOKUP(AI$2,$BO$127:$BP$138,2,FALSE)</f>
        <v>0</v>
      </c>
      <c r="AJ135" s="40">
        <f>'Budget FCFA'!AJ135/VLOOKUP(AJ$2,$BO$127:$BP$138,2,FALSE)</f>
        <v>0</v>
      </c>
      <c r="AK135" s="116">
        <f>'Budget FCFA'!AK135/VLOOKUP(AK$2,$BO$127:$BP$138,2,FALSE)</f>
        <v>34.999245377364673</v>
      </c>
      <c r="AL135" s="39">
        <f>'Budget FCFA'!AL135/VLOOKUP(AL$2,$BO$127:$BP$138,2,FALSE)</f>
        <v>0</v>
      </c>
      <c r="AM135" s="132">
        <f>'Budget FCFA'!AM135/VLOOKUP(AM$2,$BO$127:$BP$138,2,FALSE)</f>
        <v>0</v>
      </c>
      <c r="AN135" s="40">
        <f>'Budget FCFA'!AN135/VLOOKUP(AN$2,$BO$127:$BP$138,2,FALSE)</f>
        <v>0</v>
      </c>
      <c r="AO135" s="40">
        <f>'Budget FCFA'!AO135/VLOOKUP(AO$2,$BO$127:$BP$138,2,FALSE)</f>
        <v>0</v>
      </c>
      <c r="AP135" s="116">
        <f>'Budget FCFA'!AP135/VLOOKUP(AP$2,$BO$127:$BP$138,2,FALSE)</f>
        <v>34.999245377364673</v>
      </c>
      <c r="AQ135" s="39" t="e">
        <f>'Budget FCFA'!#REF!/VLOOKUP(AQ$2,$BO$127:$BP$138,2,FALSE)</f>
        <v>#REF!</v>
      </c>
      <c r="AR135" s="40" t="e">
        <f>'Budget FCFA'!#REF!/VLOOKUP(AR$2,$BO$127:$BP$138,2,FALSE)</f>
        <v>#REF!</v>
      </c>
      <c r="AS135" s="40" t="e">
        <f>'Budget FCFA'!#REF!/VLOOKUP(AS$2,$BO$127:$BP$138,2,FALSE)</f>
        <v>#REF!</v>
      </c>
      <c r="AT135" s="40" t="e">
        <f>'Budget FCFA'!#REF!/VLOOKUP(AT$2,$BO$127:$BP$138,2,FALSE)</f>
        <v>#REF!</v>
      </c>
      <c r="AU135" s="116" t="e">
        <f>'Budget FCFA'!#REF!/VLOOKUP(AU$2,$BO$127:$BP$138,2,FALSE)</f>
        <v>#REF!</v>
      </c>
      <c r="AV135" s="39" t="e">
        <f>'Budget FCFA'!#REF!/VLOOKUP(AV$2,$BO$127:$BP$138,2,FALSE)</f>
        <v>#REF!</v>
      </c>
      <c r="AW135" s="40" t="e">
        <f>'Budget FCFA'!#REF!/VLOOKUP(AW$2,$BO$127:$BP$138,2,FALSE)</f>
        <v>#REF!</v>
      </c>
      <c r="AX135" s="40" t="e">
        <f>'Budget FCFA'!#REF!/VLOOKUP(AX$2,$BO$127:$BP$138,2,FALSE)</f>
        <v>#REF!</v>
      </c>
      <c r="AY135" s="40" t="e">
        <f>'Budget FCFA'!#REF!/VLOOKUP(AY$2,$BO$127:$BP$138,2,FALSE)</f>
        <v>#REF!</v>
      </c>
      <c r="AZ135" s="116" t="e">
        <f>'Budget FCFA'!#REF!/VLOOKUP(AZ$2,$BO$127:$BP$138,2,FALSE)</f>
        <v>#REF!</v>
      </c>
      <c r="BA135" s="39" t="e">
        <f>'Budget FCFA'!#REF!/VLOOKUP(BA$2,$BO$127:$BP$138,2,FALSE)</f>
        <v>#REF!</v>
      </c>
      <c r="BB135" s="40" t="e">
        <f>'Budget FCFA'!#REF!/VLOOKUP(BB$2,$BO$127:$BP$138,2,FALSE)</f>
        <v>#REF!</v>
      </c>
      <c r="BC135" s="132" t="e">
        <f>'Budget FCFA'!#REF!/VLOOKUP(BC$2,$BO$127:$BP$138,2,FALSE)</f>
        <v>#REF!</v>
      </c>
      <c r="BD135" s="40" t="e">
        <f>'Budget FCFA'!#REF!/VLOOKUP(BD$2,$BO$127:$BP$138,2,FALSE)</f>
        <v>#REF!</v>
      </c>
      <c r="BE135" s="144" t="e">
        <f>'Budget FCFA'!#REF!/VLOOKUP(BE$2,$BO$127:$BP$138,2,FALSE)</f>
        <v>#REF!</v>
      </c>
      <c r="BF135" s="39" t="e">
        <f>'Budget FCFA'!#REF!/VLOOKUP(BF$2,$BO$127:$BP$138,2,FALSE)</f>
        <v>#REF!</v>
      </c>
      <c r="BG135" s="40" t="e">
        <f>'Budget FCFA'!#REF!/VLOOKUP(BG$2,$BO$127:$BP$138,2,FALSE)</f>
        <v>#REF!</v>
      </c>
      <c r="BH135" s="40" t="e">
        <f>'Budget FCFA'!#REF!/VLOOKUP(BH$2,$BO$127:$BP$138,2,FALSE)</f>
        <v>#REF!</v>
      </c>
      <c r="BI135" s="159" t="e">
        <f>'Budget FCFA'!#REF!/VLOOKUP(BI$2,$BO$127:$BP$138,2,FALSE)</f>
        <v>#REF!</v>
      </c>
      <c r="BJ135" s="116" t="e">
        <f>'Budget FCFA'!#REF!/VLOOKUP(BJ$2,$BO$127:$BP$138,2,FALSE)</f>
        <v>#REF!</v>
      </c>
      <c r="BK135" s="110" t="e">
        <f t="shared" si="2"/>
        <v>#REF!</v>
      </c>
      <c r="BL135" s="213" t="e">
        <f>BK135-'Budget FCFA'!#REF!</f>
        <v>#REF!</v>
      </c>
      <c r="BM135"/>
      <c r="BO135" s="119" t="s">
        <v>40</v>
      </c>
      <c r="BP135" s="120">
        <v>655.95699999999999</v>
      </c>
    </row>
    <row r="136" spans="1:74" s="5" customFormat="1">
      <c r="A136" s="61" t="s">
        <v>116</v>
      </c>
      <c r="B136" s="62" t="s">
        <v>29</v>
      </c>
      <c r="C136" s="106" t="s">
        <v>72</v>
      </c>
      <c r="D136" s="39">
        <f>'Budget FCFA'!D136/VLOOKUP(D$2,$BO$127:$BP$138,2,FALSE)</f>
        <v>0</v>
      </c>
      <c r="E136" s="40">
        <f>'Budget FCFA'!E136/VLOOKUP(E$2,$BO$127:$BP$138,2,FALSE)</f>
        <v>0</v>
      </c>
      <c r="F136" s="40">
        <f>'Budget FCFA'!F136/VLOOKUP(F$2,$BO$127:$BP$138,2,FALSE)</f>
        <v>0</v>
      </c>
      <c r="G136" s="40">
        <f>'Budget FCFA'!G136/VLOOKUP(G$2,$BO$127:$BP$138,2,FALSE)</f>
        <v>0</v>
      </c>
      <c r="H136" s="116">
        <f>'Budget FCFA'!H136/VLOOKUP(H$2,$BO$127:$BP$138,2,FALSE)</f>
        <v>0</v>
      </c>
      <c r="I136" s="131">
        <f>'Budget FCFA'!I136/VLOOKUP(I$2,$BO$127:$BP$138,2,FALSE)</f>
        <v>0</v>
      </c>
      <c r="J136" s="40">
        <f>'Budget FCFA'!J136/VLOOKUP(J$2,$BO$127:$BP$138,2,FALSE)</f>
        <v>0</v>
      </c>
      <c r="K136" s="40">
        <f>'Budget FCFA'!K136/VLOOKUP(K$2,$BO$127:$BP$138,2,FALSE)</f>
        <v>0</v>
      </c>
      <c r="L136" s="116">
        <f>'Budget FCFA'!L136/VLOOKUP(L$2,$BO$127:$BP$138,2,FALSE)</f>
        <v>0</v>
      </c>
      <c r="M136" s="39">
        <f>'Budget FCFA'!M136/VLOOKUP(M$2,$BO$127:$BP$138,2,FALSE)</f>
        <v>55.396161638643996</v>
      </c>
      <c r="N136" s="40">
        <f>'Budget FCFA'!N136/VLOOKUP(N$2,$BO$127:$BP$138,2,FALSE)</f>
        <v>0</v>
      </c>
      <c r="O136" s="40">
        <f>'Budget FCFA'!O136/VLOOKUP(O$2,$BO$127:$BP$138,2,FALSE)</f>
        <v>0</v>
      </c>
      <c r="P136" s="40">
        <f>'Budget FCFA'!P136/VLOOKUP(P$2,$BO$127:$BP$138,2,FALSE)</f>
        <v>0</v>
      </c>
      <c r="Q136" s="116">
        <f>'Budget FCFA'!Q136/VLOOKUP(Q$2,$BO$127:$BP$138,2,FALSE)</f>
        <v>0</v>
      </c>
      <c r="R136" s="39">
        <f>'Budget FCFA'!R136/VLOOKUP(R$2,$BO$127:$BP$138,2,FALSE)</f>
        <v>47.983328175474917</v>
      </c>
      <c r="S136" s="40">
        <f>'Budget FCFA'!S136/VLOOKUP(S$2,$BO$127:$BP$138,2,FALSE)</f>
        <v>0</v>
      </c>
      <c r="T136" s="40">
        <f>'Budget FCFA'!T136/VLOOKUP(T$2,$BO$127:$BP$138,2,FALSE)</f>
        <v>0</v>
      </c>
      <c r="U136" s="40">
        <f>'Budget FCFA'!U136/VLOOKUP(U$2,$BO$127:$BP$138,2,FALSE)</f>
        <v>0</v>
      </c>
      <c r="V136" s="116">
        <f>'Budget FCFA'!V136/VLOOKUP(V$2,$BO$127:$BP$138,2,FALSE)</f>
        <v>0</v>
      </c>
      <c r="W136" s="132">
        <f>'Budget FCFA'!W136/VLOOKUP(W$2,$BO$127:$BP$138,2,FALSE)</f>
        <v>48.650292625888589</v>
      </c>
      <c r="X136" s="40">
        <f>'Budget FCFA'!X136/VLOOKUP(X$2,$BO$127:$BP$138,2,FALSE)</f>
        <v>0</v>
      </c>
      <c r="Y136" s="40">
        <f>'Budget FCFA'!Y136/VLOOKUP(Y$2,$BO$127:$BP$138,2,FALSE)</f>
        <v>0</v>
      </c>
      <c r="Z136" s="40">
        <f>'Budget FCFA'!Z136/VLOOKUP(Z$2,$BO$127:$BP$138,2,FALSE)</f>
        <v>0</v>
      </c>
      <c r="AA136" s="116">
        <f>'Budget FCFA'!AA136/VLOOKUP(AA$2,$BO$127:$BP$138,2,FALSE)</f>
        <v>0</v>
      </c>
      <c r="AB136" s="39">
        <f>'Budget FCFA'!AB136/VLOOKUP(AB$2,$BO$127:$BP$138,2,FALSE)</f>
        <v>0</v>
      </c>
      <c r="AC136" s="40">
        <f>'Budget FCFA'!AC136/VLOOKUP(AC$2,$BO$127:$BP$138,2,FALSE)</f>
        <v>0</v>
      </c>
      <c r="AD136" s="40">
        <f>'Budget FCFA'!AD136/VLOOKUP(AD$2,$BO$127:$BP$138,2,FALSE)</f>
        <v>0</v>
      </c>
      <c r="AE136" s="40">
        <f>'Budget FCFA'!AE136/VLOOKUP(AE$2,$BO$127:$BP$138,2,FALSE)</f>
        <v>0</v>
      </c>
      <c r="AF136" s="116">
        <f>'Budget FCFA'!AF136/VLOOKUP(AF$2,$BO$127:$BP$138,2,FALSE)</f>
        <v>56.929144525440783</v>
      </c>
      <c r="AG136" s="39">
        <f>'Budget FCFA'!AG136/VLOOKUP(AG$2,$BO$127:$BP$138,2,FALSE)</f>
        <v>0</v>
      </c>
      <c r="AH136" s="40">
        <f>'Budget FCFA'!AH136/VLOOKUP(AH$2,$BO$127:$BP$138,2,FALSE)</f>
        <v>0</v>
      </c>
      <c r="AI136" s="40">
        <f>'Budget FCFA'!AI136/VLOOKUP(AI$2,$BO$127:$BP$138,2,FALSE)</f>
        <v>0</v>
      </c>
      <c r="AJ136" s="40">
        <f>'Budget FCFA'!AJ136/VLOOKUP(AJ$2,$BO$127:$BP$138,2,FALSE)</f>
        <v>0</v>
      </c>
      <c r="AK136" s="116">
        <f>'Budget FCFA'!AK136/VLOOKUP(AK$2,$BO$127:$BP$138,2,FALSE)</f>
        <v>46.902464643261681</v>
      </c>
      <c r="AL136" s="39">
        <f>'Budget FCFA'!AL136/VLOOKUP(AL$2,$BO$127:$BP$138,2,FALSE)</f>
        <v>1524.4901723741038</v>
      </c>
      <c r="AM136" s="132">
        <f>'Budget FCFA'!AM136/VLOOKUP(AM$2,$BO$127:$BP$138,2,FALSE)</f>
        <v>0</v>
      </c>
      <c r="AN136" s="40">
        <f>'Budget FCFA'!AN136/VLOOKUP(AN$2,$BO$127:$BP$138,2,FALSE)</f>
        <v>0</v>
      </c>
      <c r="AO136" s="40">
        <f>'Budget FCFA'!AO136/VLOOKUP(AO$2,$BO$127:$BP$138,2,FALSE)</f>
        <v>0</v>
      </c>
      <c r="AP136" s="116">
        <f>'Budget FCFA'!AP136/VLOOKUP(AP$2,$BO$127:$BP$138,2,FALSE)</f>
        <v>46.902464643261681</v>
      </c>
      <c r="AQ136" s="39" t="e">
        <f>'Budget FCFA'!#REF!/VLOOKUP(AQ$2,$BO$127:$BP$138,2,FALSE)</f>
        <v>#REF!</v>
      </c>
      <c r="AR136" s="40" t="e">
        <f>'Budget FCFA'!#REF!/VLOOKUP(AR$2,$BO$127:$BP$138,2,FALSE)</f>
        <v>#REF!</v>
      </c>
      <c r="AS136" s="40" t="e">
        <f>'Budget FCFA'!#REF!/VLOOKUP(AS$2,$BO$127:$BP$138,2,FALSE)</f>
        <v>#REF!</v>
      </c>
      <c r="AT136" s="40" t="e">
        <f>'Budget FCFA'!#REF!/VLOOKUP(AT$2,$BO$127:$BP$138,2,FALSE)</f>
        <v>#REF!</v>
      </c>
      <c r="AU136" s="116" t="e">
        <f>'Budget FCFA'!#REF!/VLOOKUP(AU$2,$BO$127:$BP$138,2,FALSE)</f>
        <v>#REF!</v>
      </c>
      <c r="AV136" s="131" t="e">
        <f>'Budget FCFA'!#REF!/VLOOKUP(AV$2,$BO$127:$BP$138,2,FALSE)</f>
        <v>#REF!</v>
      </c>
      <c r="AW136" s="40" t="e">
        <f>'Budget FCFA'!#REF!/VLOOKUP(AW$2,$BO$127:$BP$138,2,FALSE)</f>
        <v>#REF!</v>
      </c>
      <c r="AX136" s="40" t="e">
        <f>'Budget FCFA'!#REF!/VLOOKUP(AX$2,$BO$127:$BP$138,2,FALSE)</f>
        <v>#REF!</v>
      </c>
      <c r="AY136" s="40" t="e">
        <f>'Budget FCFA'!#REF!/VLOOKUP(AY$2,$BO$127:$BP$138,2,FALSE)</f>
        <v>#REF!</v>
      </c>
      <c r="AZ136" s="116" t="e">
        <f>'Budget FCFA'!#REF!/VLOOKUP(AZ$2,$BO$127:$BP$138,2,FALSE)</f>
        <v>#REF!</v>
      </c>
      <c r="BA136" s="39" t="e">
        <f>'Budget FCFA'!#REF!/VLOOKUP(BA$2,$BO$127:$BP$138,2,FALSE)</f>
        <v>#REF!</v>
      </c>
      <c r="BB136" s="40" t="e">
        <f>'Budget FCFA'!#REF!/VLOOKUP(BB$2,$BO$127:$BP$138,2,FALSE)</f>
        <v>#REF!</v>
      </c>
      <c r="BC136" s="132" t="e">
        <f>'Budget FCFA'!#REF!/VLOOKUP(BC$2,$BO$127:$BP$138,2,FALSE)</f>
        <v>#REF!</v>
      </c>
      <c r="BD136" s="40" t="e">
        <f>'Budget FCFA'!#REF!/VLOOKUP(BD$2,$BO$127:$BP$138,2,FALSE)</f>
        <v>#REF!</v>
      </c>
      <c r="BE136" s="144" t="e">
        <f>'Budget FCFA'!#REF!/VLOOKUP(BE$2,$BO$127:$BP$138,2,FALSE)</f>
        <v>#REF!</v>
      </c>
      <c r="BF136" s="39" t="e">
        <f>'Budget FCFA'!#REF!/VLOOKUP(BF$2,$BO$127:$BP$138,2,FALSE)</f>
        <v>#REF!</v>
      </c>
      <c r="BG136" s="40" t="e">
        <f>'Budget FCFA'!#REF!/VLOOKUP(BG$2,$BO$127:$BP$138,2,FALSE)</f>
        <v>#REF!</v>
      </c>
      <c r="BH136" s="40" t="e">
        <f>'Budget FCFA'!#REF!/VLOOKUP(BH$2,$BO$127:$BP$138,2,FALSE)</f>
        <v>#REF!</v>
      </c>
      <c r="BI136" s="159" t="e">
        <f>'Budget FCFA'!#REF!/VLOOKUP(BI$2,$BO$127:$BP$138,2,FALSE)</f>
        <v>#REF!</v>
      </c>
      <c r="BJ136" s="116" t="e">
        <f>'Budget FCFA'!#REF!/VLOOKUP(BJ$2,$BO$127:$BP$138,2,FALSE)</f>
        <v>#REF!</v>
      </c>
      <c r="BK136" s="110" t="e">
        <f t="shared" si="2"/>
        <v>#REF!</v>
      </c>
      <c r="BL136" s="213" t="e">
        <f>BK136-'Budget FCFA'!#REF!</f>
        <v>#REF!</v>
      </c>
      <c r="BM136"/>
      <c r="BO136" s="119" t="s">
        <v>41</v>
      </c>
      <c r="BP136" s="120">
        <v>655.95699999999999</v>
      </c>
    </row>
    <row r="137" spans="1:74" s="5" customFormat="1">
      <c r="A137" s="61" t="s">
        <v>116</v>
      </c>
      <c r="B137" s="62" t="s">
        <v>96</v>
      </c>
      <c r="C137" s="110" t="s">
        <v>72</v>
      </c>
      <c r="D137" s="39">
        <f>'Budget FCFA'!D137/VLOOKUP(D$2,$BO$127:$BP$138,2,FALSE)</f>
        <v>0</v>
      </c>
      <c r="E137" s="40">
        <f>'Budget FCFA'!E137/VLOOKUP(E$2,$BO$127:$BP$138,2,FALSE)</f>
        <v>0</v>
      </c>
      <c r="F137" s="40">
        <f>'Budget FCFA'!F137/VLOOKUP(F$2,$BO$127:$BP$138,2,FALSE)</f>
        <v>0</v>
      </c>
      <c r="G137" s="40">
        <f>'Budget FCFA'!G137/VLOOKUP(G$2,$BO$127:$BP$138,2,FALSE)</f>
        <v>0</v>
      </c>
      <c r="H137" s="41">
        <f>'Budget FCFA'!H137/VLOOKUP(H$2,$BO$127:$BP$138,2,FALSE)</f>
        <v>0</v>
      </c>
      <c r="I137" s="39">
        <f>'Budget FCFA'!I137/VLOOKUP(I$2,$BO$127:$BP$138,2,FALSE)</f>
        <v>0</v>
      </c>
      <c r="J137" s="40">
        <f>'Budget FCFA'!J137/VLOOKUP(J$2,$BO$127:$BP$138,2,FALSE)</f>
        <v>0</v>
      </c>
      <c r="K137" s="40">
        <f>'Budget FCFA'!K137/VLOOKUP(K$2,$BO$127:$BP$138,2,FALSE)</f>
        <v>0</v>
      </c>
      <c r="L137" s="41">
        <f>'Budget FCFA'!L137/VLOOKUP(L$2,$BO$127:$BP$138,2,FALSE)</f>
        <v>0</v>
      </c>
      <c r="M137" s="39">
        <f>'Budget FCFA'!M137/VLOOKUP(M$2,$BO$127:$BP$138,2,FALSE)</f>
        <v>688.23703382996143</v>
      </c>
      <c r="N137" s="40">
        <f>'Budget FCFA'!N137/VLOOKUP(N$2,$BO$127:$BP$138,2,FALSE)</f>
        <v>0</v>
      </c>
      <c r="O137" s="40">
        <f>'Budget FCFA'!O137/VLOOKUP(O$2,$BO$127:$BP$138,2,FALSE)</f>
        <v>0</v>
      </c>
      <c r="P137" s="40">
        <f>'Budget FCFA'!P137/VLOOKUP(P$2,$BO$127:$BP$138,2,FALSE)</f>
        <v>0</v>
      </c>
      <c r="Q137" s="41">
        <f>'Budget FCFA'!Q137/VLOOKUP(Q$2,$BO$127:$BP$138,2,FALSE)</f>
        <v>0</v>
      </c>
      <c r="R137" s="39">
        <f>'Budget FCFA'!R137/VLOOKUP(R$2,$BO$127:$BP$138,2,FALSE)</f>
        <v>67.944392696472477</v>
      </c>
      <c r="S137" s="40">
        <f>'Budget FCFA'!S137/VLOOKUP(S$2,$BO$127:$BP$138,2,FALSE)</f>
        <v>0</v>
      </c>
      <c r="T137" s="40">
        <f>'Budget FCFA'!T137/VLOOKUP(T$2,$BO$127:$BP$138,2,FALSE)</f>
        <v>0</v>
      </c>
      <c r="U137" s="40">
        <f>'Budget FCFA'!U137/VLOOKUP(U$2,$BO$127:$BP$138,2,FALSE)</f>
        <v>0</v>
      </c>
      <c r="V137" s="41">
        <f>'Budget FCFA'!V137/VLOOKUP(V$2,$BO$127:$BP$138,2,FALSE)</f>
        <v>0</v>
      </c>
      <c r="W137" s="132">
        <f>'Budget FCFA'!W137/VLOOKUP(W$2,$BO$127:$BP$138,2,FALSE)</f>
        <v>68.888814358258244</v>
      </c>
      <c r="X137" s="40">
        <f>'Budget FCFA'!X137/VLOOKUP(X$2,$BO$127:$BP$138,2,FALSE)</f>
        <v>0</v>
      </c>
      <c r="Y137" s="40">
        <f>'Budget FCFA'!Y137/VLOOKUP(Y$2,$BO$127:$BP$138,2,FALSE)</f>
        <v>0</v>
      </c>
      <c r="Z137" s="40">
        <f>'Budget FCFA'!Z137/VLOOKUP(Z$2,$BO$127:$BP$138,2,FALSE)</f>
        <v>0</v>
      </c>
      <c r="AA137" s="41">
        <f>'Budget FCFA'!AA137/VLOOKUP(AA$2,$BO$127:$BP$138,2,FALSE)</f>
        <v>0</v>
      </c>
      <c r="AB137" s="39">
        <f>'Budget FCFA'!AB137/VLOOKUP(AB$2,$BO$127:$BP$138,2,FALSE)</f>
        <v>0</v>
      </c>
      <c r="AC137" s="40">
        <f>'Budget FCFA'!AC137/VLOOKUP(AC$2,$BO$127:$BP$138,2,FALSE)</f>
        <v>0</v>
      </c>
      <c r="AD137" s="40">
        <f>'Budget FCFA'!AD137/VLOOKUP(AD$2,$BO$127:$BP$138,2,FALSE)</f>
        <v>0</v>
      </c>
      <c r="AE137" s="40">
        <f>'Budget FCFA'!AE137/VLOOKUP(AE$2,$BO$127:$BP$138,2,FALSE)</f>
        <v>0</v>
      </c>
      <c r="AF137" s="41">
        <f>'Budget FCFA'!AF137/VLOOKUP(AF$2,$BO$127:$BP$138,2,FALSE)</f>
        <v>80.611668648024136</v>
      </c>
      <c r="AG137" s="39">
        <f>'Budget FCFA'!AG137/VLOOKUP(AG$2,$BO$127:$BP$138,2,FALSE)</f>
        <v>0</v>
      </c>
      <c r="AH137" s="40">
        <f>'Budget FCFA'!AH137/VLOOKUP(AH$2,$BO$127:$BP$138,2,FALSE)</f>
        <v>0</v>
      </c>
      <c r="AI137" s="40">
        <f>'Budget FCFA'!AI137/VLOOKUP(AI$2,$BO$127:$BP$138,2,FALSE)</f>
        <v>0</v>
      </c>
      <c r="AJ137" s="40">
        <f>'Budget FCFA'!AJ137/VLOOKUP(AJ$2,$BO$127:$BP$138,2,FALSE)</f>
        <v>0</v>
      </c>
      <c r="AK137" s="41">
        <f>'Budget FCFA'!AK137/VLOOKUP(AK$2,$BO$127:$BP$138,2,FALSE)</f>
        <v>67.890120846335961</v>
      </c>
      <c r="AL137" s="39">
        <f>'Budget FCFA'!AL137/VLOOKUP(AL$2,$BO$127:$BP$138,2,FALSE)</f>
        <v>914.69410342446224</v>
      </c>
      <c r="AM137" s="132">
        <f>'Budget FCFA'!AM137/VLOOKUP(AM$2,$BO$127:$BP$138,2,FALSE)</f>
        <v>0</v>
      </c>
      <c r="AN137" s="40">
        <f>'Budget FCFA'!AN137/VLOOKUP(AN$2,$BO$127:$BP$138,2,FALSE)</f>
        <v>0</v>
      </c>
      <c r="AO137" s="40">
        <f>'Budget FCFA'!AO137/VLOOKUP(AO$2,$BO$127:$BP$138,2,FALSE)</f>
        <v>0</v>
      </c>
      <c r="AP137" s="41">
        <f>'Budget FCFA'!AP137/VLOOKUP(AP$2,$BO$127:$BP$138,2,FALSE)</f>
        <v>67.890120846335961</v>
      </c>
      <c r="AQ137" s="39" t="e">
        <f>'Budget FCFA'!#REF!/VLOOKUP(AQ$2,$BO$127:$BP$138,2,FALSE)</f>
        <v>#REF!</v>
      </c>
      <c r="AR137" s="40" t="e">
        <f>'Budget FCFA'!#REF!/VLOOKUP(AR$2,$BO$127:$BP$138,2,FALSE)</f>
        <v>#REF!</v>
      </c>
      <c r="AS137" s="40" t="e">
        <f>'Budget FCFA'!#REF!/VLOOKUP(AS$2,$BO$127:$BP$138,2,FALSE)</f>
        <v>#REF!</v>
      </c>
      <c r="AT137" s="40" t="e">
        <f>'Budget FCFA'!#REF!/VLOOKUP(AT$2,$BO$127:$BP$138,2,FALSE)</f>
        <v>#REF!</v>
      </c>
      <c r="AU137" s="41" t="e">
        <f>'Budget FCFA'!#REF!/VLOOKUP(AU$2,$BO$127:$BP$138,2,FALSE)</f>
        <v>#REF!</v>
      </c>
      <c r="AV137" s="131" t="e">
        <f>'Budget FCFA'!#REF!/VLOOKUP(AV$2,$BO$127:$BP$138,2,FALSE)</f>
        <v>#REF!</v>
      </c>
      <c r="AW137" s="40" t="e">
        <f>'Budget FCFA'!#REF!/VLOOKUP(AW$2,$BO$127:$BP$138,2,FALSE)</f>
        <v>#REF!</v>
      </c>
      <c r="AX137" s="40" t="e">
        <f>'Budget FCFA'!#REF!/VLOOKUP(AX$2,$BO$127:$BP$138,2,FALSE)</f>
        <v>#REF!</v>
      </c>
      <c r="AY137" s="40" t="e">
        <f>'Budget FCFA'!#REF!/VLOOKUP(AY$2,$BO$127:$BP$138,2,FALSE)</f>
        <v>#REF!</v>
      </c>
      <c r="AZ137" s="41" t="e">
        <f>'Budget FCFA'!#REF!/VLOOKUP(AZ$2,$BO$127:$BP$138,2,FALSE)</f>
        <v>#REF!</v>
      </c>
      <c r="BA137" s="39" t="e">
        <f>'Budget FCFA'!#REF!/VLOOKUP(BA$2,$BO$127:$BP$138,2,FALSE)</f>
        <v>#REF!</v>
      </c>
      <c r="BB137" s="40" t="e">
        <f>'Budget FCFA'!#REF!/VLOOKUP(BB$2,$BO$127:$BP$138,2,FALSE)</f>
        <v>#REF!</v>
      </c>
      <c r="BC137" s="132" t="e">
        <f>'Budget FCFA'!#REF!/VLOOKUP(BC$2,$BO$127:$BP$138,2,FALSE)</f>
        <v>#REF!</v>
      </c>
      <c r="BD137" s="40" t="e">
        <f>'Budget FCFA'!#REF!/VLOOKUP(BD$2,$BO$127:$BP$138,2,FALSE)</f>
        <v>#REF!</v>
      </c>
      <c r="BE137" s="41" t="e">
        <f>'Budget FCFA'!#REF!/VLOOKUP(BE$2,$BO$127:$BP$138,2,FALSE)</f>
        <v>#REF!</v>
      </c>
      <c r="BF137" s="138" t="e">
        <f>'Budget FCFA'!#REF!/VLOOKUP(BF$2,$BO$127:$BP$138,2,FALSE)</f>
        <v>#REF!</v>
      </c>
      <c r="BG137" s="40" t="e">
        <f>'Budget FCFA'!#REF!/VLOOKUP(BG$2,$BO$127:$BP$138,2,FALSE)</f>
        <v>#REF!</v>
      </c>
      <c r="BH137" s="40" t="e">
        <f>'Budget FCFA'!#REF!/VLOOKUP(BH$2,$BO$127:$BP$138,2,FALSE)</f>
        <v>#REF!</v>
      </c>
      <c r="BI137" s="159" t="e">
        <f>'Budget FCFA'!#REF!/VLOOKUP(BI$2,$BO$127:$BP$138,2,FALSE)</f>
        <v>#REF!</v>
      </c>
      <c r="BJ137" s="149" t="e">
        <f>'Budget FCFA'!#REF!/VLOOKUP(BJ$2,$BO$127:$BP$138,2,FALSE)</f>
        <v>#REF!</v>
      </c>
      <c r="BK137" s="110" t="e">
        <f t="shared" si="2"/>
        <v>#REF!</v>
      </c>
      <c r="BL137" s="213" t="e">
        <f>BK137-'Budget FCFA'!#REF!</f>
        <v>#REF!</v>
      </c>
      <c r="BM137"/>
      <c r="BO137" s="119" t="s">
        <v>42</v>
      </c>
      <c r="BP137" s="120">
        <v>655.95699999999999</v>
      </c>
    </row>
    <row r="138" spans="1:74" s="5" customFormat="1">
      <c r="A138" s="61" t="s">
        <v>116</v>
      </c>
      <c r="B138" s="62" t="s">
        <v>30</v>
      </c>
      <c r="C138" s="110" t="s">
        <v>72</v>
      </c>
      <c r="D138" s="39">
        <f>'Budget FCFA'!D138/VLOOKUP(D$2,$BO$127:$BP$138,2,FALSE)</f>
        <v>0</v>
      </c>
      <c r="E138" s="40">
        <f>'Budget FCFA'!E138/VLOOKUP(E$2,$BO$127:$BP$138,2,FALSE)</f>
        <v>0</v>
      </c>
      <c r="F138" s="40">
        <f>'Budget FCFA'!F138/VLOOKUP(F$2,$BO$127:$BP$138,2,FALSE)</f>
        <v>0</v>
      </c>
      <c r="G138" s="40">
        <f>'Budget FCFA'!G138/VLOOKUP(G$2,$BO$127:$BP$138,2,FALSE)</f>
        <v>0</v>
      </c>
      <c r="H138" s="41">
        <f>'Budget FCFA'!H138/VLOOKUP(H$2,$BO$127:$BP$138,2,FALSE)</f>
        <v>0</v>
      </c>
      <c r="I138" s="39">
        <f>'Budget FCFA'!I138/VLOOKUP(I$2,$BO$127:$BP$138,2,FALSE)</f>
        <v>0</v>
      </c>
      <c r="J138" s="40">
        <f>'Budget FCFA'!J138/VLOOKUP(J$2,$BO$127:$BP$138,2,FALSE)</f>
        <v>0</v>
      </c>
      <c r="K138" s="40">
        <f>'Budget FCFA'!K138/VLOOKUP(K$2,$BO$127:$BP$138,2,FALSE)</f>
        <v>0</v>
      </c>
      <c r="L138" s="41">
        <f>'Budget FCFA'!L138/VLOOKUP(L$2,$BO$127:$BP$138,2,FALSE)</f>
        <v>0</v>
      </c>
      <c r="M138" s="39">
        <f>'Budget FCFA'!M138/VLOOKUP(M$2,$BO$127:$BP$138,2,FALSE)</f>
        <v>55.396161638643996</v>
      </c>
      <c r="N138" s="40">
        <f>'Budget FCFA'!N138/VLOOKUP(N$2,$BO$127:$BP$138,2,FALSE)</f>
        <v>0</v>
      </c>
      <c r="O138" s="40">
        <f>'Budget FCFA'!O138/VLOOKUP(O$2,$BO$127:$BP$138,2,FALSE)</f>
        <v>0</v>
      </c>
      <c r="P138" s="40">
        <f>'Budget FCFA'!P138/VLOOKUP(P$2,$BO$127:$BP$138,2,FALSE)</f>
        <v>0</v>
      </c>
      <c r="Q138" s="41">
        <f>'Budget FCFA'!Q138/VLOOKUP(Q$2,$BO$127:$BP$138,2,FALSE)</f>
        <v>0</v>
      </c>
      <c r="R138" s="39">
        <f>'Budget FCFA'!R138/VLOOKUP(R$2,$BO$127:$BP$138,2,FALSE)</f>
        <v>47.983328175474917</v>
      </c>
      <c r="S138" s="40">
        <f>'Budget FCFA'!S138/VLOOKUP(S$2,$BO$127:$BP$138,2,FALSE)</f>
        <v>0</v>
      </c>
      <c r="T138" s="40">
        <f>'Budget FCFA'!T138/VLOOKUP(T$2,$BO$127:$BP$138,2,FALSE)</f>
        <v>0</v>
      </c>
      <c r="U138" s="40">
        <f>'Budget FCFA'!U138/VLOOKUP(U$2,$BO$127:$BP$138,2,FALSE)</f>
        <v>0</v>
      </c>
      <c r="V138" s="41">
        <f>'Budget FCFA'!V138/VLOOKUP(V$2,$BO$127:$BP$138,2,FALSE)</f>
        <v>0</v>
      </c>
      <c r="W138" s="132">
        <f>'Budget FCFA'!W138/VLOOKUP(W$2,$BO$127:$BP$138,2,FALSE)</f>
        <v>48.650292625888589</v>
      </c>
      <c r="X138" s="40">
        <f>'Budget FCFA'!X138/VLOOKUP(X$2,$BO$127:$BP$138,2,FALSE)</f>
        <v>0</v>
      </c>
      <c r="Y138" s="40">
        <f>'Budget FCFA'!Y138/VLOOKUP(Y$2,$BO$127:$BP$138,2,FALSE)</f>
        <v>0</v>
      </c>
      <c r="Z138" s="40">
        <f>'Budget FCFA'!Z138/VLOOKUP(Z$2,$BO$127:$BP$138,2,FALSE)</f>
        <v>0</v>
      </c>
      <c r="AA138" s="41">
        <f>'Budget FCFA'!AA138/VLOOKUP(AA$2,$BO$127:$BP$138,2,FALSE)</f>
        <v>0</v>
      </c>
      <c r="AB138" s="39">
        <f>'Budget FCFA'!AB138/VLOOKUP(AB$2,$BO$127:$BP$138,2,FALSE)</f>
        <v>0</v>
      </c>
      <c r="AC138" s="40">
        <f>'Budget FCFA'!AC138/VLOOKUP(AC$2,$BO$127:$BP$138,2,FALSE)</f>
        <v>0</v>
      </c>
      <c r="AD138" s="40">
        <f>'Budget FCFA'!AD138/VLOOKUP(AD$2,$BO$127:$BP$138,2,FALSE)</f>
        <v>0</v>
      </c>
      <c r="AE138" s="40">
        <f>'Budget FCFA'!AE138/VLOOKUP(AE$2,$BO$127:$BP$138,2,FALSE)</f>
        <v>0</v>
      </c>
      <c r="AF138" s="41">
        <f>'Budget FCFA'!AF138/VLOOKUP(AF$2,$BO$127:$BP$138,2,FALSE)</f>
        <v>56.929144525440783</v>
      </c>
      <c r="AG138" s="39">
        <f>'Budget FCFA'!AG138/VLOOKUP(AG$2,$BO$127:$BP$138,2,FALSE)</f>
        <v>0</v>
      </c>
      <c r="AH138" s="40">
        <f>'Budget FCFA'!AH138/VLOOKUP(AH$2,$BO$127:$BP$138,2,FALSE)</f>
        <v>0</v>
      </c>
      <c r="AI138" s="40">
        <f>'Budget FCFA'!AI138/VLOOKUP(AI$2,$BO$127:$BP$138,2,FALSE)</f>
        <v>0</v>
      </c>
      <c r="AJ138" s="40">
        <f>'Budget FCFA'!AJ138/VLOOKUP(AJ$2,$BO$127:$BP$138,2,FALSE)</f>
        <v>0</v>
      </c>
      <c r="AK138" s="41">
        <f>'Budget FCFA'!AK138/VLOOKUP(AK$2,$BO$127:$BP$138,2,FALSE)</f>
        <v>48.882777377175636</v>
      </c>
      <c r="AL138" s="39">
        <f>'Budget FCFA'!AL138/VLOOKUP(AL$2,$BO$127:$BP$138,2,FALSE)</f>
        <v>914.69410342446224</v>
      </c>
      <c r="AM138" s="132">
        <f>'Budget FCFA'!AM138/VLOOKUP(AM$2,$BO$127:$BP$138,2,FALSE)</f>
        <v>0</v>
      </c>
      <c r="AN138" s="40">
        <f>'Budget FCFA'!AN138/VLOOKUP(AN$2,$BO$127:$BP$138,2,FALSE)</f>
        <v>0</v>
      </c>
      <c r="AO138" s="40">
        <f>'Budget FCFA'!AO138/VLOOKUP(AO$2,$BO$127:$BP$138,2,FALSE)</f>
        <v>0</v>
      </c>
      <c r="AP138" s="41">
        <f>'Budget FCFA'!AP138/VLOOKUP(AP$2,$BO$127:$BP$138,2,FALSE)</f>
        <v>48.882777377175636</v>
      </c>
      <c r="AQ138" s="39" t="e">
        <f>'Budget FCFA'!#REF!/VLOOKUP(AQ$2,$BO$127:$BP$138,2,FALSE)</f>
        <v>#REF!</v>
      </c>
      <c r="AR138" s="40" t="e">
        <f>'Budget FCFA'!#REF!/VLOOKUP(AR$2,$BO$127:$BP$138,2,FALSE)</f>
        <v>#REF!</v>
      </c>
      <c r="AS138" s="40" t="e">
        <f>'Budget FCFA'!#REF!/VLOOKUP(AS$2,$BO$127:$BP$138,2,FALSE)</f>
        <v>#REF!</v>
      </c>
      <c r="AT138" s="40" t="e">
        <f>'Budget FCFA'!#REF!/VLOOKUP(AT$2,$BO$127:$BP$138,2,FALSE)</f>
        <v>#REF!</v>
      </c>
      <c r="AU138" s="41" t="e">
        <f>'Budget FCFA'!#REF!/VLOOKUP(AU$2,$BO$127:$BP$138,2,FALSE)</f>
        <v>#REF!</v>
      </c>
      <c r="AV138" s="131" t="e">
        <f>'Budget FCFA'!#REF!/VLOOKUP(AV$2,$BO$127:$BP$138,2,FALSE)</f>
        <v>#REF!</v>
      </c>
      <c r="AW138" s="40" t="e">
        <f>'Budget FCFA'!#REF!/VLOOKUP(AW$2,$BO$127:$BP$138,2,FALSE)</f>
        <v>#REF!</v>
      </c>
      <c r="AX138" s="40" t="e">
        <f>'Budget FCFA'!#REF!/VLOOKUP(AX$2,$BO$127:$BP$138,2,FALSE)</f>
        <v>#REF!</v>
      </c>
      <c r="AY138" s="40" t="e">
        <f>'Budget FCFA'!#REF!/VLOOKUP(AY$2,$BO$127:$BP$138,2,FALSE)</f>
        <v>#REF!</v>
      </c>
      <c r="AZ138" s="41" t="e">
        <f>'Budget FCFA'!#REF!/VLOOKUP(AZ$2,$BO$127:$BP$138,2,FALSE)</f>
        <v>#REF!</v>
      </c>
      <c r="BA138" s="39" t="e">
        <f>'Budget FCFA'!#REF!/VLOOKUP(BA$2,$BO$127:$BP$138,2,FALSE)</f>
        <v>#REF!</v>
      </c>
      <c r="BB138" s="40" t="e">
        <f>'Budget FCFA'!#REF!/VLOOKUP(BB$2,$BO$127:$BP$138,2,FALSE)</f>
        <v>#REF!</v>
      </c>
      <c r="BC138" s="132" t="e">
        <f>'Budget FCFA'!#REF!/VLOOKUP(BC$2,$BO$127:$BP$138,2,FALSE)</f>
        <v>#REF!</v>
      </c>
      <c r="BD138" s="40" t="e">
        <f>'Budget FCFA'!#REF!/VLOOKUP(BD$2,$BO$127:$BP$138,2,FALSE)</f>
        <v>#REF!</v>
      </c>
      <c r="BE138" s="41" t="e">
        <f>'Budget FCFA'!#REF!/VLOOKUP(BE$2,$BO$127:$BP$138,2,FALSE)</f>
        <v>#REF!</v>
      </c>
      <c r="BF138" s="138" t="e">
        <f>'Budget FCFA'!#REF!/VLOOKUP(BF$2,$BO$127:$BP$138,2,FALSE)</f>
        <v>#REF!</v>
      </c>
      <c r="BG138" s="40" t="e">
        <f>'Budget FCFA'!#REF!/VLOOKUP(BG$2,$BO$127:$BP$138,2,FALSE)</f>
        <v>#REF!</v>
      </c>
      <c r="BH138" s="40" t="e">
        <f>'Budget FCFA'!#REF!/VLOOKUP(BH$2,$BO$127:$BP$138,2,FALSE)</f>
        <v>#REF!</v>
      </c>
      <c r="BI138" s="159" t="e">
        <f>'Budget FCFA'!#REF!/VLOOKUP(BI$2,$BO$127:$BP$138,2,FALSE)</f>
        <v>#REF!</v>
      </c>
      <c r="BJ138" s="149" t="e">
        <f>'Budget FCFA'!#REF!/VLOOKUP(BJ$2,$BO$127:$BP$138,2,FALSE)</f>
        <v>#REF!</v>
      </c>
      <c r="BK138" s="110" t="e">
        <f t="shared" si="2"/>
        <v>#REF!</v>
      </c>
      <c r="BL138" s="213" t="e">
        <f>BK138-'Budget FCFA'!#REF!</f>
        <v>#REF!</v>
      </c>
      <c r="BM138"/>
      <c r="BO138" s="119" t="s">
        <v>109</v>
      </c>
      <c r="BP138" s="120">
        <v>655.95699999999999</v>
      </c>
    </row>
    <row r="139" spans="1:74" s="5" customFormat="1" ht="15.6">
      <c r="A139" s="61" t="s">
        <v>116</v>
      </c>
      <c r="B139" s="64" t="s">
        <v>27</v>
      </c>
      <c r="C139" s="107" t="s">
        <v>73</v>
      </c>
      <c r="D139" s="65">
        <f>'Budget FCFA'!D139/VLOOKUP(D$2,$BO$127:$BP$138,2,FALSE)</f>
        <v>0</v>
      </c>
      <c r="E139" s="66">
        <f>'Budget FCFA'!E139/VLOOKUP(E$2,$BO$127:$BP$138,2,FALSE)</f>
        <v>0</v>
      </c>
      <c r="F139" s="66">
        <f>'Budget FCFA'!F139/VLOOKUP(F$2,$BO$127:$BP$138,2,FALSE)</f>
        <v>0</v>
      </c>
      <c r="G139" s="66">
        <f>'Budget FCFA'!G139/VLOOKUP(G$2,$BO$127:$BP$138,2,FALSE)</f>
        <v>0</v>
      </c>
      <c r="H139" s="67">
        <f>'Budget FCFA'!H139/VLOOKUP(H$2,$BO$127:$BP$138,2,FALSE)</f>
        <v>0</v>
      </c>
      <c r="I139" s="65">
        <f>'Budget FCFA'!I139/VLOOKUP(I$2,$BO$127:$BP$138,2,FALSE)</f>
        <v>1088.4859830751102</v>
      </c>
      <c r="J139" s="66">
        <f>'Budget FCFA'!J139/VLOOKUP(J$2,$BO$127:$BP$138,2,FALSE)</f>
        <v>0</v>
      </c>
      <c r="K139" s="66">
        <f>'Budget FCFA'!K139/VLOOKUP(K$2,$BO$127:$BP$138,2,FALSE)</f>
        <v>0</v>
      </c>
      <c r="L139" s="67">
        <f>'Budget FCFA'!L139/VLOOKUP(L$2,$BO$127:$BP$138,2,FALSE)</f>
        <v>0</v>
      </c>
      <c r="M139" s="65">
        <f>'Budget FCFA'!M139/VLOOKUP(M$2,$BO$127:$BP$138,2,FALSE)</f>
        <v>1052.9653620587935</v>
      </c>
      <c r="N139" s="94">
        <f>'Budget FCFA'!N139/VLOOKUP(N$2,$BO$127:$BP$138,2,FALSE)</f>
        <v>0</v>
      </c>
      <c r="O139" s="66">
        <f>'Budget FCFA'!O139/VLOOKUP(O$2,$BO$127:$BP$138,2,FALSE)</f>
        <v>0</v>
      </c>
      <c r="P139" s="66">
        <f>'Budget FCFA'!P139/VLOOKUP(P$2,$BO$127:$BP$138,2,FALSE)</f>
        <v>0</v>
      </c>
      <c r="Q139" s="67">
        <f>'Budget FCFA'!Q139/VLOOKUP(Q$2,$BO$127:$BP$138,2,FALSE)</f>
        <v>0</v>
      </c>
      <c r="R139" s="65">
        <f>'Budget FCFA'!R139/VLOOKUP(R$2,$BO$127:$BP$138,2,FALSE)</f>
        <v>383.86662540379933</v>
      </c>
      <c r="S139" s="66">
        <f>'Budget FCFA'!S139/VLOOKUP(S$2,$BO$127:$BP$138,2,FALSE)</f>
        <v>0</v>
      </c>
      <c r="T139" s="66">
        <f>'Budget FCFA'!T139/VLOOKUP(T$2,$BO$127:$BP$138,2,FALSE)</f>
        <v>881.15531963223202</v>
      </c>
      <c r="U139" s="66">
        <f>'Budget FCFA'!U139/VLOOKUP(U$2,$BO$127:$BP$138,2,FALSE)</f>
        <v>0</v>
      </c>
      <c r="V139" s="67">
        <f>'Budget FCFA'!V139/VLOOKUP(V$2,$BO$127:$BP$138,2,FALSE)</f>
        <v>0</v>
      </c>
      <c r="W139" s="65">
        <f>'Budget FCFA'!W139/VLOOKUP(W$2,$BO$127:$BP$138,2,FALSE)</f>
        <v>389.20234100710871</v>
      </c>
      <c r="X139" s="66">
        <f>'Budget FCFA'!X139/VLOOKUP(X$2,$BO$127:$BP$138,2,FALSE)</f>
        <v>0</v>
      </c>
      <c r="Y139" s="66">
        <f>'Budget FCFA'!Y139/VLOOKUP(Y$2,$BO$127:$BP$138,2,FALSE)</f>
        <v>0</v>
      </c>
      <c r="Z139" s="66">
        <f>'Budget FCFA'!Z139/VLOOKUP(Z$2,$BO$127:$BP$138,2,FALSE)</f>
        <v>0</v>
      </c>
      <c r="AA139" s="67">
        <f>'Budget FCFA'!AA139/VLOOKUP(AA$2,$BO$127:$BP$138,2,FALSE)</f>
        <v>323.95416162949704</v>
      </c>
      <c r="AB139" s="65">
        <f>'Budget FCFA'!AB139/VLOOKUP(AB$2,$BO$127:$BP$138,2,FALSE)</f>
        <v>0</v>
      </c>
      <c r="AC139" s="66">
        <f>'Budget FCFA'!AC139/VLOOKUP(AC$2,$BO$127:$BP$138,2,FALSE)</f>
        <v>0</v>
      </c>
      <c r="AD139" s="66">
        <f>'Budget FCFA'!AD139/VLOOKUP(AD$2,$BO$127:$BP$138,2,FALSE)</f>
        <v>0</v>
      </c>
      <c r="AE139" s="66">
        <f>'Budget FCFA'!AE139/VLOOKUP(AE$2,$BO$127:$BP$138,2,FALSE)</f>
        <v>0</v>
      </c>
      <c r="AF139" s="67">
        <f>'Budget FCFA'!AF139/VLOOKUP(AF$2,$BO$127:$BP$138,2,FALSE)</f>
        <v>455.43315620352627</v>
      </c>
      <c r="AG139" s="65">
        <f>'Budget FCFA'!AG139/VLOOKUP(AG$2,$BO$127:$BP$138,2,FALSE)</f>
        <v>0</v>
      </c>
      <c r="AH139" s="66">
        <f>'Budget FCFA'!AH139/VLOOKUP(AH$2,$BO$127:$BP$138,2,FALSE)</f>
        <v>0</v>
      </c>
      <c r="AI139" s="66">
        <f>'Budget FCFA'!AI139/VLOOKUP(AI$2,$BO$127:$BP$138,2,FALSE)</f>
        <v>0</v>
      </c>
      <c r="AJ139" s="66">
        <f>'Budget FCFA'!AJ139/VLOOKUP(AJ$2,$BO$127:$BP$138,2,FALSE)</f>
        <v>0</v>
      </c>
      <c r="AK139" s="67">
        <f>'Budget FCFA'!AK139/VLOOKUP(AK$2,$BO$127:$BP$138,2,FALSE)</f>
        <v>381.57989014523821</v>
      </c>
      <c r="AL139" s="65">
        <f>'Budget FCFA'!AL139/VLOOKUP(AL$2,$BO$127:$BP$138,2,FALSE)</f>
        <v>4116.1234654100799</v>
      </c>
      <c r="AM139" s="66">
        <f>'Budget FCFA'!AM139/VLOOKUP(AM$2,$BO$127:$BP$138,2,FALSE)</f>
        <v>0</v>
      </c>
      <c r="AN139" s="66">
        <f>'Budget FCFA'!AN139/VLOOKUP(AN$2,$BO$127:$BP$138,2,FALSE)</f>
        <v>0</v>
      </c>
      <c r="AO139" s="66">
        <f>'Budget FCFA'!AO139/VLOOKUP(AO$2,$BO$127:$BP$138,2,FALSE)</f>
        <v>0</v>
      </c>
      <c r="AP139" s="67">
        <f>'Budget FCFA'!AP139/VLOOKUP(AP$2,$BO$127:$BP$138,2,FALSE)</f>
        <v>381.57989014523821</v>
      </c>
      <c r="AQ139" s="65" t="e">
        <f>'Budget FCFA'!#REF!/VLOOKUP(AQ$2,$BO$127:$BP$138,2,FALSE)</f>
        <v>#REF!</v>
      </c>
      <c r="AR139" s="66" t="e">
        <f>'Budget FCFA'!#REF!/VLOOKUP(AR$2,$BO$127:$BP$138,2,FALSE)</f>
        <v>#REF!</v>
      </c>
      <c r="AS139" s="66" t="e">
        <f>'Budget FCFA'!#REF!/VLOOKUP(AS$2,$BO$127:$BP$138,2,FALSE)</f>
        <v>#REF!</v>
      </c>
      <c r="AT139" s="66" t="e">
        <f>'Budget FCFA'!#REF!/VLOOKUP(AT$2,$BO$127:$BP$138,2,FALSE)</f>
        <v>#REF!</v>
      </c>
      <c r="AU139" s="67" t="e">
        <f>'Budget FCFA'!#REF!/VLOOKUP(AU$2,$BO$127:$BP$138,2,FALSE)</f>
        <v>#REF!</v>
      </c>
      <c r="AV139" s="65" t="e">
        <f>'Budget FCFA'!#REF!/VLOOKUP(AV$2,$BO$127:$BP$138,2,FALSE)</f>
        <v>#REF!</v>
      </c>
      <c r="AW139" s="66" t="e">
        <f>'Budget FCFA'!#REF!/VLOOKUP(AW$2,$BO$127:$BP$138,2,FALSE)</f>
        <v>#REF!</v>
      </c>
      <c r="AX139" s="66" t="e">
        <f>'Budget FCFA'!#REF!/VLOOKUP(AX$2,$BO$127:$BP$138,2,FALSE)</f>
        <v>#REF!</v>
      </c>
      <c r="AY139" s="66" t="e">
        <f>'Budget FCFA'!#REF!/VLOOKUP(AY$2,$BO$127:$BP$138,2,FALSE)</f>
        <v>#REF!</v>
      </c>
      <c r="AZ139" s="67" t="e">
        <f>'Budget FCFA'!#REF!/VLOOKUP(AZ$2,$BO$127:$BP$138,2,FALSE)</f>
        <v>#REF!</v>
      </c>
      <c r="BA139" s="65" t="e">
        <f>'Budget FCFA'!#REF!/VLOOKUP(BA$2,$BO$127:$BP$138,2,FALSE)</f>
        <v>#REF!</v>
      </c>
      <c r="BB139" s="66" t="e">
        <f>'Budget FCFA'!#REF!/VLOOKUP(BB$2,$BO$127:$BP$138,2,FALSE)</f>
        <v>#REF!</v>
      </c>
      <c r="BC139" s="66" t="e">
        <f>'Budget FCFA'!#REF!/VLOOKUP(BC$2,$BO$127:$BP$138,2,FALSE)</f>
        <v>#REF!</v>
      </c>
      <c r="BD139" s="66" t="e">
        <f>'Budget FCFA'!#REF!/VLOOKUP(BD$2,$BO$127:$BP$138,2,FALSE)</f>
        <v>#REF!</v>
      </c>
      <c r="BE139" s="146" t="e">
        <f>'Budget FCFA'!#REF!/VLOOKUP(BE$2,$BO$127:$BP$138,2,FALSE)</f>
        <v>#REF!</v>
      </c>
      <c r="BF139" s="65" t="e">
        <f>'Budget FCFA'!#REF!/VLOOKUP(BF$2,$BO$127:$BP$138,2,FALSE)</f>
        <v>#REF!</v>
      </c>
      <c r="BG139" s="66" t="e">
        <f>'Budget FCFA'!#REF!/VLOOKUP(BG$2,$BO$127:$BP$138,2,FALSE)</f>
        <v>#REF!</v>
      </c>
      <c r="BH139" s="66" t="e">
        <f>'Budget FCFA'!#REF!/VLOOKUP(BH$2,$BO$127:$BP$138,2,FALSE)</f>
        <v>#REF!</v>
      </c>
      <c r="BI139" s="67" t="e">
        <f>'Budget FCFA'!#REF!/VLOOKUP(BI$2,$BO$127:$BP$138,2,FALSE)</f>
        <v>#REF!</v>
      </c>
      <c r="BJ139" s="151" t="e">
        <f>'Budget FCFA'!#REF!/VLOOKUP(BJ$2,$BO$127:$BP$138,2,FALSE)</f>
        <v>#REF!</v>
      </c>
      <c r="BK139" s="107" t="e">
        <f t="shared" si="2"/>
        <v>#REF!</v>
      </c>
      <c r="BL139" s="213" t="e">
        <f>BK139-'Budget FCFA'!#REF!</f>
        <v>#REF!</v>
      </c>
      <c r="BM139"/>
    </row>
    <row r="140" spans="1:74" s="5" customFormat="1" ht="16.2" thickBot="1">
      <c r="A140" s="61" t="s">
        <v>115</v>
      </c>
      <c r="B140" s="68" t="s">
        <v>27</v>
      </c>
      <c r="C140" s="68" t="s">
        <v>20</v>
      </c>
      <c r="D140" s="45">
        <f>'Budget FCFA'!D140/VLOOKUP(D$2,$BO$127:$BP$138,2,FALSE)</f>
        <v>1194.3603010563193</v>
      </c>
      <c r="E140" s="43">
        <f>'Budget FCFA'!E140/VLOOKUP(E$2,$BO$127:$BP$138,2,FALSE)</f>
        <v>0</v>
      </c>
      <c r="F140" s="43">
        <f>'Budget FCFA'!F140/VLOOKUP(F$2,$BO$127:$BP$138,2,FALSE)</f>
        <v>205.80617327050402</v>
      </c>
      <c r="G140" s="43">
        <f>'Budget FCFA'!G140/VLOOKUP(G$2,$BO$127:$BP$138,2,FALSE)</f>
        <v>0</v>
      </c>
      <c r="H140" s="44">
        <f>'Budget FCFA'!H140/VLOOKUP(H$2,$BO$127:$BP$138,2,FALSE)</f>
        <v>1115.92</v>
      </c>
      <c r="I140" s="45">
        <f>'Budget FCFA'!I140/VLOOKUP(I$2,$BO$127:$BP$138,2,FALSE)</f>
        <v>3001.413202389791</v>
      </c>
      <c r="J140" s="43">
        <f>'Budget FCFA'!J140/VLOOKUP(J$2,$BO$127:$BP$138,2,FALSE)</f>
        <v>0</v>
      </c>
      <c r="K140" s="43">
        <f>'Budget FCFA'!K140/VLOOKUP(K$2,$BO$127:$BP$138,2,FALSE)</f>
        <v>0</v>
      </c>
      <c r="L140" s="44">
        <f>'Budget FCFA'!L140/VLOOKUP(L$2,$BO$127:$BP$138,2,FALSE)</f>
        <v>0</v>
      </c>
      <c r="M140" s="45">
        <f>'Budget FCFA'!M140/VLOOKUP(M$2,$BO$127:$BP$138,2,FALSE)</f>
        <v>3327.0315353292976</v>
      </c>
      <c r="N140" s="43">
        <f>'Budget FCFA'!N140/VLOOKUP(N$2,$BO$127:$BP$138,2,FALSE)</f>
        <v>0</v>
      </c>
      <c r="O140" s="43">
        <f>'Budget FCFA'!O140/VLOOKUP(O$2,$BO$127:$BP$138,2,FALSE)</f>
        <v>265.23994713068083</v>
      </c>
      <c r="P140" s="43">
        <f>'Budget FCFA'!P140/VLOOKUP(P$2,$BO$127:$BP$138,2,FALSE)</f>
        <v>3269.0603195026501</v>
      </c>
      <c r="Q140" s="44">
        <f>'Budget FCFA'!Q140/VLOOKUP(Q$2,$BO$127:$BP$138,2,FALSE)</f>
        <v>0</v>
      </c>
      <c r="R140" s="45">
        <f>'Budget FCFA'!R140/VLOOKUP(R$2,$BO$127:$BP$138,2,FALSE)</f>
        <v>2640.8166254037992</v>
      </c>
      <c r="S140" s="43">
        <f>'Budget FCFA'!S140/VLOOKUP(S$2,$BO$127:$BP$138,2,FALSE)</f>
        <v>0</v>
      </c>
      <c r="T140" s="43">
        <f>'Budget FCFA'!T140/VLOOKUP(T$2,$BO$127:$BP$138,2,FALSE)</f>
        <v>2740.350358331415</v>
      </c>
      <c r="U140" s="43">
        <f>'Budget FCFA'!U140/VLOOKUP(U$2,$BO$127:$BP$138,2,FALSE)</f>
        <v>0</v>
      </c>
      <c r="V140" s="44">
        <f>'Budget FCFA'!V140/VLOOKUP(V$2,$BO$127:$BP$138,2,FALSE)</f>
        <v>0</v>
      </c>
      <c r="W140" s="45">
        <f>'Budget FCFA'!W140/VLOOKUP(W$2,$BO$127:$BP$138,2,FALSE)</f>
        <v>2257.1623410071088</v>
      </c>
      <c r="X140" s="43">
        <f>'Budget FCFA'!X140/VLOOKUP(X$2,$BO$127:$BP$138,2,FALSE)</f>
        <v>1860.1585164881235</v>
      </c>
      <c r="Y140" s="43">
        <f>'Budget FCFA'!Y140/VLOOKUP(Y$2,$BO$127:$BP$138,2,FALSE)</f>
        <v>1860.1493695470892</v>
      </c>
      <c r="Z140" s="43">
        <f>'Budget FCFA'!Z140/VLOOKUP(Z$2,$BO$127:$BP$138,2,FALSE)</f>
        <v>0</v>
      </c>
      <c r="AA140" s="44">
        <f>'Budget FCFA'!AA140/VLOOKUP(AA$2,$BO$127:$BP$138,2,FALSE)</f>
        <v>1917.0941616294972</v>
      </c>
      <c r="AB140" s="45">
        <f>'Budget FCFA'!AB140/VLOOKUP(AB$2,$BO$127:$BP$138,2,FALSE)</f>
        <v>1651.800650575304</v>
      </c>
      <c r="AC140" s="43">
        <f>'Budget FCFA'!AC140/VLOOKUP(AC$2,$BO$127:$BP$138,2,FALSE)</f>
        <v>0</v>
      </c>
      <c r="AD140" s="43">
        <f>'Budget FCFA'!AD140/VLOOKUP(AD$2,$BO$127:$BP$138,2,FALSE)</f>
        <v>0</v>
      </c>
      <c r="AE140" s="43">
        <f>'Budget FCFA'!AE140/VLOOKUP(AE$2,$BO$127:$BP$138,2,FALSE)</f>
        <v>0</v>
      </c>
      <c r="AF140" s="44">
        <f>'Budget FCFA'!AF140/VLOOKUP(AF$2,$BO$127:$BP$138,2,FALSE)</f>
        <v>3751.7310346643685</v>
      </c>
      <c r="AG140" s="45">
        <f>'Budget FCFA'!AG140/VLOOKUP(AG$2,$BO$127:$BP$138,2,FALSE)</f>
        <v>4843.3052776325276</v>
      </c>
      <c r="AH140" s="43">
        <f>'Budget FCFA'!AH140/VLOOKUP(AH$2,$BO$127:$BP$138,2,FALSE)</f>
        <v>0</v>
      </c>
      <c r="AI140" s="43">
        <f>'Budget FCFA'!AI140/VLOOKUP(AI$2,$BO$127:$BP$138,2,FALSE)</f>
        <v>0</v>
      </c>
      <c r="AJ140" s="43">
        <f>'Budget FCFA'!AJ140/VLOOKUP(AJ$2,$BO$127:$BP$138,2,FALSE)</f>
        <v>0</v>
      </c>
      <c r="AK140" s="44">
        <f>'Budget FCFA'!AK140/VLOOKUP(AK$2,$BO$127:$BP$138,2,FALSE)</f>
        <v>1577.8898901452383</v>
      </c>
      <c r="AL140" s="45">
        <f>'Budget FCFA'!AL140/VLOOKUP(AL$2,$BO$127:$BP$138,2,FALSE)</f>
        <v>8959.4287430426084</v>
      </c>
      <c r="AM140" s="43">
        <f>'Budget FCFA'!AM140/VLOOKUP(AM$2,$BO$127:$BP$138,2,FALSE)</f>
        <v>8352.6816544377143</v>
      </c>
      <c r="AN140" s="43">
        <f>'Budget FCFA'!AN140/VLOOKUP(AN$2,$BO$127:$BP$138,2,FALSE)</f>
        <v>0</v>
      </c>
      <c r="AO140" s="43">
        <f>'Budget FCFA'!AO140/VLOOKUP(AO$2,$BO$127:$BP$138,2,FALSE)</f>
        <v>0</v>
      </c>
      <c r="AP140" s="44">
        <f>'Budget FCFA'!AP140/VLOOKUP(AP$2,$BO$127:$BP$138,2,FALSE)</f>
        <v>3156.3198901452383</v>
      </c>
      <c r="AQ140" s="45" t="e">
        <f>'Budget FCFA'!#REF!/VLOOKUP(AQ$2,$BO$127:$BP$138,2,FALSE)</f>
        <v>#REF!</v>
      </c>
      <c r="AR140" s="43" t="e">
        <f>'Budget FCFA'!#REF!/VLOOKUP(AR$2,$BO$127:$BP$138,2,FALSE)</f>
        <v>#REF!</v>
      </c>
      <c r="AS140" s="43" t="e">
        <f>'Budget FCFA'!#REF!/VLOOKUP(AS$2,$BO$127:$BP$138,2,FALSE)</f>
        <v>#REF!</v>
      </c>
      <c r="AT140" s="43" t="e">
        <f>'Budget FCFA'!#REF!/VLOOKUP(AT$2,$BO$127:$BP$138,2,FALSE)</f>
        <v>#REF!</v>
      </c>
      <c r="AU140" s="44" t="e">
        <f>'Budget FCFA'!#REF!/VLOOKUP(AU$2,$BO$127:$BP$138,2,FALSE)</f>
        <v>#REF!</v>
      </c>
      <c r="AV140" s="45" t="e">
        <f>'Budget FCFA'!#REF!/VLOOKUP(AV$2,$BO$127:$BP$138,2,FALSE)</f>
        <v>#REF!</v>
      </c>
      <c r="AW140" s="43" t="e">
        <f>'Budget FCFA'!#REF!/VLOOKUP(AW$2,$BO$127:$BP$138,2,FALSE)</f>
        <v>#REF!</v>
      </c>
      <c r="AX140" s="43" t="e">
        <f>'Budget FCFA'!#REF!/VLOOKUP(AX$2,$BO$127:$BP$138,2,FALSE)</f>
        <v>#REF!</v>
      </c>
      <c r="AY140" s="43" t="e">
        <f>'Budget FCFA'!#REF!/VLOOKUP(AY$2,$BO$127:$BP$138,2,FALSE)</f>
        <v>#REF!</v>
      </c>
      <c r="AZ140" s="44" t="e">
        <f>'Budget FCFA'!#REF!/VLOOKUP(AZ$2,$BO$127:$BP$138,2,FALSE)</f>
        <v>#REF!</v>
      </c>
      <c r="BA140" s="45" t="e">
        <f>'Budget FCFA'!#REF!/VLOOKUP(BA$2,$BO$127:$BP$138,2,FALSE)</f>
        <v>#REF!</v>
      </c>
      <c r="BB140" s="43" t="e">
        <f>'Budget FCFA'!#REF!/VLOOKUP(BB$2,$BO$127:$BP$138,2,FALSE)</f>
        <v>#REF!</v>
      </c>
      <c r="BC140" s="43" t="e">
        <f>'Budget FCFA'!#REF!/VLOOKUP(BC$2,$BO$127:$BP$138,2,FALSE)</f>
        <v>#REF!</v>
      </c>
      <c r="BD140" s="43" t="e">
        <f>'Budget FCFA'!#REF!/VLOOKUP(BD$2,$BO$127:$BP$138,2,FALSE)</f>
        <v>#REF!</v>
      </c>
      <c r="BE140" s="145" t="e">
        <f>'Budget FCFA'!#REF!/VLOOKUP(BE$2,$BO$127:$BP$138,2,FALSE)</f>
        <v>#REF!</v>
      </c>
      <c r="BF140" s="158" t="e">
        <f>'Budget FCFA'!#REF!/VLOOKUP(BF$2,$BO$127:$BP$138,2,FALSE)</f>
        <v>#REF!</v>
      </c>
      <c r="BG140" s="43" t="e">
        <f>'Budget FCFA'!#REF!/VLOOKUP(BG$2,$BO$127:$BP$138,2,FALSE)</f>
        <v>#REF!</v>
      </c>
      <c r="BH140" s="43" t="e">
        <f>'Budget FCFA'!#REF!/VLOOKUP(BH$2,$BO$127:$BP$138,2,FALSE)</f>
        <v>#REF!</v>
      </c>
      <c r="BI140" s="44" t="e">
        <f>'Budget FCFA'!#REF!/VLOOKUP(BI$2,$BO$127:$BP$138,2,FALSE)</f>
        <v>#REF!</v>
      </c>
      <c r="BJ140" s="150" t="e">
        <f>'Budget FCFA'!#REF!/VLOOKUP(BJ$2,$BO$127:$BP$138,2,FALSE)</f>
        <v>#REF!</v>
      </c>
      <c r="BK140" s="68" t="e">
        <f t="shared" si="2"/>
        <v>#REF!</v>
      </c>
      <c r="BL140" s="213" t="e">
        <f>BK140-'Budget FCFA'!#REF!</f>
        <v>#REF!</v>
      </c>
      <c r="BM140"/>
      <c r="BO140" s="37"/>
    </row>
    <row r="141" spans="1:74" s="5" customFormat="1" ht="16.2" thickBot="1">
      <c r="A141" s="61" t="s">
        <v>7</v>
      </c>
      <c r="B141" s="62" t="s">
        <v>28</v>
      </c>
      <c r="C141" s="106" t="s">
        <v>55</v>
      </c>
      <c r="D141" s="39">
        <f>'Budget FCFA'!D141/VLOOKUP(D$2,$BO$127:$BP$138,2,FALSE)</f>
        <v>0</v>
      </c>
      <c r="E141" s="40">
        <f>'Budget FCFA'!E141/VLOOKUP(E$2,$BO$127:$BP$138,2,FALSE)</f>
        <v>0</v>
      </c>
      <c r="F141" s="40">
        <f>'Budget FCFA'!F141/VLOOKUP(F$2,$BO$127:$BP$138,2,FALSE)</f>
        <v>0</v>
      </c>
      <c r="G141" s="40">
        <f>'Budget FCFA'!G141/VLOOKUP(G$2,$BO$127:$BP$138,2,FALSE)</f>
        <v>0</v>
      </c>
      <c r="H141" s="116">
        <f>'Budget FCFA'!H141/VLOOKUP(H$2,$BO$127:$BP$138,2,FALSE)</f>
        <v>0</v>
      </c>
      <c r="I141" s="39">
        <f>'Budget FCFA'!I141/VLOOKUP(I$2,$BO$127:$BP$138,2,FALSE)</f>
        <v>0</v>
      </c>
      <c r="J141" s="40">
        <f>'Budget FCFA'!J141/VLOOKUP(J$2,$BO$127:$BP$138,2,FALSE)</f>
        <v>0</v>
      </c>
      <c r="K141" s="40">
        <f>'Budget FCFA'!K141/VLOOKUP(K$2,$BO$127:$BP$138,2,FALSE)</f>
        <v>0</v>
      </c>
      <c r="L141" s="116">
        <f>'Budget FCFA'!L141/VLOOKUP(L$2,$BO$127:$BP$138,2,FALSE)</f>
        <v>0</v>
      </c>
      <c r="M141" s="39">
        <f>'Budget FCFA'!M141/VLOOKUP(M$2,$BO$127:$BP$138,2,FALSE)</f>
        <v>0</v>
      </c>
      <c r="N141" s="40">
        <f>'Budget FCFA'!N141/VLOOKUP(N$2,$BO$127:$BP$138,2,FALSE)</f>
        <v>0</v>
      </c>
      <c r="O141" s="40">
        <f>'Budget FCFA'!O141/VLOOKUP(O$2,$BO$127:$BP$138,2,FALSE)</f>
        <v>0</v>
      </c>
      <c r="P141" s="40">
        <f>'Budget FCFA'!P141/VLOOKUP(P$2,$BO$127:$BP$138,2,FALSE)</f>
        <v>0</v>
      </c>
      <c r="Q141" s="116">
        <f>'Budget FCFA'!Q141/VLOOKUP(Q$2,$BO$127:$BP$138,2,FALSE)</f>
        <v>0</v>
      </c>
      <c r="R141" s="39">
        <f>'Budget FCFA'!R141/VLOOKUP(R$2,$BO$127:$BP$138,2,FALSE)</f>
        <v>0</v>
      </c>
      <c r="S141" s="40">
        <f>'Budget FCFA'!S141/VLOOKUP(S$2,$BO$127:$BP$138,2,FALSE)</f>
        <v>0</v>
      </c>
      <c r="T141" s="40">
        <f>'Budget FCFA'!T141/VLOOKUP(T$2,$BO$127:$BP$138,2,FALSE)</f>
        <v>0</v>
      </c>
      <c r="U141" s="40">
        <f>'Budget FCFA'!U141/VLOOKUP(U$2,$BO$127:$BP$138,2,FALSE)</f>
        <v>0</v>
      </c>
      <c r="V141" s="116">
        <f>'Budget FCFA'!V141/VLOOKUP(V$2,$BO$127:$BP$138,2,FALSE)</f>
        <v>0</v>
      </c>
      <c r="W141" s="39">
        <f>'Budget FCFA'!W141/VLOOKUP(W$2,$BO$127:$BP$138,2,FALSE)</f>
        <v>0</v>
      </c>
      <c r="X141" s="40">
        <f>'Budget FCFA'!X141/VLOOKUP(X$2,$BO$127:$BP$138,2,FALSE)</f>
        <v>0</v>
      </c>
      <c r="Y141" s="40">
        <f>'Budget FCFA'!Y141/VLOOKUP(Y$2,$BO$127:$BP$138,2,FALSE)</f>
        <v>0</v>
      </c>
      <c r="Z141" s="40">
        <f>'Budget FCFA'!Z141/VLOOKUP(Z$2,$BO$127:$BP$138,2,FALSE)</f>
        <v>0</v>
      </c>
      <c r="AA141" s="116">
        <f>'Budget FCFA'!AA141/VLOOKUP(AA$2,$BO$127:$BP$138,2,FALSE)</f>
        <v>0</v>
      </c>
      <c r="AB141" s="39">
        <f>'Budget FCFA'!AB141/VLOOKUP(AB$2,$BO$127:$BP$138,2,FALSE)</f>
        <v>0</v>
      </c>
      <c r="AC141" s="40">
        <f>'Budget FCFA'!AC141/VLOOKUP(AC$2,$BO$127:$BP$138,2,FALSE)</f>
        <v>0</v>
      </c>
      <c r="AD141" s="40">
        <f>'Budget FCFA'!AD141/VLOOKUP(AD$2,$BO$127:$BP$138,2,FALSE)</f>
        <v>0</v>
      </c>
      <c r="AE141" s="40">
        <f>'Budget FCFA'!AE141/VLOOKUP(AE$2,$BO$127:$BP$138,2,FALSE)</f>
        <v>0</v>
      </c>
      <c r="AF141" s="116">
        <f>'Budget FCFA'!AF141/VLOOKUP(AF$2,$BO$127:$BP$138,2,FALSE)</f>
        <v>0</v>
      </c>
      <c r="AG141" s="39">
        <f>'Budget FCFA'!AG141/VLOOKUP(AG$2,$BO$127:$BP$138,2,FALSE)</f>
        <v>0</v>
      </c>
      <c r="AH141" s="40">
        <f>'Budget FCFA'!AH141/VLOOKUP(AH$2,$BO$127:$BP$138,2,FALSE)</f>
        <v>0</v>
      </c>
      <c r="AI141" s="40">
        <f>'Budget FCFA'!AI141/VLOOKUP(AI$2,$BO$127:$BP$138,2,FALSE)</f>
        <v>0</v>
      </c>
      <c r="AJ141" s="40">
        <f>'Budget FCFA'!AJ141/VLOOKUP(AJ$2,$BO$127:$BP$138,2,FALSE)</f>
        <v>0</v>
      </c>
      <c r="AK141" s="116">
        <f>'Budget FCFA'!AK141/VLOOKUP(AK$2,$BO$127:$BP$138,2,FALSE)</f>
        <v>0</v>
      </c>
      <c r="AL141" s="39">
        <f>'Budget FCFA'!AL141/VLOOKUP(AL$2,$BO$127:$BP$138,2,FALSE)</f>
        <v>0</v>
      </c>
      <c r="AM141" s="40">
        <f>'Budget FCFA'!AM141/VLOOKUP(AM$2,$BO$127:$BP$138,2,FALSE)</f>
        <v>0</v>
      </c>
      <c r="AN141" s="40">
        <f>'Budget FCFA'!AN141/VLOOKUP(AN$2,$BO$127:$BP$138,2,FALSE)</f>
        <v>0</v>
      </c>
      <c r="AO141" s="40">
        <f>'Budget FCFA'!AO141/VLOOKUP(AO$2,$BO$127:$BP$138,2,FALSE)</f>
        <v>0</v>
      </c>
      <c r="AP141" s="116">
        <f>'Budget FCFA'!AP141/VLOOKUP(AP$2,$BO$127:$BP$138,2,FALSE)</f>
        <v>0</v>
      </c>
      <c r="AQ141" s="39" t="e">
        <f>'Budget FCFA'!#REF!/VLOOKUP(AQ$2,$BO$127:$BP$138,2,FALSE)</f>
        <v>#REF!</v>
      </c>
      <c r="AR141" s="40" t="e">
        <f>'Budget FCFA'!#REF!/VLOOKUP(AR$2,$BO$127:$BP$138,2,FALSE)</f>
        <v>#REF!</v>
      </c>
      <c r="AS141" s="40" t="e">
        <f>'Budget FCFA'!#REF!/VLOOKUP(AS$2,$BO$127:$BP$138,2,FALSE)</f>
        <v>#REF!</v>
      </c>
      <c r="AT141" s="40" t="e">
        <f>'Budget FCFA'!#REF!/VLOOKUP(AT$2,$BO$127:$BP$138,2,FALSE)</f>
        <v>#REF!</v>
      </c>
      <c r="AU141" s="116" t="e">
        <f>'Budget FCFA'!#REF!/VLOOKUP(AU$2,$BO$127:$BP$138,2,FALSE)</f>
        <v>#REF!</v>
      </c>
      <c r="AV141" s="39" t="e">
        <f>'Budget FCFA'!#REF!/VLOOKUP(AV$2,$BO$127:$BP$138,2,FALSE)</f>
        <v>#REF!</v>
      </c>
      <c r="AW141" s="40" t="e">
        <f>'Budget FCFA'!#REF!/VLOOKUP(AW$2,$BO$127:$BP$138,2,FALSE)</f>
        <v>#REF!</v>
      </c>
      <c r="AX141" s="40" t="e">
        <f>'Budget FCFA'!#REF!/VLOOKUP(AX$2,$BO$127:$BP$138,2,FALSE)</f>
        <v>#REF!</v>
      </c>
      <c r="AY141" s="40" t="e">
        <f>'Budget FCFA'!#REF!/VLOOKUP(AY$2,$BO$127:$BP$138,2,FALSE)</f>
        <v>#REF!</v>
      </c>
      <c r="AZ141" s="116" t="e">
        <f>'Budget FCFA'!#REF!/VLOOKUP(AZ$2,$BO$127:$BP$138,2,FALSE)</f>
        <v>#REF!</v>
      </c>
      <c r="BA141" s="39" t="e">
        <f>'Budget FCFA'!#REF!/VLOOKUP(BA$2,$BO$127:$BP$138,2,FALSE)</f>
        <v>#REF!</v>
      </c>
      <c r="BB141" s="40" t="e">
        <f>'Budget FCFA'!#REF!/VLOOKUP(BB$2,$BO$127:$BP$138,2,FALSE)</f>
        <v>#REF!</v>
      </c>
      <c r="BC141" s="40" t="e">
        <f>'Budget FCFA'!#REF!/VLOOKUP(BC$2,$BO$127:$BP$138,2,FALSE)</f>
        <v>#REF!</v>
      </c>
      <c r="BD141" s="40" t="e">
        <f>'Budget FCFA'!#REF!/VLOOKUP(BD$2,$BO$127:$BP$138,2,FALSE)</f>
        <v>#REF!</v>
      </c>
      <c r="BE141" s="144" t="e">
        <f>'Budget FCFA'!#REF!/VLOOKUP(BE$2,$BO$127:$BP$138,2,FALSE)</f>
        <v>#REF!</v>
      </c>
      <c r="BF141" s="39" t="e">
        <f>'Budget FCFA'!#REF!/VLOOKUP(BF$2,$BO$127:$BP$138,2,FALSE)</f>
        <v>#REF!</v>
      </c>
      <c r="BG141" s="40" t="e">
        <f>'Budget FCFA'!#REF!/VLOOKUP(BG$2,$BO$127:$BP$138,2,FALSE)</f>
        <v>#REF!</v>
      </c>
      <c r="BH141" s="40" t="e">
        <f>'Budget FCFA'!#REF!/VLOOKUP(BH$2,$BO$127:$BP$138,2,FALSE)</f>
        <v>#REF!</v>
      </c>
      <c r="BI141" s="159" t="e">
        <f>'Budget FCFA'!#REF!/VLOOKUP(BI$2,$BO$127:$BP$138,2,FALSE)</f>
        <v>#REF!</v>
      </c>
      <c r="BJ141" s="116" t="e">
        <f>'Budget FCFA'!#REF!/VLOOKUP(BJ$2,$BO$127:$BP$138,2,FALSE)</f>
        <v>#REF!</v>
      </c>
      <c r="BK141" s="110" t="e">
        <f t="shared" si="2"/>
        <v>#REF!</v>
      </c>
      <c r="BL141" s="213" t="e">
        <f>BK141-'Budget FCFA'!#REF!</f>
        <v>#REF!</v>
      </c>
      <c r="BM141"/>
      <c r="BO141" s="38" t="s">
        <v>132</v>
      </c>
      <c r="BP141" s="21" t="s">
        <v>28</v>
      </c>
      <c r="BQ141" s="21" t="s">
        <v>67</v>
      </c>
      <c r="BR141" s="21" t="s">
        <v>29</v>
      </c>
      <c r="BS141" s="21" t="s">
        <v>96</v>
      </c>
      <c r="BT141" s="21" t="s">
        <v>122</v>
      </c>
      <c r="BU141" s="21" t="s">
        <v>30</v>
      </c>
      <c r="BV141" s="22" t="s">
        <v>27</v>
      </c>
    </row>
    <row r="142" spans="1:74" s="5" customFormat="1" ht="15.6">
      <c r="A142" s="61" t="s">
        <v>7</v>
      </c>
      <c r="B142" s="62" t="s">
        <v>67</v>
      </c>
      <c r="C142" s="106" t="s">
        <v>55</v>
      </c>
      <c r="D142" s="39">
        <f>'Budget FCFA'!D142/VLOOKUP(D$2,$BO$127:$BP$138,2,FALSE)</f>
        <v>0</v>
      </c>
      <c r="E142" s="40">
        <f>'Budget FCFA'!E142/VLOOKUP(E$2,$BO$127:$BP$138,2,FALSE)</f>
        <v>0</v>
      </c>
      <c r="F142" s="40">
        <f>'Budget FCFA'!F142/VLOOKUP(F$2,$BO$127:$BP$138,2,FALSE)</f>
        <v>0</v>
      </c>
      <c r="G142" s="40">
        <f>'Budget FCFA'!G142/VLOOKUP(G$2,$BO$127:$BP$138,2,FALSE)</f>
        <v>0</v>
      </c>
      <c r="H142" s="116">
        <f>'Budget FCFA'!H142/VLOOKUP(H$2,$BO$127:$BP$138,2,FALSE)</f>
        <v>0</v>
      </c>
      <c r="I142" s="39">
        <f>'Budget FCFA'!I142/VLOOKUP(I$2,$BO$127:$BP$138,2,FALSE)</f>
        <v>0</v>
      </c>
      <c r="J142" s="40">
        <f>'Budget FCFA'!J142/VLOOKUP(J$2,$BO$127:$BP$138,2,FALSE)</f>
        <v>0</v>
      </c>
      <c r="K142" s="40">
        <f>'Budget FCFA'!K142/VLOOKUP(K$2,$BO$127:$BP$138,2,FALSE)</f>
        <v>0</v>
      </c>
      <c r="L142" s="116">
        <f>'Budget FCFA'!L142/VLOOKUP(L$2,$BO$127:$BP$138,2,FALSE)</f>
        <v>0</v>
      </c>
      <c r="M142" s="39">
        <f>'Budget FCFA'!M142/VLOOKUP(M$2,$BO$127:$BP$138,2,FALSE)</f>
        <v>0</v>
      </c>
      <c r="N142" s="40">
        <f>'Budget FCFA'!N142/VLOOKUP(N$2,$BO$127:$BP$138,2,FALSE)</f>
        <v>0</v>
      </c>
      <c r="O142" s="40">
        <f>'Budget FCFA'!O142/VLOOKUP(O$2,$BO$127:$BP$138,2,FALSE)</f>
        <v>0</v>
      </c>
      <c r="P142" s="40">
        <f>'Budget FCFA'!P142/VLOOKUP(P$2,$BO$127:$BP$138,2,FALSE)</f>
        <v>0</v>
      </c>
      <c r="Q142" s="116">
        <f>'Budget FCFA'!Q142/VLOOKUP(Q$2,$BO$127:$BP$138,2,FALSE)</f>
        <v>0</v>
      </c>
      <c r="R142" s="39">
        <f>'Budget FCFA'!R142/VLOOKUP(R$2,$BO$127:$BP$138,2,FALSE)</f>
        <v>0</v>
      </c>
      <c r="S142" s="40">
        <f>'Budget FCFA'!S142/VLOOKUP(S$2,$BO$127:$BP$138,2,FALSE)</f>
        <v>0</v>
      </c>
      <c r="T142" s="40">
        <f>'Budget FCFA'!T142/VLOOKUP(T$2,$BO$127:$BP$138,2,FALSE)</f>
        <v>0</v>
      </c>
      <c r="U142" s="40">
        <f>'Budget FCFA'!U142/VLOOKUP(U$2,$BO$127:$BP$138,2,FALSE)</f>
        <v>0</v>
      </c>
      <c r="V142" s="116">
        <f>'Budget FCFA'!V142/VLOOKUP(V$2,$BO$127:$BP$138,2,FALSE)</f>
        <v>0</v>
      </c>
      <c r="W142" s="39">
        <f>'Budget FCFA'!W142/VLOOKUP(W$2,$BO$127:$BP$138,2,FALSE)</f>
        <v>0</v>
      </c>
      <c r="X142" s="40">
        <f>'Budget FCFA'!X142/VLOOKUP(X$2,$BO$127:$BP$138,2,FALSE)</f>
        <v>0</v>
      </c>
      <c r="Y142" s="40">
        <f>'Budget FCFA'!Y142/VLOOKUP(Y$2,$BO$127:$BP$138,2,FALSE)</f>
        <v>0</v>
      </c>
      <c r="Z142" s="40">
        <f>'Budget FCFA'!Z142/VLOOKUP(Z$2,$BO$127:$BP$138,2,FALSE)</f>
        <v>0</v>
      </c>
      <c r="AA142" s="116">
        <f>'Budget FCFA'!AA142/VLOOKUP(AA$2,$BO$127:$BP$138,2,FALSE)</f>
        <v>0</v>
      </c>
      <c r="AB142" s="39">
        <f>'Budget FCFA'!AB142/VLOOKUP(AB$2,$BO$127:$BP$138,2,FALSE)</f>
        <v>0</v>
      </c>
      <c r="AC142" s="40">
        <f>'Budget FCFA'!AC142/VLOOKUP(AC$2,$BO$127:$BP$138,2,FALSE)</f>
        <v>0</v>
      </c>
      <c r="AD142" s="40">
        <f>'Budget FCFA'!AD142/VLOOKUP(AD$2,$BO$127:$BP$138,2,FALSE)</f>
        <v>0</v>
      </c>
      <c r="AE142" s="40">
        <f>'Budget FCFA'!AE142/VLOOKUP(AE$2,$BO$127:$BP$138,2,FALSE)</f>
        <v>0</v>
      </c>
      <c r="AF142" s="116">
        <f>'Budget FCFA'!AF142/VLOOKUP(AF$2,$BO$127:$BP$138,2,FALSE)</f>
        <v>0</v>
      </c>
      <c r="AG142" s="39">
        <f>'Budget FCFA'!AG142/VLOOKUP(AG$2,$BO$127:$BP$138,2,FALSE)</f>
        <v>0</v>
      </c>
      <c r="AH142" s="40">
        <f>'Budget FCFA'!AH142/VLOOKUP(AH$2,$BO$127:$BP$138,2,FALSE)</f>
        <v>0</v>
      </c>
      <c r="AI142" s="40">
        <f>'Budget FCFA'!AI142/VLOOKUP(AI$2,$BO$127:$BP$138,2,FALSE)</f>
        <v>0</v>
      </c>
      <c r="AJ142" s="40">
        <f>'Budget FCFA'!AJ142/VLOOKUP(AJ$2,$BO$127:$BP$138,2,FALSE)</f>
        <v>0</v>
      </c>
      <c r="AK142" s="116">
        <f>'Budget FCFA'!AK142/VLOOKUP(AK$2,$BO$127:$BP$138,2,FALSE)</f>
        <v>0</v>
      </c>
      <c r="AL142" s="39">
        <f>'Budget FCFA'!AL142/VLOOKUP(AL$2,$BO$127:$BP$138,2,FALSE)</f>
        <v>0</v>
      </c>
      <c r="AM142" s="40">
        <f>'Budget FCFA'!AM142/VLOOKUP(AM$2,$BO$127:$BP$138,2,FALSE)</f>
        <v>0</v>
      </c>
      <c r="AN142" s="40">
        <f>'Budget FCFA'!AN142/VLOOKUP(AN$2,$BO$127:$BP$138,2,FALSE)</f>
        <v>0</v>
      </c>
      <c r="AO142" s="40">
        <f>'Budget FCFA'!AO142/VLOOKUP(AO$2,$BO$127:$BP$138,2,FALSE)</f>
        <v>0</v>
      </c>
      <c r="AP142" s="116">
        <f>'Budget FCFA'!AP142/VLOOKUP(AP$2,$BO$127:$BP$138,2,FALSE)</f>
        <v>0</v>
      </c>
      <c r="AQ142" s="39" t="e">
        <f>'Budget FCFA'!#REF!/VLOOKUP(AQ$2,$BO$127:$BP$138,2,FALSE)</f>
        <v>#REF!</v>
      </c>
      <c r="AR142" s="40" t="e">
        <f>'Budget FCFA'!#REF!/VLOOKUP(AR$2,$BO$127:$BP$138,2,FALSE)</f>
        <v>#REF!</v>
      </c>
      <c r="AS142" s="40" t="e">
        <f>'Budget FCFA'!#REF!/VLOOKUP(AS$2,$BO$127:$BP$138,2,FALSE)</f>
        <v>#REF!</v>
      </c>
      <c r="AT142" s="40" t="e">
        <f>'Budget FCFA'!#REF!/VLOOKUP(AT$2,$BO$127:$BP$138,2,FALSE)</f>
        <v>#REF!</v>
      </c>
      <c r="AU142" s="116" t="e">
        <f>'Budget FCFA'!#REF!/VLOOKUP(AU$2,$BO$127:$BP$138,2,FALSE)</f>
        <v>#REF!</v>
      </c>
      <c r="AV142" s="39" t="e">
        <f>'Budget FCFA'!#REF!/VLOOKUP(AV$2,$BO$127:$BP$138,2,FALSE)</f>
        <v>#REF!</v>
      </c>
      <c r="AW142" s="40" t="e">
        <f>'Budget FCFA'!#REF!/VLOOKUP(AW$2,$BO$127:$BP$138,2,FALSE)</f>
        <v>#REF!</v>
      </c>
      <c r="AX142" s="40" t="e">
        <f>'Budget FCFA'!#REF!/VLOOKUP(AX$2,$BO$127:$BP$138,2,FALSE)</f>
        <v>#REF!</v>
      </c>
      <c r="AY142" s="40" t="e">
        <f>'Budget FCFA'!#REF!/VLOOKUP(AY$2,$BO$127:$BP$138,2,FALSE)</f>
        <v>#REF!</v>
      </c>
      <c r="AZ142" s="116" t="e">
        <f>'Budget FCFA'!#REF!/VLOOKUP(AZ$2,$BO$127:$BP$138,2,FALSE)</f>
        <v>#REF!</v>
      </c>
      <c r="BA142" s="39" t="e">
        <f>'Budget FCFA'!#REF!/VLOOKUP(BA$2,$BO$127:$BP$138,2,FALSE)</f>
        <v>#REF!</v>
      </c>
      <c r="BB142" s="40" t="e">
        <f>'Budget FCFA'!#REF!/VLOOKUP(BB$2,$BO$127:$BP$138,2,FALSE)</f>
        <v>#REF!</v>
      </c>
      <c r="BC142" s="40" t="e">
        <f>'Budget FCFA'!#REF!/VLOOKUP(BC$2,$BO$127:$BP$138,2,FALSE)</f>
        <v>#REF!</v>
      </c>
      <c r="BD142" s="40" t="e">
        <f>'Budget FCFA'!#REF!/VLOOKUP(BD$2,$BO$127:$BP$138,2,FALSE)</f>
        <v>#REF!</v>
      </c>
      <c r="BE142" s="144" t="e">
        <f>'Budget FCFA'!#REF!/VLOOKUP(BE$2,$BO$127:$BP$138,2,FALSE)</f>
        <v>#REF!</v>
      </c>
      <c r="BF142" s="39" t="e">
        <f>'Budget FCFA'!#REF!/VLOOKUP(BF$2,$BO$127:$BP$138,2,FALSE)</f>
        <v>#REF!</v>
      </c>
      <c r="BG142" s="40" t="e">
        <f>'Budget FCFA'!#REF!/VLOOKUP(BG$2,$BO$127:$BP$138,2,FALSE)</f>
        <v>#REF!</v>
      </c>
      <c r="BH142" s="40" t="e">
        <f>'Budget FCFA'!#REF!/VLOOKUP(BH$2,$BO$127:$BP$138,2,FALSE)</f>
        <v>#REF!</v>
      </c>
      <c r="BI142" s="159" t="e">
        <f>'Budget FCFA'!#REF!/VLOOKUP(BI$2,$BO$127:$BP$138,2,FALSE)</f>
        <v>#REF!</v>
      </c>
      <c r="BJ142" s="116" t="e">
        <f>'Budget FCFA'!#REF!/VLOOKUP(BJ$2,$BO$127:$BP$138,2,FALSE)</f>
        <v>#REF!</v>
      </c>
      <c r="BK142" s="110" t="e">
        <f t="shared" si="2"/>
        <v>#REF!</v>
      </c>
      <c r="BL142" s="213" t="e">
        <f>BK142-'Budget FCFA'!#REF!</f>
        <v>#REF!</v>
      </c>
      <c r="BM142"/>
      <c r="BO142" s="23" t="s">
        <v>33</v>
      </c>
      <c r="BP142" s="24" t="e">
        <f>'Budget FCFA'!#REF!/VLOOKUP($BO142,$BO$127:$BP$138,2,FALSE)</f>
        <v>#REF!</v>
      </c>
      <c r="BQ142" s="24" t="e">
        <f>'Budget FCFA'!#REF!/VLOOKUP($BO142,$BO$127:$BP$138,2,FALSE)</f>
        <v>#REF!</v>
      </c>
      <c r="BR142" s="24" t="e">
        <f>'Budget FCFA'!#REF!/VLOOKUP($BO142,$BO$127:$BP$138,2,FALSE)</f>
        <v>#REF!</v>
      </c>
      <c r="BS142" s="102" t="e">
        <f>'Budget FCFA'!#REF!/VLOOKUP($BO142,$BO$127:$BP$138,2,FALSE)</f>
        <v>#REF!</v>
      </c>
      <c r="BT142" s="102" t="e">
        <f>'Budget FCFA'!#REF!/VLOOKUP($BO142,$BO$127:$BP$138,2,FALSE)</f>
        <v>#REF!</v>
      </c>
      <c r="BU142" s="102" t="e">
        <f>'Budget FCFA'!#REF!/VLOOKUP($BO142,$BO$127:$BP$138,2,FALSE)</f>
        <v>#REF!</v>
      </c>
      <c r="BV142" s="25" t="e">
        <f t="shared" ref="BV142:BV151" si="3">SUM(BP142:BS142)</f>
        <v>#REF!</v>
      </c>
    </row>
    <row r="143" spans="1:74" s="5" customFormat="1" ht="15.6">
      <c r="A143" s="61" t="s">
        <v>7</v>
      </c>
      <c r="B143" s="62" t="s">
        <v>29</v>
      </c>
      <c r="C143" s="106" t="s">
        <v>55</v>
      </c>
      <c r="D143" s="39">
        <f>'Budget FCFA'!D143/VLOOKUP(D$2,$BO$127:$BP$138,2,FALSE)</f>
        <v>0</v>
      </c>
      <c r="E143" s="40">
        <f>'Budget FCFA'!E143/VLOOKUP(E$2,$BO$127:$BP$138,2,FALSE)</f>
        <v>0</v>
      </c>
      <c r="F143" s="40">
        <f>'Budget FCFA'!F143/VLOOKUP(F$2,$BO$127:$BP$138,2,FALSE)</f>
        <v>0</v>
      </c>
      <c r="G143" s="40">
        <f>'Budget FCFA'!G143/VLOOKUP(G$2,$BO$127:$BP$138,2,FALSE)</f>
        <v>0</v>
      </c>
      <c r="H143" s="116">
        <f>'Budget FCFA'!H143/VLOOKUP(H$2,$BO$127:$BP$138,2,FALSE)</f>
        <v>0</v>
      </c>
      <c r="I143" s="39">
        <f>'Budget FCFA'!I143/VLOOKUP(I$2,$BO$127:$BP$138,2,FALSE)</f>
        <v>0</v>
      </c>
      <c r="J143" s="40">
        <f>'Budget FCFA'!J143/VLOOKUP(J$2,$BO$127:$BP$138,2,FALSE)</f>
        <v>0</v>
      </c>
      <c r="K143" s="40">
        <f>'Budget FCFA'!K143/VLOOKUP(K$2,$BO$127:$BP$138,2,FALSE)</f>
        <v>0</v>
      </c>
      <c r="L143" s="116">
        <f>'Budget FCFA'!L143/VLOOKUP(L$2,$BO$127:$BP$138,2,FALSE)</f>
        <v>0</v>
      </c>
      <c r="M143" s="39">
        <f>'Budget FCFA'!M143/VLOOKUP(M$2,$BO$127:$BP$138,2,FALSE)</f>
        <v>0</v>
      </c>
      <c r="N143" s="40">
        <f>'Budget FCFA'!N143/VLOOKUP(N$2,$BO$127:$BP$138,2,FALSE)</f>
        <v>0</v>
      </c>
      <c r="O143" s="40">
        <f>'Budget FCFA'!O143/VLOOKUP(O$2,$BO$127:$BP$138,2,FALSE)</f>
        <v>0</v>
      </c>
      <c r="P143" s="40">
        <f>'Budget FCFA'!P143/VLOOKUP(P$2,$BO$127:$BP$138,2,FALSE)</f>
        <v>0</v>
      </c>
      <c r="Q143" s="116">
        <f>'Budget FCFA'!Q143/VLOOKUP(Q$2,$BO$127:$BP$138,2,FALSE)</f>
        <v>0</v>
      </c>
      <c r="R143" s="39">
        <f>'Budget FCFA'!R143/VLOOKUP(R$2,$BO$127:$BP$138,2,FALSE)</f>
        <v>0</v>
      </c>
      <c r="S143" s="40">
        <f>'Budget FCFA'!S143/VLOOKUP(S$2,$BO$127:$BP$138,2,FALSE)</f>
        <v>0</v>
      </c>
      <c r="T143" s="40">
        <f>'Budget FCFA'!T143/VLOOKUP(T$2,$BO$127:$BP$138,2,FALSE)</f>
        <v>0</v>
      </c>
      <c r="U143" s="40">
        <f>'Budget FCFA'!U143/VLOOKUP(U$2,$BO$127:$BP$138,2,FALSE)</f>
        <v>0</v>
      </c>
      <c r="V143" s="116">
        <f>'Budget FCFA'!V143/VLOOKUP(V$2,$BO$127:$BP$138,2,FALSE)</f>
        <v>0</v>
      </c>
      <c r="W143" s="39">
        <f>'Budget FCFA'!W143/VLOOKUP(W$2,$BO$127:$BP$138,2,FALSE)</f>
        <v>0</v>
      </c>
      <c r="X143" s="40">
        <f>'Budget FCFA'!X143/VLOOKUP(X$2,$BO$127:$BP$138,2,FALSE)</f>
        <v>0</v>
      </c>
      <c r="Y143" s="40">
        <f>'Budget FCFA'!Y143/VLOOKUP(Y$2,$BO$127:$BP$138,2,FALSE)</f>
        <v>0</v>
      </c>
      <c r="Z143" s="40">
        <f>'Budget FCFA'!Z143/VLOOKUP(Z$2,$BO$127:$BP$138,2,FALSE)</f>
        <v>0</v>
      </c>
      <c r="AA143" s="116">
        <f>'Budget FCFA'!AA143/VLOOKUP(AA$2,$BO$127:$BP$138,2,FALSE)</f>
        <v>0</v>
      </c>
      <c r="AB143" s="39">
        <f>'Budget FCFA'!AB143/VLOOKUP(AB$2,$BO$127:$BP$138,2,FALSE)</f>
        <v>0</v>
      </c>
      <c r="AC143" s="40">
        <f>'Budget FCFA'!AC143/VLOOKUP(AC$2,$BO$127:$BP$138,2,FALSE)</f>
        <v>0</v>
      </c>
      <c r="AD143" s="40">
        <f>'Budget FCFA'!AD143/VLOOKUP(AD$2,$BO$127:$BP$138,2,FALSE)</f>
        <v>0</v>
      </c>
      <c r="AE143" s="40">
        <f>'Budget FCFA'!AE143/VLOOKUP(AE$2,$BO$127:$BP$138,2,FALSE)</f>
        <v>0</v>
      </c>
      <c r="AF143" s="116">
        <f>'Budget FCFA'!AF143/VLOOKUP(AF$2,$BO$127:$BP$138,2,FALSE)</f>
        <v>0</v>
      </c>
      <c r="AG143" s="39">
        <f>'Budget FCFA'!AG143/VLOOKUP(AG$2,$BO$127:$BP$138,2,FALSE)</f>
        <v>0</v>
      </c>
      <c r="AH143" s="40">
        <f>'Budget FCFA'!AH143/VLOOKUP(AH$2,$BO$127:$BP$138,2,FALSE)</f>
        <v>0</v>
      </c>
      <c r="AI143" s="40">
        <f>'Budget FCFA'!AI143/VLOOKUP(AI$2,$BO$127:$BP$138,2,FALSE)</f>
        <v>0</v>
      </c>
      <c r="AJ143" s="40">
        <f>'Budget FCFA'!AJ143/VLOOKUP(AJ$2,$BO$127:$BP$138,2,FALSE)</f>
        <v>0</v>
      </c>
      <c r="AK143" s="116">
        <f>'Budget FCFA'!AK143/VLOOKUP(AK$2,$BO$127:$BP$138,2,FALSE)</f>
        <v>0</v>
      </c>
      <c r="AL143" s="39">
        <f>'Budget FCFA'!AL143/VLOOKUP(AL$2,$BO$127:$BP$138,2,FALSE)</f>
        <v>0</v>
      </c>
      <c r="AM143" s="40">
        <f>'Budget FCFA'!AM143/VLOOKUP(AM$2,$BO$127:$BP$138,2,FALSE)</f>
        <v>0</v>
      </c>
      <c r="AN143" s="40">
        <f>'Budget FCFA'!AN143/VLOOKUP(AN$2,$BO$127:$BP$138,2,FALSE)</f>
        <v>0</v>
      </c>
      <c r="AO143" s="40">
        <f>'Budget FCFA'!AO143/VLOOKUP(AO$2,$BO$127:$BP$138,2,FALSE)</f>
        <v>0</v>
      </c>
      <c r="AP143" s="116">
        <f>'Budget FCFA'!AP143/VLOOKUP(AP$2,$BO$127:$BP$138,2,FALSE)</f>
        <v>0</v>
      </c>
      <c r="AQ143" s="39" t="e">
        <f>'Budget FCFA'!#REF!/VLOOKUP(AQ$2,$BO$127:$BP$138,2,FALSE)</f>
        <v>#REF!</v>
      </c>
      <c r="AR143" s="40" t="e">
        <f>'Budget FCFA'!#REF!/VLOOKUP(AR$2,$BO$127:$BP$138,2,FALSE)</f>
        <v>#REF!</v>
      </c>
      <c r="AS143" s="40" t="e">
        <f>'Budget FCFA'!#REF!/VLOOKUP(AS$2,$BO$127:$BP$138,2,FALSE)</f>
        <v>#REF!</v>
      </c>
      <c r="AT143" s="40" t="e">
        <f>'Budget FCFA'!#REF!/VLOOKUP(AT$2,$BO$127:$BP$138,2,FALSE)</f>
        <v>#REF!</v>
      </c>
      <c r="AU143" s="116" t="e">
        <f>'Budget FCFA'!#REF!/VLOOKUP(AU$2,$BO$127:$BP$138,2,FALSE)</f>
        <v>#REF!</v>
      </c>
      <c r="AV143" s="39" t="e">
        <f>'Budget FCFA'!#REF!/VLOOKUP(AV$2,$BO$127:$BP$138,2,FALSE)</f>
        <v>#REF!</v>
      </c>
      <c r="AW143" s="40" t="e">
        <f>'Budget FCFA'!#REF!/VLOOKUP(AW$2,$BO$127:$BP$138,2,FALSE)</f>
        <v>#REF!</v>
      </c>
      <c r="AX143" s="40" t="e">
        <f>'Budget FCFA'!#REF!/VLOOKUP(AX$2,$BO$127:$BP$138,2,FALSE)</f>
        <v>#REF!</v>
      </c>
      <c r="AY143" s="40" t="e">
        <f>'Budget FCFA'!#REF!/VLOOKUP(AY$2,$BO$127:$BP$138,2,FALSE)</f>
        <v>#REF!</v>
      </c>
      <c r="AZ143" s="116" t="e">
        <f>'Budget FCFA'!#REF!/VLOOKUP(AZ$2,$BO$127:$BP$138,2,FALSE)</f>
        <v>#REF!</v>
      </c>
      <c r="BA143" s="39" t="e">
        <f>'Budget FCFA'!#REF!/VLOOKUP(BA$2,$BO$127:$BP$138,2,FALSE)</f>
        <v>#REF!</v>
      </c>
      <c r="BB143" s="40" t="e">
        <f>'Budget FCFA'!#REF!/VLOOKUP(BB$2,$BO$127:$BP$138,2,FALSE)</f>
        <v>#REF!</v>
      </c>
      <c r="BC143" s="40" t="e">
        <f>'Budget FCFA'!#REF!/VLOOKUP(BC$2,$BO$127:$BP$138,2,FALSE)</f>
        <v>#REF!</v>
      </c>
      <c r="BD143" s="40" t="e">
        <f>'Budget FCFA'!#REF!/VLOOKUP(BD$2,$BO$127:$BP$138,2,FALSE)</f>
        <v>#REF!</v>
      </c>
      <c r="BE143" s="144" t="e">
        <f>'Budget FCFA'!#REF!/VLOOKUP(BE$2,$BO$127:$BP$138,2,FALSE)</f>
        <v>#REF!</v>
      </c>
      <c r="BF143" s="39" t="e">
        <f>'Budget FCFA'!#REF!/VLOOKUP(BF$2,$BO$127:$BP$138,2,FALSE)</f>
        <v>#REF!</v>
      </c>
      <c r="BG143" s="40" t="e">
        <f>'Budget FCFA'!#REF!/VLOOKUP(BG$2,$BO$127:$BP$138,2,FALSE)</f>
        <v>#REF!</v>
      </c>
      <c r="BH143" s="40" t="e">
        <f>'Budget FCFA'!#REF!/VLOOKUP(BH$2,$BO$127:$BP$138,2,FALSE)</f>
        <v>#REF!</v>
      </c>
      <c r="BI143" s="159" t="e">
        <f>'Budget FCFA'!#REF!/VLOOKUP(BI$2,$BO$127:$BP$138,2,FALSE)</f>
        <v>#REF!</v>
      </c>
      <c r="BJ143" s="116" t="e">
        <f>'Budget FCFA'!#REF!/VLOOKUP(BJ$2,$BO$127:$BP$138,2,FALSE)</f>
        <v>#REF!</v>
      </c>
      <c r="BK143" s="110" t="e">
        <f t="shared" si="2"/>
        <v>#REF!</v>
      </c>
      <c r="BL143" s="213" t="e">
        <f>BK143-'Budget FCFA'!#REF!</f>
        <v>#REF!</v>
      </c>
      <c r="BM143"/>
      <c r="BO143" s="26" t="s">
        <v>107</v>
      </c>
      <c r="BP143" s="24" t="e">
        <f>'Budget FCFA'!#REF!/VLOOKUP($BO143,$BO$127:$BP$138,2,FALSE)</f>
        <v>#REF!</v>
      </c>
      <c r="BQ143" s="24" t="e">
        <f>'Budget FCFA'!#REF!/VLOOKUP($BO143,$BO$127:$BP$138,2,FALSE)</f>
        <v>#REF!</v>
      </c>
      <c r="BR143" s="24" t="e">
        <f>'Budget FCFA'!#REF!/VLOOKUP($BO143,$BO$127:$BP$138,2,FALSE)</f>
        <v>#REF!</v>
      </c>
      <c r="BS143" s="102" t="e">
        <f>'Budget FCFA'!#REF!/VLOOKUP($BO143,$BO$127:$BP$138,2,FALSE)</f>
        <v>#REF!</v>
      </c>
      <c r="BT143" s="102" t="e">
        <f>'Budget FCFA'!#REF!/VLOOKUP($BO143,$BO$127:$BP$138,2,FALSE)</f>
        <v>#REF!</v>
      </c>
      <c r="BU143" s="102" t="e">
        <f>'Budget FCFA'!#REF!/VLOOKUP($BO143,$BO$127:$BP$138,2,FALSE)</f>
        <v>#REF!</v>
      </c>
      <c r="BV143" s="25" t="e">
        <f t="shared" si="3"/>
        <v>#REF!</v>
      </c>
    </row>
    <row r="144" spans="1:74" s="5" customFormat="1" ht="15.6">
      <c r="A144" s="61" t="s">
        <v>7</v>
      </c>
      <c r="B144" s="62" t="s">
        <v>96</v>
      </c>
      <c r="C144" s="110" t="s">
        <v>55</v>
      </c>
      <c r="D144" s="39">
        <f>'Budget FCFA'!D144/VLOOKUP(D$2,$BO$127:$BP$138,2,FALSE)</f>
        <v>0</v>
      </c>
      <c r="E144" s="40">
        <f>'Budget FCFA'!E144/VLOOKUP(E$2,$BO$127:$BP$138,2,FALSE)</f>
        <v>0</v>
      </c>
      <c r="F144" s="40">
        <f>'Budget FCFA'!F144/VLOOKUP(F$2,$BO$127:$BP$138,2,FALSE)</f>
        <v>0</v>
      </c>
      <c r="G144" s="40">
        <f>'Budget FCFA'!G144/VLOOKUP(G$2,$BO$127:$BP$138,2,FALSE)</f>
        <v>0</v>
      </c>
      <c r="H144" s="41">
        <f>'Budget FCFA'!H144/VLOOKUP(H$2,$BO$127:$BP$138,2,FALSE)</f>
        <v>0</v>
      </c>
      <c r="I144" s="39">
        <f>'Budget FCFA'!I144/VLOOKUP(I$2,$BO$127:$BP$138,2,FALSE)</f>
        <v>0</v>
      </c>
      <c r="J144" s="40">
        <f>'Budget FCFA'!J144/VLOOKUP(J$2,$BO$127:$BP$138,2,FALSE)</f>
        <v>0</v>
      </c>
      <c r="K144" s="40">
        <f>'Budget FCFA'!K144/VLOOKUP(K$2,$BO$127:$BP$138,2,FALSE)</f>
        <v>0</v>
      </c>
      <c r="L144" s="41">
        <f>'Budget FCFA'!L144/VLOOKUP(L$2,$BO$127:$BP$138,2,FALSE)</f>
        <v>0</v>
      </c>
      <c r="M144" s="39">
        <f>'Budget FCFA'!M144/VLOOKUP(M$2,$BO$127:$BP$138,2,FALSE)</f>
        <v>0</v>
      </c>
      <c r="N144" s="40">
        <f>'Budget FCFA'!N144/VLOOKUP(N$2,$BO$127:$BP$138,2,FALSE)</f>
        <v>0</v>
      </c>
      <c r="O144" s="40">
        <f>'Budget FCFA'!O144/VLOOKUP(O$2,$BO$127:$BP$138,2,FALSE)</f>
        <v>0</v>
      </c>
      <c r="P144" s="40">
        <f>'Budget FCFA'!P144/VLOOKUP(P$2,$BO$127:$BP$138,2,FALSE)</f>
        <v>0</v>
      </c>
      <c r="Q144" s="41">
        <f>'Budget FCFA'!Q144/VLOOKUP(Q$2,$BO$127:$BP$138,2,FALSE)</f>
        <v>0</v>
      </c>
      <c r="R144" s="39">
        <f>'Budget FCFA'!R144/VLOOKUP(R$2,$BO$127:$BP$138,2,FALSE)</f>
        <v>0</v>
      </c>
      <c r="S144" s="40">
        <f>'Budget FCFA'!S144/VLOOKUP(S$2,$BO$127:$BP$138,2,FALSE)</f>
        <v>0</v>
      </c>
      <c r="T144" s="40">
        <f>'Budget FCFA'!T144/VLOOKUP(T$2,$BO$127:$BP$138,2,FALSE)</f>
        <v>0</v>
      </c>
      <c r="U144" s="40">
        <f>'Budget FCFA'!U144/VLOOKUP(U$2,$BO$127:$BP$138,2,FALSE)</f>
        <v>0</v>
      </c>
      <c r="V144" s="41">
        <f>'Budget FCFA'!V144/VLOOKUP(V$2,$BO$127:$BP$138,2,FALSE)</f>
        <v>0</v>
      </c>
      <c r="W144" s="39">
        <f>'Budget FCFA'!W144/VLOOKUP(W$2,$BO$127:$BP$138,2,FALSE)</f>
        <v>0</v>
      </c>
      <c r="X144" s="40">
        <f>'Budget FCFA'!X144/VLOOKUP(X$2,$BO$127:$BP$138,2,FALSE)</f>
        <v>0</v>
      </c>
      <c r="Y144" s="40">
        <f>'Budget FCFA'!Y144/VLOOKUP(Y$2,$BO$127:$BP$138,2,FALSE)</f>
        <v>0</v>
      </c>
      <c r="Z144" s="40">
        <f>'Budget FCFA'!Z144/VLOOKUP(Z$2,$BO$127:$BP$138,2,FALSE)</f>
        <v>0</v>
      </c>
      <c r="AA144" s="41">
        <f>'Budget FCFA'!AA144/VLOOKUP(AA$2,$BO$127:$BP$138,2,FALSE)</f>
        <v>0</v>
      </c>
      <c r="AB144" s="39">
        <f>'Budget FCFA'!AB144/VLOOKUP(AB$2,$BO$127:$BP$138,2,FALSE)</f>
        <v>0</v>
      </c>
      <c r="AC144" s="40">
        <f>'Budget FCFA'!AC144/VLOOKUP(AC$2,$BO$127:$BP$138,2,FALSE)</f>
        <v>0</v>
      </c>
      <c r="AD144" s="40">
        <f>'Budget FCFA'!AD144/VLOOKUP(AD$2,$BO$127:$BP$138,2,FALSE)</f>
        <v>0</v>
      </c>
      <c r="AE144" s="40">
        <f>'Budget FCFA'!AE144/VLOOKUP(AE$2,$BO$127:$BP$138,2,FALSE)</f>
        <v>0</v>
      </c>
      <c r="AF144" s="41">
        <f>'Budget FCFA'!AF144/VLOOKUP(AF$2,$BO$127:$BP$138,2,FALSE)</f>
        <v>0</v>
      </c>
      <c r="AG144" s="39">
        <f>'Budget FCFA'!AG144/VLOOKUP(AG$2,$BO$127:$BP$138,2,FALSE)</f>
        <v>0</v>
      </c>
      <c r="AH144" s="40">
        <f>'Budget FCFA'!AH144/VLOOKUP(AH$2,$BO$127:$BP$138,2,FALSE)</f>
        <v>0</v>
      </c>
      <c r="AI144" s="40">
        <f>'Budget FCFA'!AI144/VLOOKUP(AI$2,$BO$127:$BP$138,2,FALSE)</f>
        <v>0</v>
      </c>
      <c r="AJ144" s="40">
        <f>'Budget FCFA'!AJ144/VLOOKUP(AJ$2,$BO$127:$BP$138,2,FALSE)</f>
        <v>0</v>
      </c>
      <c r="AK144" s="41">
        <f>'Budget FCFA'!AK144/VLOOKUP(AK$2,$BO$127:$BP$138,2,FALSE)</f>
        <v>0</v>
      </c>
      <c r="AL144" s="39">
        <f>'Budget FCFA'!AL144/VLOOKUP(AL$2,$BO$127:$BP$138,2,FALSE)</f>
        <v>0</v>
      </c>
      <c r="AM144" s="40">
        <f>'Budget FCFA'!AM144/VLOOKUP(AM$2,$BO$127:$BP$138,2,FALSE)</f>
        <v>0</v>
      </c>
      <c r="AN144" s="40">
        <f>'Budget FCFA'!AN144/VLOOKUP(AN$2,$BO$127:$BP$138,2,FALSE)</f>
        <v>0</v>
      </c>
      <c r="AO144" s="40">
        <f>'Budget FCFA'!AO144/VLOOKUP(AO$2,$BO$127:$BP$138,2,FALSE)</f>
        <v>0</v>
      </c>
      <c r="AP144" s="41">
        <f>'Budget FCFA'!AP144/VLOOKUP(AP$2,$BO$127:$BP$138,2,FALSE)</f>
        <v>0</v>
      </c>
      <c r="AQ144" s="39" t="e">
        <f>'Budget FCFA'!#REF!/VLOOKUP(AQ$2,$BO$127:$BP$138,2,FALSE)</f>
        <v>#REF!</v>
      </c>
      <c r="AR144" s="40" t="e">
        <f>'Budget FCFA'!#REF!/VLOOKUP(AR$2,$BO$127:$BP$138,2,FALSE)</f>
        <v>#REF!</v>
      </c>
      <c r="AS144" s="40" t="e">
        <f>'Budget FCFA'!#REF!/VLOOKUP(AS$2,$BO$127:$BP$138,2,FALSE)</f>
        <v>#REF!</v>
      </c>
      <c r="AT144" s="40" t="e">
        <f>'Budget FCFA'!#REF!/VLOOKUP(AT$2,$BO$127:$BP$138,2,FALSE)</f>
        <v>#REF!</v>
      </c>
      <c r="AU144" s="41" t="e">
        <f>'Budget FCFA'!#REF!/VLOOKUP(AU$2,$BO$127:$BP$138,2,FALSE)</f>
        <v>#REF!</v>
      </c>
      <c r="AV144" s="39" t="e">
        <f>'Budget FCFA'!#REF!/VLOOKUP(AV$2,$BO$127:$BP$138,2,FALSE)</f>
        <v>#REF!</v>
      </c>
      <c r="AW144" s="40" t="e">
        <f>'Budget FCFA'!#REF!/VLOOKUP(AW$2,$BO$127:$BP$138,2,FALSE)</f>
        <v>#REF!</v>
      </c>
      <c r="AX144" s="40" t="e">
        <f>'Budget FCFA'!#REF!/VLOOKUP(AX$2,$BO$127:$BP$138,2,FALSE)</f>
        <v>#REF!</v>
      </c>
      <c r="AY144" s="40" t="e">
        <f>'Budget FCFA'!#REF!/VLOOKUP(AY$2,$BO$127:$BP$138,2,FALSE)</f>
        <v>#REF!</v>
      </c>
      <c r="AZ144" s="41" t="e">
        <f>'Budget FCFA'!#REF!/VLOOKUP(AZ$2,$BO$127:$BP$138,2,FALSE)</f>
        <v>#REF!</v>
      </c>
      <c r="BA144" s="39" t="e">
        <f>'Budget FCFA'!#REF!/VLOOKUP(BA$2,$BO$127:$BP$138,2,FALSE)</f>
        <v>#REF!</v>
      </c>
      <c r="BB144" s="40" t="e">
        <f>'Budget FCFA'!#REF!/VLOOKUP(BB$2,$BO$127:$BP$138,2,FALSE)</f>
        <v>#REF!</v>
      </c>
      <c r="BC144" s="40" t="e">
        <f>'Budget FCFA'!#REF!/VLOOKUP(BC$2,$BO$127:$BP$138,2,FALSE)</f>
        <v>#REF!</v>
      </c>
      <c r="BD144" s="40" t="e">
        <f>'Budget FCFA'!#REF!/VLOOKUP(BD$2,$BO$127:$BP$138,2,FALSE)</f>
        <v>#REF!</v>
      </c>
      <c r="BE144" s="41" t="e">
        <f>'Budget FCFA'!#REF!/VLOOKUP(BE$2,$BO$127:$BP$138,2,FALSE)</f>
        <v>#REF!</v>
      </c>
      <c r="BF144" s="39" t="e">
        <f>'Budget FCFA'!#REF!/VLOOKUP(BF$2,$BO$127:$BP$138,2,FALSE)</f>
        <v>#REF!</v>
      </c>
      <c r="BG144" s="40" t="e">
        <f>'Budget FCFA'!#REF!/VLOOKUP(BG$2,$BO$127:$BP$138,2,FALSE)</f>
        <v>#REF!</v>
      </c>
      <c r="BH144" s="40" t="e">
        <f>'Budget FCFA'!#REF!/VLOOKUP(BH$2,$BO$127:$BP$138,2,FALSE)</f>
        <v>#REF!</v>
      </c>
      <c r="BI144" s="159" t="e">
        <f>'Budget FCFA'!#REF!/VLOOKUP(BI$2,$BO$127:$BP$138,2,FALSE)</f>
        <v>#REF!</v>
      </c>
      <c r="BJ144" s="149" t="e">
        <f>'Budget FCFA'!#REF!/VLOOKUP(BJ$2,$BO$127:$BP$138,2,FALSE)</f>
        <v>#REF!</v>
      </c>
      <c r="BK144" s="110" t="e">
        <f t="shared" si="2"/>
        <v>#REF!</v>
      </c>
      <c r="BL144" s="213" t="e">
        <f>BK144-'Budget FCFA'!#REF!</f>
        <v>#REF!</v>
      </c>
      <c r="BM144"/>
      <c r="BO144" s="26" t="s">
        <v>34</v>
      </c>
      <c r="BP144" s="24" t="e">
        <f>'Budget FCFA'!#REF!/VLOOKUP($BO144,$BO$127:$BP$138,2,FALSE)</f>
        <v>#REF!</v>
      </c>
      <c r="BQ144" s="24" t="e">
        <f>'Budget FCFA'!#REF!/VLOOKUP($BO144,$BO$127:$BP$138,2,FALSE)</f>
        <v>#REF!</v>
      </c>
      <c r="BR144" s="24" t="e">
        <f>'Budget FCFA'!#REF!/VLOOKUP($BO144,$BO$127:$BP$138,2,FALSE)</f>
        <v>#REF!</v>
      </c>
      <c r="BS144" s="102" t="e">
        <f>'Budget FCFA'!#REF!/VLOOKUP($BO144,$BO$127:$BP$138,2,FALSE)</f>
        <v>#REF!</v>
      </c>
      <c r="BT144" s="102" t="e">
        <f>'Budget FCFA'!#REF!/VLOOKUP($BO144,$BO$127:$BP$138,2,FALSE)</f>
        <v>#REF!</v>
      </c>
      <c r="BU144" s="102" t="e">
        <f>'Budget FCFA'!#REF!/VLOOKUP($BO144,$BO$127:$BP$138,2,FALSE)</f>
        <v>#REF!</v>
      </c>
      <c r="BV144" s="25" t="e">
        <f t="shared" si="3"/>
        <v>#REF!</v>
      </c>
    </row>
    <row r="145" spans="1:74" s="5" customFormat="1" ht="15.6">
      <c r="A145" s="61" t="s">
        <v>7</v>
      </c>
      <c r="B145" s="62" t="s">
        <v>30</v>
      </c>
      <c r="C145" s="110" t="s">
        <v>55</v>
      </c>
      <c r="D145" s="39">
        <f>'Budget FCFA'!D145/VLOOKUP(D$2,$BO$127:$BP$138,2,FALSE)</f>
        <v>0</v>
      </c>
      <c r="E145" s="40">
        <f>'Budget FCFA'!E145/VLOOKUP(E$2,$BO$127:$BP$138,2,FALSE)</f>
        <v>0</v>
      </c>
      <c r="F145" s="40">
        <f>'Budget FCFA'!F145/VLOOKUP(F$2,$BO$127:$BP$138,2,FALSE)</f>
        <v>0</v>
      </c>
      <c r="G145" s="40">
        <f>'Budget FCFA'!G145/VLOOKUP(G$2,$BO$127:$BP$138,2,FALSE)</f>
        <v>0</v>
      </c>
      <c r="H145" s="41">
        <f>'Budget FCFA'!H145/VLOOKUP(H$2,$BO$127:$BP$138,2,FALSE)</f>
        <v>0</v>
      </c>
      <c r="I145" s="39">
        <f>'Budget FCFA'!I145/VLOOKUP(I$2,$BO$127:$BP$138,2,FALSE)</f>
        <v>0</v>
      </c>
      <c r="J145" s="40">
        <f>'Budget FCFA'!J145/VLOOKUP(J$2,$BO$127:$BP$138,2,FALSE)</f>
        <v>0</v>
      </c>
      <c r="K145" s="40">
        <f>'Budget FCFA'!K145/VLOOKUP(K$2,$BO$127:$BP$138,2,FALSE)</f>
        <v>0</v>
      </c>
      <c r="L145" s="41">
        <f>'Budget FCFA'!L145/VLOOKUP(L$2,$BO$127:$BP$138,2,FALSE)</f>
        <v>0</v>
      </c>
      <c r="M145" s="39">
        <f>'Budget FCFA'!M145/VLOOKUP(M$2,$BO$127:$BP$138,2,FALSE)</f>
        <v>0</v>
      </c>
      <c r="N145" s="40">
        <f>'Budget FCFA'!N145/VLOOKUP(N$2,$BO$127:$BP$138,2,FALSE)</f>
        <v>0</v>
      </c>
      <c r="O145" s="40">
        <f>'Budget FCFA'!O145/VLOOKUP(O$2,$BO$127:$BP$138,2,FALSE)</f>
        <v>0</v>
      </c>
      <c r="P145" s="40">
        <f>'Budget FCFA'!P145/VLOOKUP(P$2,$BO$127:$BP$138,2,FALSE)</f>
        <v>0</v>
      </c>
      <c r="Q145" s="41">
        <f>'Budget FCFA'!Q145/VLOOKUP(Q$2,$BO$127:$BP$138,2,FALSE)</f>
        <v>0</v>
      </c>
      <c r="R145" s="39">
        <f>'Budget FCFA'!R145/VLOOKUP(R$2,$BO$127:$BP$138,2,FALSE)</f>
        <v>0</v>
      </c>
      <c r="S145" s="40">
        <f>'Budget FCFA'!S145/VLOOKUP(S$2,$BO$127:$BP$138,2,FALSE)</f>
        <v>0</v>
      </c>
      <c r="T145" s="40">
        <f>'Budget FCFA'!T145/VLOOKUP(T$2,$BO$127:$BP$138,2,FALSE)</f>
        <v>0</v>
      </c>
      <c r="U145" s="40">
        <f>'Budget FCFA'!U145/VLOOKUP(U$2,$BO$127:$BP$138,2,FALSE)</f>
        <v>0</v>
      </c>
      <c r="V145" s="41">
        <f>'Budget FCFA'!V145/VLOOKUP(V$2,$BO$127:$BP$138,2,FALSE)</f>
        <v>0</v>
      </c>
      <c r="W145" s="39">
        <f>'Budget FCFA'!W145/VLOOKUP(W$2,$BO$127:$BP$138,2,FALSE)</f>
        <v>0</v>
      </c>
      <c r="X145" s="40">
        <f>'Budget FCFA'!X145/VLOOKUP(X$2,$BO$127:$BP$138,2,FALSE)</f>
        <v>0</v>
      </c>
      <c r="Y145" s="40">
        <f>'Budget FCFA'!Y145/VLOOKUP(Y$2,$BO$127:$BP$138,2,FALSE)</f>
        <v>0</v>
      </c>
      <c r="Z145" s="40">
        <f>'Budget FCFA'!Z145/VLOOKUP(Z$2,$BO$127:$BP$138,2,FALSE)</f>
        <v>0</v>
      </c>
      <c r="AA145" s="41">
        <f>'Budget FCFA'!AA145/VLOOKUP(AA$2,$BO$127:$BP$138,2,FALSE)</f>
        <v>0</v>
      </c>
      <c r="AB145" s="39">
        <f>'Budget FCFA'!AB145/VLOOKUP(AB$2,$BO$127:$BP$138,2,FALSE)</f>
        <v>0</v>
      </c>
      <c r="AC145" s="40">
        <f>'Budget FCFA'!AC145/VLOOKUP(AC$2,$BO$127:$BP$138,2,FALSE)</f>
        <v>0</v>
      </c>
      <c r="AD145" s="40">
        <f>'Budget FCFA'!AD145/VLOOKUP(AD$2,$BO$127:$BP$138,2,FALSE)</f>
        <v>0</v>
      </c>
      <c r="AE145" s="40">
        <f>'Budget FCFA'!AE145/VLOOKUP(AE$2,$BO$127:$BP$138,2,FALSE)</f>
        <v>0</v>
      </c>
      <c r="AF145" s="41">
        <f>'Budget FCFA'!AF145/VLOOKUP(AF$2,$BO$127:$BP$138,2,FALSE)</f>
        <v>0</v>
      </c>
      <c r="AG145" s="39">
        <f>'Budget FCFA'!AG145/VLOOKUP(AG$2,$BO$127:$BP$138,2,FALSE)</f>
        <v>0</v>
      </c>
      <c r="AH145" s="40">
        <f>'Budget FCFA'!AH145/VLOOKUP(AH$2,$BO$127:$BP$138,2,FALSE)</f>
        <v>0</v>
      </c>
      <c r="AI145" s="40">
        <f>'Budget FCFA'!AI145/VLOOKUP(AI$2,$BO$127:$BP$138,2,FALSE)</f>
        <v>0</v>
      </c>
      <c r="AJ145" s="40">
        <f>'Budget FCFA'!AJ145/VLOOKUP(AJ$2,$BO$127:$BP$138,2,FALSE)</f>
        <v>0</v>
      </c>
      <c r="AK145" s="41">
        <f>'Budget FCFA'!AK145/VLOOKUP(AK$2,$BO$127:$BP$138,2,FALSE)</f>
        <v>0</v>
      </c>
      <c r="AL145" s="39">
        <f>'Budget FCFA'!AL145/VLOOKUP(AL$2,$BO$127:$BP$138,2,FALSE)</f>
        <v>0</v>
      </c>
      <c r="AM145" s="40">
        <f>'Budget FCFA'!AM145/VLOOKUP(AM$2,$BO$127:$BP$138,2,FALSE)</f>
        <v>0</v>
      </c>
      <c r="AN145" s="40">
        <f>'Budget FCFA'!AN145/VLOOKUP(AN$2,$BO$127:$BP$138,2,FALSE)</f>
        <v>0</v>
      </c>
      <c r="AO145" s="40">
        <f>'Budget FCFA'!AO145/VLOOKUP(AO$2,$BO$127:$BP$138,2,FALSE)</f>
        <v>0</v>
      </c>
      <c r="AP145" s="41">
        <f>'Budget FCFA'!AP145/VLOOKUP(AP$2,$BO$127:$BP$138,2,FALSE)</f>
        <v>0</v>
      </c>
      <c r="AQ145" s="39" t="e">
        <f>'Budget FCFA'!#REF!/VLOOKUP(AQ$2,$BO$127:$BP$138,2,FALSE)</f>
        <v>#REF!</v>
      </c>
      <c r="AR145" s="40" t="e">
        <f>'Budget FCFA'!#REF!/VLOOKUP(AR$2,$BO$127:$BP$138,2,FALSE)</f>
        <v>#REF!</v>
      </c>
      <c r="AS145" s="40" t="e">
        <f>'Budget FCFA'!#REF!/VLOOKUP(AS$2,$BO$127:$BP$138,2,FALSE)</f>
        <v>#REF!</v>
      </c>
      <c r="AT145" s="40" t="e">
        <f>'Budget FCFA'!#REF!/VLOOKUP(AT$2,$BO$127:$BP$138,2,FALSE)</f>
        <v>#REF!</v>
      </c>
      <c r="AU145" s="41" t="e">
        <f>'Budget FCFA'!#REF!/VLOOKUP(AU$2,$BO$127:$BP$138,2,FALSE)</f>
        <v>#REF!</v>
      </c>
      <c r="AV145" s="39" t="e">
        <f>'Budget FCFA'!#REF!/VLOOKUP(AV$2,$BO$127:$BP$138,2,FALSE)</f>
        <v>#REF!</v>
      </c>
      <c r="AW145" s="40" t="e">
        <f>'Budget FCFA'!#REF!/VLOOKUP(AW$2,$BO$127:$BP$138,2,FALSE)</f>
        <v>#REF!</v>
      </c>
      <c r="AX145" s="40" t="e">
        <f>'Budget FCFA'!#REF!/VLOOKUP(AX$2,$BO$127:$BP$138,2,FALSE)</f>
        <v>#REF!</v>
      </c>
      <c r="AY145" s="40" t="e">
        <f>'Budget FCFA'!#REF!/VLOOKUP(AY$2,$BO$127:$BP$138,2,FALSE)</f>
        <v>#REF!</v>
      </c>
      <c r="AZ145" s="41" t="e">
        <f>'Budget FCFA'!#REF!/VLOOKUP(AZ$2,$BO$127:$BP$138,2,FALSE)</f>
        <v>#REF!</v>
      </c>
      <c r="BA145" s="39" t="e">
        <f>'Budget FCFA'!#REF!/VLOOKUP(BA$2,$BO$127:$BP$138,2,FALSE)</f>
        <v>#REF!</v>
      </c>
      <c r="BB145" s="40" t="e">
        <f>'Budget FCFA'!#REF!/VLOOKUP(BB$2,$BO$127:$BP$138,2,FALSE)</f>
        <v>#REF!</v>
      </c>
      <c r="BC145" s="40" t="e">
        <f>'Budget FCFA'!#REF!/VLOOKUP(BC$2,$BO$127:$BP$138,2,FALSE)</f>
        <v>#REF!</v>
      </c>
      <c r="BD145" s="40" t="e">
        <f>'Budget FCFA'!#REF!/VLOOKUP(BD$2,$BO$127:$BP$138,2,FALSE)</f>
        <v>#REF!</v>
      </c>
      <c r="BE145" s="41" t="e">
        <f>'Budget FCFA'!#REF!/VLOOKUP(BE$2,$BO$127:$BP$138,2,FALSE)</f>
        <v>#REF!</v>
      </c>
      <c r="BF145" s="39" t="e">
        <f>'Budget FCFA'!#REF!/VLOOKUP(BF$2,$BO$127:$BP$138,2,FALSE)</f>
        <v>#REF!</v>
      </c>
      <c r="BG145" s="40" t="e">
        <f>'Budget FCFA'!#REF!/VLOOKUP(BG$2,$BO$127:$BP$138,2,FALSE)</f>
        <v>#REF!</v>
      </c>
      <c r="BH145" s="40" t="e">
        <f>'Budget FCFA'!#REF!/VLOOKUP(BH$2,$BO$127:$BP$138,2,FALSE)</f>
        <v>#REF!</v>
      </c>
      <c r="BI145" s="159" t="e">
        <f>'Budget FCFA'!#REF!/VLOOKUP(BI$2,$BO$127:$BP$138,2,FALSE)</f>
        <v>#REF!</v>
      </c>
      <c r="BJ145" s="149" t="e">
        <f>'Budget FCFA'!#REF!/VLOOKUP(BJ$2,$BO$127:$BP$138,2,FALSE)</f>
        <v>#REF!</v>
      </c>
      <c r="BK145" s="110" t="e">
        <f t="shared" si="2"/>
        <v>#REF!</v>
      </c>
      <c r="BL145" s="213" t="e">
        <f>BK145-'Budget FCFA'!#REF!</f>
        <v>#REF!</v>
      </c>
      <c r="BM145"/>
      <c r="BO145" s="26" t="s">
        <v>37</v>
      </c>
      <c r="BP145" s="24" t="e">
        <f>'Budget FCFA'!#REF!/VLOOKUP($BO145,$BO$127:$BP$138,2,FALSE)</f>
        <v>#REF!</v>
      </c>
      <c r="BQ145" s="24" t="e">
        <f>'Budget FCFA'!#REF!/VLOOKUP($BO145,$BO$127:$BP$138,2,FALSE)</f>
        <v>#REF!</v>
      </c>
      <c r="BR145" s="24" t="e">
        <f>'Budget FCFA'!#REF!/VLOOKUP($BO145,$BO$127:$BP$138,2,FALSE)</f>
        <v>#REF!</v>
      </c>
      <c r="BS145" s="102" t="e">
        <f>'Budget FCFA'!#REF!/VLOOKUP($BO145,$BO$127:$BP$138,2,FALSE)</f>
        <v>#REF!</v>
      </c>
      <c r="BT145" s="102" t="e">
        <f>'Budget FCFA'!#REF!/VLOOKUP($BO145,$BO$127:$BP$138,2,FALSE)</f>
        <v>#REF!</v>
      </c>
      <c r="BU145" s="102" t="e">
        <f>'Budget FCFA'!#REF!/VLOOKUP($BO145,$BO$127:$BP$138,2,FALSE)</f>
        <v>#REF!</v>
      </c>
      <c r="BV145" s="25" t="e">
        <f t="shared" si="3"/>
        <v>#REF!</v>
      </c>
    </row>
    <row r="146" spans="1:74" s="5" customFormat="1" ht="15.6">
      <c r="A146" s="61" t="s">
        <v>7</v>
      </c>
      <c r="B146" s="64" t="s">
        <v>27</v>
      </c>
      <c r="C146" s="107" t="s">
        <v>106</v>
      </c>
      <c r="D146" s="65">
        <f>'Budget FCFA'!D146/VLOOKUP(D$2,$BO$127:$BP$138,2,FALSE)</f>
        <v>0</v>
      </c>
      <c r="E146" s="66">
        <f>'Budget FCFA'!E146/VLOOKUP(E$2,$BO$127:$BP$138,2,FALSE)</f>
        <v>0</v>
      </c>
      <c r="F146" s="66">
        <f>'Budget FCFA'!F146/VLOOKUP(F$2,$BO$127:$BP$138,2,FALSE)</f>
        <v>0</v>
      </c>
      <c r="G146" s="66">
        <f>'Budget FCFA'!G146/VLOOKUP(G$2,$BO$127:$BP$138,2,FALSE)</f>
        <v>0</v>
      </c>
      <c r="H146" s="67">
        <f>'Budget FCFA'!H146/VLOOKUP(H$2,$BO$127:$BP$138,2,FALSE)</f>
        <v>0</v>
      </c>
      <c r="I146" s="65">
        <f>'Budget FCFA'!I146/VLOOKUP(I$2,$BO$127:$BP$138,2,FALSE)</f>
        <v>0</v>
      </c>
      <c r="J146" s="66">
        <f>'Budget FCFA'!J146/VLOOKUP(J$2,$BO$127:$BP$138,2,FALSE)</f>
        <v>0</v>
      </c>
      <c r="K146" s="66">
        <f>'Budget FCFA'!K146/VLOOKUP(K$2,$BO$127:$BP$138,2,FALSE)</f>
        <v>0</v>
      </c>
      <c r="L146" s="67">
        <f>'Budget FCFA'!L146/VLOOKUP(L$2,$BO$127:$BP$138,2,FALSE)</f>
        <v>0</v>
      </c>
      <c r="M146" s="65">
        <f>'Budget FCFA'!M146/VLOOKUP(M$2,$BO$127:$BP$138,2,FALSE)</f>
        <v>0</v>
      </c>
      <c r="N146" s="94">
        <f>'Budget FCFA'!N146/VLOOKUP(N$2,$BO$127:$BP$138,2,FALSE)</f>
        <v>0</v>
      </c>
      <c r="O146" s="66">
        <f>'Budget FCFA'!O146/VLOOKUP(O$2,$BO$127:$BP$138,2,FALSE)</f>
        <v>0</v>
      </c>
      <c r="P146" s="66">
        <f>'Budget FCFA'!P146/VLOOKUP(P$2,$BO$127:$BP$138,2,FALSE)</f>
        <v>0</v>
      </c>
      <c r="Q146" s="67">
        <f>'Budget FCFA'!Q146/VLOOKUP(Q$2,$BO$127:$BP$138,2,FALSE)</f>
        <v>0</v>
      </c>
      <c r="R146" s="65">
        <f>'Budget FCFA'!R146/VLOOKUP(R$2,$BO$127:$BP$138,2,FALSE)</f>
        <v>0</v>
      </c>
      <c r="S146" s="66">
        <f>'Budget FCFA'!S146/VLOOKUP(S$2,$BO$127:$BP$138,2,FALSE)</f>
        <v>0</v>
      </c>
      <c r="T146" s="66">
        <f>'Budget FCFA'!T146/VLOOKUP(T$2,$BO$127:$BP$138,2,FALSE)</f>
        <v>0</v>
      </c>
      <c r="U146" s="66">
        <f>'Budget FCFA'!U146/VLOOKUP(U$2,$BO$127:$BP$138,2,FALSE)</f>
        <v>0</v>
      </c>
      <c r="V146" s="67">
        <f>'Budget FCFA'!V146/VLOOKUP(V$2,$BO$127:$BP$138,2,FALSE)</f>
        <v>0</v>
      </c>
      <c r="W146" s="65">
        <f>'Budget FCFA'!W146/VLOOKUP(W$2,$BO$127:$BP$138,2,FALSE)</f>
        <v>0</v>
      </c>
      <c r="X146" s="66">
        <f>'Budget FCFA'!X146/VLOOKUP(X$2,$BO$127:$BP$138,2,FALSE)</f>
        <v>0</v>
      </c>
      <c r="Y146" s="66">
        <f>'Budget FCFA'!Y146/VLOOKUP(Y$2,$BO$127:$BP$138,2,FALSE)</f>
        <v>0</v>
      </c>
      <c r="Z146" s="66">
        <f>'Budget FCFA'!Z146/VLOOKUP(Z$2,$BO$127:$BP$138,2,FALSE)</f>
        <v>0</v>
      </c>
      <c r="AA146" s="67">
        <f>'Budget FCFA'!AA146/VLOOKUP(AA$2,$BO$127:$BP$138,2,FALSE)</f>
        <v>0</v>
      </c>
      <c r="AB146" s="65">
        <f>'Budget FCFA'!AB146/VLOOKUP(AB$2,$BO$127:$BP$138,2,FALSE)</f>
        <v>0</v>
      </c>
      <c r="AC146" s="66">
        <f>'Budget FCFA'!AC146/VLOOKUP(AC$2,$BO$127:$BP$138,2,FALSE)</f>
        <v>0</v>
      </c>
      <c r="AD146" s="66">
        <f>'Budget FCFA'!AD146/VLOOKUP(AD$2,$BO$127:$BP$138,2,FALSE)</f>
        <v>0</v>
      </c>
      <c r="AE146" s="66">
        <f>'Budget FCFA'!AE146/VLOOKUP(AE$2,$BO$127:$BP$138,2,FALSE)</f>
        <v>0</v>
      </c>
      <c r="AF146" s="67">
        <f>'Budget FCFA'!AF146/VLOOKUP(AF$2,$BO$127:$BP$138,2,FALSE)</f>
        <v>0</v>
      </c>
      <c r="AG146" s="65">
        <f>'Budget FCFA'!AG146/VLOOKUP(AG$2,$BO$127:$BP$138,2,FALSE)</f>
        <v>0</v>
      </c>
      <c r="AH146" s="66">
        <f>'Budget FCFA'!AH146/VLOOKUP(AH$2,$BO$127:$BP$138,2,FALSE)</f>
        <v>0</v>
      </c>
      <c r="AI146" s="66">
        <f>'Budget FCFA'!AI146/VLOOKUP(AI$2,$BO$127:$BP$138,2,FALSE)</f>
        <v>0</v>
      </c>
      <c r="AJ146" s="66">
        <f>'Budget FCFA'!AJ146/VLOOKUP(AJ$2,$BO$127:$BP$138,2,FALSE)</f>
        <v>0</v>
      </c>
      <c r="AK146" s="67">
        <f>'Budget FCFA'!AK146/VLOOKUP(AK$2,$BO$127:$BP$138,2,FALSE)</f>
        <v>0</v>
      </c>
      <c r="AL146" s="65">
        <f>'Budget FCFA'!AL146/VLOOKUP(AL$2,$BO$127:$BP$138,2,FALSE)</f>
        <v>0</v>
      </c>
      <c r="AM146" s="66">
        <f>'Budget FCFA'!AM146/VLOOKUP(AM$2,$BO$127:$BP$138,2,FALSE)</f>
        <v>0</v>
      </c>
      <c r="AN146" s="66">
        <f>'Budget FCFA'!AN146/VLOOKUP(AN$2,$BO$127:$BP$138,2,FALSE)</f>
        <v>0</v>
      </c>
      <c r="AO146" s="66">
        <f>'Budget FCFA'!AO146/VLOOKUP(AO$2,$BO$127:$BP$138,2,FALSE)</f>
        <v>0</v>
      </c>
      <c r="AP146" s="67">
        <f>'Budget FCFA'!AP146/VLOOKUP(AP$2,$BO$127:$BP$138,2,FALSE)</f>
        <v>0</v>
      </c>
      <c r="AQ146" s="65" t="e">
        <f>'Budget FCFA'!#REF!/VLOOKUP(AQ$2,$BO$127:$BP$138,2,FALSE)</f>
        <v>#REF!</v>
      </c>
      <c r="AR146" s="66" t="e">
        <f>'Budget FCFA'!#REF!/VLOOKUP(AR$2,$BO$127:$BP$138,2,FALSE)</f>
        <v>#REF!</v>
      </c>
      <c r="AS146" s="66" t="e">
        <f>'Budget FCFA'!#REF!/VLOOKUP(AS$2,$BO$127:$BP$138,2,FALSE)</f>
        <v>#REF!</v>
      </c>
      <c r="AT146" s="66" t="e">
        <f>'Budget FCFA'!#REF!/VLOOKUP(AT$2,$BO$127:$BP$138,2,FALSE)</f>
        <v>#REF!</v>
      </c>
      <c r="AU146" s="67" t="e">
        <f>'Budget FCFA'!#REF!/VLOOKUP(AU$2,$BO$127:$BP$138,2,FALSE)</f>
        <v>#REF!</v>
      </c>
      <c r="AV146" s="65" t="e">
        <f>'Budget FCFA'!#REF!/VLOOKUP(AV$2,$BO$127:$BP$138,2,FALSE)</f>
        <v>#REF!</v>
      </c>
      <c r="AW146" s="66" t="e">
        <f>'Budget FCFA'!#REF!/VLOOKUP(AW$2,$BO$127:$BP$138,2,FALSE)</f>
        <v>#REF!</v>
      </c>
      <c r="AX146" s="66" t="e">
        <f>'Budget FCFA'!#REF!/VLOOKUP(AX$2,$BO$127:$BP$138,2,FALSE)</f>
        <v>#REF!</v>
      </c>
      <c r="AY146" s="66" t="e">
        <f>'Budget FCFA'!#REF!/VLOOKUP(AY$2,$BO$127:$BP$138,2,FALSE)</f>
        <v>#REF!</v>
      </c>
      <c r="AZ146" s="67" t="e">
        <f>'Budget FCFA'!#REF!/VLOOKUP(AZ$2,$BO$127:$BP$138,2,FALSE)</f>
        <v>#REF!</v>
      </c>
      <c r="BA146" s="65" t="e">
        <f>'Budget FCFA'!#REF!/VLOOKUP(BA$2,$BO$127:$BP$138,2,FALSE)</f>
        <v>#REF!</v>
      </c>
      <c r="BB146" s="66" t="e">
        <f>'Budget FCFA'!#REF!/VLOOKUP(BB$2,$BO$127:$BP$138,2,FALSE)</f>
        <v>#REF!</v>
      </c>
      <c r="BC146" s="66" t="e">
        <f>'Budget FCFA'!#REF!/VLOOKUP(BC$2,$BO$127:$BP$138,2,FALSE)</f>
        <v>#REF!</v>
      </c>
      <c r="BD146" s="66" t="e">
        <f>'Budget FCFA'!#REF!/VLOOKUP(BD$2,$BO$127:$BP$138,2,FALSE)</f>
        <v>#REF!</v>
      </c>
      <c r="BE146" s="146" t="e">
        <f>'Budget FCFA'!#REF!/VLOOKUP(BE$2,$BO$127:$BP$138,2,FALSE)</f>
        <v>#REF!</v>
      </c>
      <c r="BF146" s="65" t="e">
        <f>'Budget FCFA'!#REF!/VLOOKUP(BF$2,$BO$127:$BP$138,2,FALSE)</f>
        <v>#REF!</v>
      </c>
      <c r="BG146" s="66" t="e">
        <f>'Budget FCFA'!#REF!/VLOOKUP(BG$2,$BO$127:$BP$138,2,FALSE)</f>
        <v>#REF!</v>
      </c>
      <c r="BH146" s="66" t="e">
        <f>'Budget FCFA'!#REF!/VLOOKUP(BH$2,$BO$127:$BP$138,2,FALSE)</f>
        <v>#REF!</v>
      </c>
      <c r="BI146" s="67" t="e">
        <f>'Budget FCFA'!#REF!/VLOOKUP(BI$2,$BO$127:$BP$138,2,FALSE)</f>
        <v>#REF!</v>
      </c>
      <c r="BJ146" s="151" t="e">
        <f>'Budget FCFA'!#REF!/VLOOKUP(BJ$2,$BO$127:$BP$138,2,FALSE)</f>
        <v>#REF!</v>
      </c>
      <c r="BK146" s="107" t="e">
        <f t="shared" si="2"/>
        <v>#REF!</v>
      </c>
      <c r="BL146" s="213" t="e">
        <f>BK146-'Budget FCFA'!#REF!</f>
        <v>#REF!</v>
      </c>
      <c r="BM146"/>
      <c r="BO146" s="26" t="s">
        <v>35</v>
      </c>
      <c r="BP146" s="24" t="e">
        <f>'Budget FCFA'!#REF!/VLOOKUP($BO146,$BO$127:$BP$138,2,FALSE)</f>
        <v>#REF!</v>
      </c>
      <c r="BQ146" s="24" t="e">
        <f>'Budget FCFA'!#REF!/VLOOKUP($BO146,$BO$127:$BP$138,2,FALSE)</f>
        <v>#REF!</v>
      </c>
      <c r="BR146" s="24" t="e">
        <f>'Budget FCFA'!#REF!/VLOOKUP($BO146,$BO$127:$BP$138,2,FALSE)</f>
        <v>#REF!</v>
      </c>
      <c r="BS146" s="102" t="e">
        <f>'Budget FCFA'!#REF!/VLOOKUP($BO146,$BO$127:$BP$138,2,FALSE)</f>
        <v>#REF!</v>
      </c>
      <c r="BT146" s="102" t="e">
        <f>'Budget FCFA'!#REF!/VLOOKUP($BO146,$BO$127:$BP$138,2,FALSE)</f>
        <v>#REF!</v>
      </c>
      <c r="BU146" s="102" t="e">
        <f>'Budget FCFA'!#REF!/VLOOKUP($BO146,$BO$127:$BP$138,2,FALSE)</f>
        <v>#REF!</v>
      </c>
      <c r="BV146" s="25" t="e">
        <f t="shared" si="3"/>
        <v>#REF!</v>
      </c>
    </row>
    <row r="147" spans="1:74" s="5" customFormat="1" ht="15.6">
      <c r="A147" s="61" t="s">
        <v>7</v>
      </c>
      <c r="B147" s="62" t="s">
        <v>28</v>
      </c>
      <c r="C147" s="109" t="s">
        <v>53</v>
      </c>
      <c r="D147" s="39">
        <f>'Budget FCFA'!D147/VLOOKUP(D$2,$BO$127:$BP$138,2,FALSE)</f>
        <v>0</v>
      </c>
      <c r="E147" s="40">
        <f>'Budget FCFA'!E147/VLOOKUP(E$2,$BO$127:$BP$138,2,FALSE)</f>
        <v>0</v>
      </c>
      <c r="F147" s="40">
        <f>'Budget FCFA'!F147/VLOOKUP(F$2,$BO$127:$BP$138,2,FALSE)</f>
        <v>0</v>
      </c>
      <c r="G147" s="40">
        <f>'Budget FCFA'!G147/VLOOKUP(G$2,$BO$127:$BP$138,2,FALSE)</f>
        <v>0</v>
      </c>
      <c r="H147" s="129">
        <f>'Budget FCFA'!H147/VLOOKUP(H$2,$BO$127:$BP$138,2,FALSE)</f>
        <v>0</v>
      </c>
      <c r="I147" s="39">
        <f>'Budget FCFA'!I147/VLOOKUP(I$2,$BO$127:$BP$138,2,FALSE)</f>
        <v>0</v>
      </c>
      <c r="J147" s="40">
        <f>'Budget FCFA'!J147/VLOOKUP(J$2,$BO$127:$BP$138,2,FALSE)</f>
        <v>0</v>
      </c>
      <c r="K147" s="40">
        <f>'Budget FCFA'!K147/VLOOKUP(K$2,$BO$127:$BP$138,2,FALSE)</f>
        <v>0</v>
      </c>
      <c r="L147" s="129">
        <f>'Budget FCFA'!L147/VLOOKUP(L$2,$BO$127:$BP$138,2,FALSE)</f>
        <v>0</v>
      </c>
      <c r="M147" s="39">
        <f>'Budget FCFA'!M147/VLOOKUP(M$2,$BO$127:$BP$138,2,FALSE)</f>
        <v>0</v>
      </c>
      <c r="N147" s="40">
        <f>'Budget FCFA'!N147/VLOOKUP(N$2,$BO$127:$BP$138,2,FALSE)</f>
        <v>0</v>
      </c>
      <c r="O147" s="40">
        <f>'Budget FCFA'!O147/VLOOKUP(O$2,$BO$127:$BP$138,2,FALSE)</f>
        <v>0</v>
      </c>
      <c r="P147" s="40">
        <f>'Budget FCFA'!P147/VLOOKUP(P$2,$BO$127:$BP$138,2,FALSE)</f>
        <v>0</v>
      </c>
      <c r="Q147" s="129">
        <f>'Budget FCFA'!Q147/VLOOKUP(Q$2,$BO$127:$BP$138,2,FALSE)</f>
        <v>0</v>
      </c>
      <c r="R147" s="39">
        <f>'Budget FCFA'!R147/VLOOKUP(R$2,$BO$127:$BP$138,2,FALSE)</f>
        <v>72.33</v>
      </c>
      <c r="S147" s="129">
        <f>'Budget FCFA'!S147/VLOOKUP(S$2,$BO$127:$BP$138,2,FALSE)</f>
        <v>0</v>
      </c>
      <c r="T147" s="40">
        <f>'Budget FCFA'!T147/VLOOKUP(T$2,$BO$127:$BP$138,2,FALSE)</f>
        <v>0</v>
      </c>
      <c r="U147" s="40">
        <f>'Budget FCFA'!U147/VLOOKUP(U$2,$BO$127:$BP$138,2,FALSE)</f>
        <v>0</v>
      </c>
      <c r="V147" s="116">
        <f>'Budget FCFA'!V147/VLOOKUP(V$2,$BO$127:$BP$138,2,FALSE)</f>
        <v>0</v>
      </c>
      <c r="W147" s="39">
        <f>'Budget FCFA'!W147/VLOOKUP(W$2,$BO$127:$BP$138,2,FALSE)</f>
        <v>0</v>
      </c>
      <c r="X147" s="40">
        <f>'Budget FCFA'!X147/VLOOKUP(X$2,$BO$127:$BP$138,2,FALSE)</f>
        <v>0</v>
      </c>
      <c r="Y147" s="129">
        <f>'Budget FCFA'!Y147/VLOOKUP(Y$2,$BO$127:$BP$138,2,FALSE)</f>
        <v>0</v>
      </c>
      <c r="Z147" s="40">
        <f>'Budget FCFA'!Z147/VLOOKUP(Z$2,$BO$127:$BP$138,2,FALSE)</f>
        <v>0</v>
      </c>
      <c r="AA147" s="116" t="e">
        <f>'Budget FCFA'!AA147/VLOOKUP(AA$2,$BO$127:$BP$138,2,FALSE)</f>
        <v>#REF!</v>
      </c>
      <c r="AB147" s="39">
        <f>'Budget FCFA'!AB147/VLOOKUP(AB$2,$BO$127:$BP$138,2,FALSE)</f>
        <v>0</v>
      </c>
      <c r="AC147" s="40">
        <f>'Budget FCFA'!AC147/VLOOKUP(AC$2,$BO$127:$BP$138,2,FALSE)</f>
        <v>0</v>
      </c>
      <c r="AD147" s="40">
        <f>'Budget FCFA'!AD147/VLOOKUP(AD$2,$BO$127:$BP$138,2,FALSE)</f>
        <v>0</v>
      </c>
      <c r="AE147" s="129">
        <f>'Budget FCFA'!AE147/VLOOKUP(AE$2,$BO$127:$BP$138,2,FALSE)</f>
        <v>0</v>
      </c>
      <c r="AF147" s="116" t="e">
        <f>'Budget FCFA'!AF147/VLOOKUP(AF$2,$BO$127:$BP$138,2,FALSE)</f>
        <v>#REF!</v>
      </c>
      <c r="AG147" s="39">
        <f>'Budget FCFA'!AG147/VLOOKUP(AG$2,$BO$127:$BP$138,2,FALSE)</f>
        <v>0</v>
      </c>
      <c r="AH147" s="40">
        <f>'Budget FCFA'!AH147/VLOOKUP(AH$2,$BO$127:$BP$138,2,FALSE)</f>
        <v>0</v>
      </c>
      <c r="AI147" s="129">
        <f>'Budget FCFA'!AI147/VLOOKUP(AI$2,$BO$127:$BP$138,2,FALSE)</f>
        <v>0</v>
      </c>
      <c r="AJ147" s="40">
        <f>'Budget FCFA'!AJ147/VLOOKUP(AJ$2,$BO$127:$BP$138,2,FALSE)</f>
        <v>0</v>
      </c>
      <c r="AK147" s="116" t="e">
        <f>'Budget FCFA'!AK147/VLOOKUP(AK$2,$BO$127:$BP$138,2,FALSE)</f>
        <v>#REF!</v>
      </c>
      <c r="AL147" s="39">
        <f>'Budget FCFA'!AL147/VLOOKUP(AL$2,$BO$127:$BP$138,2,FALSE)</f>
        <v>0</v>
      </c>
      <c r="AM147" s="40">
        <f>'Budget FCFA'!AM147/VLOOKUP(AM$2,$BO$127:$BP$138,2,FALSE)</f>
        <v>0</v>
      </c>
      <c r="AN147" s="40">
        <f>'Budget FCFA'!AN147/VLOOKUP(AN$2,$BO$127:$BP$138,2,FALSE)</f>
        <v>0</v>
      </c>
      <c r="AO147" s="129">
        <f>'Budget FCFA'!AO147/VLOOKUP(AO$2,$BO$127:$BP$138,2,FALSE)</f>
        <v>0</v>
      </c>
      <c r="AP147" s="116" t="e">
        <f>'Budget FCFA'!AP147/VLOOKUP(AP$2,$BO$127:$BP$138,2,FALSE)</f>
        <v>#REF!</v>
      </c>
      <c r="AQ147" s="39" t="e">
        <f>'Budget FCFA'!#REF!/VLOOKUP(AQ$2,$BO$127:$BP$138,2,FALSE)</f>
        <v>#REF!</v>
      </c>
      <c r="AR147" s="40" t="e">
        <f>'Budget FCFA'!#REF!/VLOOKUP(AR$2,$BO$127:$BP$138,2,FALSE)</f>
        <v>#REF!</v>
      </c>
      <c r="AS147" s="40" t="e">
        <f>'Budget FCFA'!#REF!/VLOOKUP(AS$2,$BO$127:$BP$138,2,FALSE)</f>
        <v>#REF!</v>
      </c>
      <c r="AT147" s="129" t="e">
        <f>'Budget FCFA'!#REF!/VLOOKUP(AT$2,$BO$127:$BP$138,2,FALSE)</f>
        <v>#REF!</v>
      </c>
      <c r="AU147" s="116" t="e">
        <f>'Budget FCFA'!#REF!/VLOOKUP(AU$2,$BO$127:$BP$138,2,FALSE)</f>
        <v>#REF!</v>
      </c>
      <c r="AV147" s="39" t="e">
        <f>'Budget FCFA'!#REF!/VLOOKUP(AV$2,$BO$127:$BP$138,2,FALSE)</f>
        <v>#REF!</v>
      </c>
      <c r="AW147" s="40" t="e">
        <f>'Budget FCFA'!#REF!/VLOOKUP(AW$2,$BO$127:$BP$138,2,FALSE)</f>
        <v>#REF!</v>
      </c>
      <c r="AX147" s="129" t="e">
        <f>'Budget FCFA'!#REF!/VLOOKUP(AX$2,$BO$127:$BP$138,2,FALSE)</f>
        <v>#REF!</v>
      </c>
      <c r="AY147" s="40" t="e">
        <f>'Budget FCFA'!#REF!/VLOOKUP(AY$2,$BO$127:$BP$138,2,FALSE)</f>
        <v>#REF!</v>
      </c>
      <c r="AZ147" s="116" t="e">
        <f>'Budget FCFA'!#REF!/VLOOKUP(AZ$2,$BO$127:$BP$138,2,FALSE)</f>
        <v>#REF!</v>
      </c>
      <c r="BA147" s="39" t="e">
        <f>'Budget FCFA'!#REF!/VLOOKUP(BA$2,$BO$127:$BP$138,2,FALSE)</f>
        <v>#REF!</v>
      </c>
      <c r="BB147" s="40" t="e">
        <f>'Budget FCFA'!#REF!/VLOOKUP(BB$2,$BO$127:$BP$138,2,FALSE)</f>
        <v>#REF!</v>
      </c>
      <c r="BC147" s="40" t="e">
        <f>'Budget FCFA'!#REF!/VLOOKUP(BC$2,$BO$127:$BP$138,2,FALSE)</f>
        <v>#REF!</v>
      </c>
      <c r="BD147" s="129" t="e">
        <f>'Budget FCFA'!#REF!/VLOOKUP(BD$2,$BO$127:$BP$138,2,FALSE)</f>
        <v>#REF!</v>
      </c>
      <c r="BE147" s="144" t="e">
        <f>'Budget FCFA'!#REF!/VLOOKUP(BE$2,$BO$127:$BP$138,2,FALSE)</f>
        <v>#REF!</v>
      </c>
      <c r="BF147" s="39" t="e">
        <f>'Budget FCFA'!#REF!/VLOOKUP(BF$2,$BO$127:$BP$138,2,FALSE)</f>
        <v>#REF!</v>
      </c>
      <c r="BG147" s="40" t="e">
        <f>'Budget FCFA'!#REF!/VLOOKUP(BG$2,$BO$127:$BP$138,2,FALSE)</f>
        <v>#REF!</v>
      </c>
      <c r="BH147" s="40" t="e">
        <f>'Budget FCFA'!#REF!/VLOOKUP(BH$2,$BO$127:$BP$138,2,FALSE)</f>
        <v>#REF!</v>
      </c>
      <c r="BI147" s="157" t="e">
        <f>'Budget FCFA'!#REF!/VLOOKUP(BI$2,$BO$127:$BP$138,2,FALSE)</f>
        <v>#REF!</v>
      </c>
      <c r="BJ147" s="116" t="e">
        <f>'Budget FCFA'!#REF!/VLOOKUP(BJ$2,$BO$127:$BP$138,2,FALSE)</f>
        <v>#REF!</v>
      </c>
      <c r="BK147" s="110" t="e">
        <f t="shared" si="2"/>
        <v>#REF!</v>
      </c>
      <c r="BL147" s="213" t="e">
        <f>BK147-'Budget FCFA'!#REF!</f>
        <v>#REF!</v>
      </c>
      <c r="BM147"/>
      <c r="BO147" s="26" t="s">
        <v>36</v>
      </c>
      <c r="BP147" s="24" t="e">
        <f>'Budget FCFA'!#REF!/VLOOKUP($BO147,$BO$127:$BP$138,2,FALSE)</f>
        <v>#REF!</v>
      </c>
      <c r="BQ147" s="24" t="e">
        <f>'Budget FCFA'!#REF!/VLOOKUP($BO147,$BO$127:$BP$138,2,FALSE)</f>
        <v>#REF!</v>
      </c>
      <c r="BR147" s="24" t="e">
        <f>'Budget FCFA'!#REF!/VLOOKUP($BO147,$BO$127:$BP$138,2,FALSE)</f>
        <v>#REF!</v>
      </c>
      <c r="BS147" s="102" t="e">
        <f>'Budget FCFA'!#REF!/VLOOKUP($BO147,$BO$127:$BP$138,2,FALSE)</f>
        <v>#REF!</v>
      </c>
      <c r="BT147" s="102" t="e">
        <f>'Budget FCFA'!#REF!/VLOOKUP($BO147,$BO$127:$BP$138,2,FALSE)</f>
        <v>#REF!</v>
      </c>
      <c r="BU147" s="102" t="e">
        <f>'Budget FCFA'!#REF!/VLOOKUP($BO147,$BO$127:$BP$138,2,FALSE)</f>
        <v>#REF!</v>
      </c>
      <c r="BV147" s="25" t="e">
        <f t="shared" si="3"/>
        <v>#REF!</v>
      </c>
    </row>
    <row r="148" spans="1:74" s="5" customFormat="1" ht="15.6">
      <c r="A148" s="61" t="s">
        <v>7</v>
      </c>
      <c r="B148" s="62" t="s">
        <v>67</v>
      </c>
      <c r="C148" s="109" t="s">
        <v>53</v>
      </c>
      <c r="D148" s="39">
        <f>'Budget FCFA'!D148/VLOOKUP(D$2,$BO$127:$BP$138,2,FALSE)</f>
        <v>0</v>
      </c>
      <c r="E148" s="40">
        <f>'Budget FCFA'!E148/VLOOKUP(E$2,$BO$127:$BP$138,2,FALSE)</f>
        <v>0</v>
      </c>
      <c r="F148" s="40">
        <f>'Budget FCFA'!F148/VLOOKUP(F$2,$BO$127:$BP$138,2,FALSE)</f>
        <v>0</v>
      </c>
      <c r="G148" s="40">
        <f>'Budget FCFA'!G148/VLOOKUP(G$2,$BO$127:$BP$138,2,FALSE)</f>
        <v>0</v>
      </c>
      <c r="H148" s="129">
        <f>'Budget FCFA'!H148/VLOOKUP(H$2,$BO$127:$BP$138,2,FALSE)</f>
        <v>0</v>
      </c>
      <c r="I148" s="39">
        <f>'Budget FCFA'!I148/VLOOKUP(I$2,$BO$127:$BP$138,2,FALSE)</f>
        <v>0</v>
      </c>
      <c r="J148" s="40">
        <f>'Budget FCFA'!J148/VLOOKUP(J$2,$BO$127:$BP$138,2,FALSE)</f>
        <v>0</v>
      </c>
      <c r="K148" s="40">
        <f>'Budget FCFA'!K148/VLOOKUP(K$2,$BO$127:$BP$138,2,FALSE)</f>
        <v>0</v>
      </c>
      <c r="L148" s="129">
        <f>'Budget FCFA'!L148/VLOOKUP(L$2,$BO$127:$BP$138,2,FALSE)</f>
        <v>0</v>
      </c>
      <c r="M148" s="39">
        <f>'Budget FCFA'!M148/VLOOKUP(M$2,$BO$127:$BP$138,2,FALSE)</f>
        <v>0</v>
      </c>
      <c r="N148" s="40">
        <f>'Budget FCFA'!N148/VLOOKUP(N$2,$BO$127:$BP$138,2,FALSE)</f>
        <v>0</v>
      </c>
      <c r="O148" s="40">
        <f>'Budget FCFA'!O148/VLOOKUP(O$2,$BO$127:$BP$138,2,FALSE)</f>
        <v>0</v>
      </c>
      <c r="P148" s="40">
        <f>'Budget FCFA'!P148/VLOOKUP(P$2,$BO$127:$BP$138,2,FALSE)</f>
        <v>0</v>
      </c>
      <c r="Q148" s="129">
        <f>'Budget FCFA'!Q148/VLOOKUP(Q$2,$BO$127:$BP$138,2,FALSE)</f>
        <v>0</v>
      </c>
      <c r="R148" s="39">
        <f>'Budget FCFA'!R148/VLOOKUP(R$2,$BO$127:$BP$138,2,FALSE)</f>
        <v>72.33</v>
      </c>
      <c r="S148" s="129">
        <f>'Budget FCFA'!S148/VLOOKUP(S$2,$BO$127:$BP$138,2,FALSE)</f>
        <v>0</v>
      </c>
      <c r="T148" s="40">
        <f>'Budget FCFA'!T148/VLOOKUP(T$2,$BO$127:$BP$138,2,FALSE)</f>
        <v>0</v>
      </c>
      <c r="U148" s="40">
        <f>'Budget FCFA'!U148/VLOOKUP(U$2,$BO$127:$BP$138,2,FALSE)</f>
        <v>0</v>
      </c>
      <c r="V148" s="116">
        <f>'Budget FCFA'!V148/VLOOKUP(V$2,$BO$127:$BP$138,2,FALSE)</f>
        <v>0</v>
      </c>
      <c r="W148" s="39">
        <f>'Budget FCFA'!W148/VLOOKUP(W$2,$BO$127:$BP$138,2,FALSE)</f>
        <v>0</v>
      </c>
      <c r="X148" s="40">
        <f>'Budget FCFA'!X148/VLOOKUP(X$2,$BO$127:$BP$138,2,FALSE)</f>
        <v>0</v>
      </c>
      <c r="Y148" s="129">
        <f>'Budget FCFA'!Y148/VLOOKUP(Y$2,$BO$127:$BP$138,2,FALSE)</f>
        <v>0</v>
      </c>
      <c r="Z148" s="40">
        <f>'Budget FCFA'!Z148/VLOOKUP(Z$2,$BO$127:$BP$138,2,FALSE)</f>
        <v>0</v>
      </c>
      <c r="AA148" s="116" t="e">
        <f>'Budget FCFA'!AA148/VLOOKUP(AA$2,$BO$127:$BP$138,2,FALSE)</f>
        <v>#REF!</v>
      </c>
      <c r="AB148" s="39">
        <f>'Budget FCFA'!AB148/VLOOKUP(AB$2,$BO$127:$BP$138,2,FALSE)</f>
        <v>0</v>
      </c>
      <c r="AC148" s="40">
        <f>'Budget FCFA'!AC148/VLOOKUP(AC$2,$BO$127:$BP$138,2,FALSE)</f>
        <v>0</v>
      </c>
      <c r="AD148" s="40">
        <f>'Budget FCFA'!AD148/VLOOKUP(AD$2,$BO$127:$BP$138,2,FALSE)</f>
        <v>0</v>
      </c>
      <c r="AE148" s="129">
        <f>'Budget FCFA'!AE148/VLOOKUP(AE$2,$BO$127:$BP$138,2,FALSE)</f>
        <v>0</v>
      </c>
      <c r="AF148" s="116" t="e">
        <f>'Budget FCFA'!AF148/VLOOKUP(AF$2,$BO$127:$BP$138,2,FALSE)</f>
        <v>#REF!</v>
      </c>
      <c r="AG148" s="39">
        <f>'Budget FCFA'!AG148/VLOOKUP(AG$2,$BO$127:$BP$138,2,FALSE)</f>
        <v>0</v>
      </c>
      <c r="AH148" s="40">
        <f>'Budget FCFA'!AH148/VLOOKUP(AH$2,$BO$127:$BP$138,2,FALSE)</f>
        <v>0</v>
      </c>
      <c r="AI148" s="129">
        <f>'Budget FCFA'!AI148/VLOOKUP(AI$2,$BO$127:$BP$138,2,FALSE)</f>
        <v>0</v>
      </c>
      <c r="AJ148" s="40">
        <f>'Budget FCFA'!AJ148/VLOOKUP(AJ$2,$BO$127:$BP$138,2,FALSE)</f>
        <v>0</v>
      </c>
      <c r="AK148" s="116" t="e">
        <f>'Budget FCFA'!AK148/VLOOKUP(AK$2,$BO$127:$BP$138,2,FALSE)</f>
        <v>#REF!</v>
      </c>
      <c r="AL148" s="39">
        <f>'Budget FCFA'!AL148/VLOOKUP(AL$2,$BO$127:$BP$138,2,FALSE)</f>
        <v>0</v>
      </c>
      <c r="AM148" s="40">
        <f>'Budget FCFA'!AM148/VLOOKUP(AM$2,$BO$127:$BP$138,2,FALSE)</f>
        <v>0</v>
      </c>
      <c r="AN148" s="40">
        <f>'Budget FCFA'!AN148/VLOOKUP(AN$2,$BO$127:$BP$138,2,FALSE)</f>
        <v>0</v>
      </c>
      <c r="AO148" s="129">
        <f>'Budget FCFA'!AO148/VLOOKUP(AO$2,$BO$127:$BP$138,2,FALSE)</f>
        <v>0</v>
      </c>
      <c r="AP148" s="116" t="e">
        <f>'Budget FCFA'!AP148/VLOOKUP(AP$2,$BO$127:$BP$138,2,FALSE)</f>
        <v>#REF!</v>
      </c>
      <c r="AQ148" s="39" t="e">
        <f>'Budget FCFA'!#REF!/VLOOKUP(AQ$2,$BO$127:$BP$138,2,FALSE)</f>
        <v>#REF!</v>
      </c>
      <c r="AR148" s="40" t="e">
        <f>'Budget FCFA'!#REF!/VLOOKUP(AR$2,$BO$127:$BP$138,2,FALSE)</f>
        <v>#REF!</v>
      </c>
      <c r="AS148" s="40" t="e">
        <f>'Budget FCFA'!#REF!/VLOOKUP(AS$2,$BO$127:$BP$138,2,FALSE)</f>
        <v>#REF!</v>
      </c>
      <c r="AT148" s="129" t="e">
        <f>'Budget FCFA'!#REF!/VLOOKUP(AT$2,$BO$127:$BP$138,2,FALSE)</f>
        <v>#REF!</v>
      </c>
      <c r="AU148" s="116" t="e">
        <f>'Budget FCFA'!#REF!/VLOOKUP(AU$2,$BO$127:$BP$138,2,FALSE)</f>
        <v>#REF!</v>
      </c>
      <c r="AV148" s="39" t="e">
        <f>'Budget FCFA'!#REF!/VLOOKUP(AV$2,$BO$127:$BP$138,2,FALSE)</f>
        <v>#REF!</v>
      </c>
      <c r="AW148" s="40" t="e">
        <f>'Budget FCFA'!#REF!/VLOOKUP(AW$2,$BO$127:$BP$138,2,FALSE)</f>
        <v>#REF!</v>
      </c>
      <c r="AX148" s="129" t="e">
        <f>'Budget FCFA'!#REF!/VLOOKUP(AX$2,$BO$127:$BP$138,2,FALSE)</f>
        <v>#REF!</v>
      </c>
      <c r="AY148" s="40" t="e">
        <f>'Budget FCFA'!#REF!/VLOOKUP(AY$2,$BO$127:$BP$138,2,FALSE)</f>
        <v>#REF!</v>
      </c>
      <c r="AZ148" s="116" t="e">
        <f>'Budget FCFA'!#REF!/VLOOKUP(AZ$2,$BO$127:$BP$138,2,FALSE)</f>
        <v>#REF!</v>
      </c>
      <c r="BA148" s="39" t="e">
        <f>'Budget FCFA'!#REF!/VLOOKUP(BA$2,$BO$127:$BP$138,2,FALSE)</f>
        <v>#REF!</v>
      </c>
      <c r="BB148" s="40" t="e">
        <f>'Budget FCFA'!#REF!/VLOOKUP(BB$2,$BO$127:$BP$138,2,FALSE)</f>
        <v>#REF!</v>
      </c>
      <c r="BC148" s="40" t="e">
        <f>'Budget FCFA'!#REF!/VLOOKUP(BC$2,$BO$127:$BP$138,2,FALSE)</f>
        <v>#REF!</v>
      </c>
      <c r="BD148" s="129" t="e">
        <f>'Budget FCFA'!#REF!/VLOOKUP(BD$2,$BO$127:$BP$138,2,FALSE)</f>
        <v>#REF!</v>
      </c>
      <c r="BE148" s="144" t="e">
        <f>'Budget FCFA'!#REF!/VLOOKUP(BE$2,$BO$127:$BP$138,2,FALSE)</f>
        <v>#REF!</v>
      </c>
      <c r="BF148" s="39" t="e">
        <f>'Budget FCFA'!#REF!/VLOOKUP(BF$2,$BO$127:$BP$138,2,FALSE)</f>
        <v>#REF!</v>
      </c>
      <c r="BG148" s="40" t="e">
        <f>'Budget FCFA'!#REF!/VLOOKUP(BG$2,$BO$127:$BP$138,2,FALSE)</f>
        <v>#REF!</v>
      </c>
      <c r="BH148" s="40" t="e">
        <f>'Budget FCFA'!#REF!/VLOOKUP(BH$2,$BO$127:$BP$138,2,FALSE)</f>
        <v>#REF!</v>
      </c>
      <c r="BI148" s="157" t="e">
        <f>'Budget FCFA'!#REF!/VLOOKUP(BI$2,$BO$127:$BP$138,2,FALSE)</f>
        <v>#REF!</v>
      </c>
      <c r="BJ148" s="116" t="e">
        <f>'Budget FCFA'!#REF!/VLOOKUP(BJ$2,$BO$127:$BP$138,2,FALSE)</f>
        <v>#REF!</v>
      </c>
      <c r="BK148" s="110" t="e">
        <f t="shared" si="2"/>
        <v>#REF!</v>
      </c>
      <c r="BL148" s="213" t="e">
        <f>BK148-'Budget FCFA'!#REF!</f>
        <v>#REF!</v>
      </c>
      <c r="BM148"/>
      <c r="BO148" s="26" t="s">
        <v>108</v>
      </c>
      <c r="BP148" s="24" t="e">
        <f>'Budget FCFA'!#REF!/VLOOKUP($BO148,$BO$127:$BP$138,2,FALSE)</f>
        <v>#REF!</v>
      </c>
      <c r="BQ148" s="24" t="e">
        <f>'Budget FCFA'!#REF!/VLOOKUP($BO148,$BO$127:$BP$138,2,FALSE)</f>
        <v>#REF!</v>
      </c>
      <c r="BR148" s="24" t="e">
        <f>'Budget FCFA'!#REF!/VLOOKUP($BO148,$BO$127:$BP$138,2,FALSE)</f>
        <v>#REF!</v>
      </c>
      <c r="BS148" s="102" t="e">
        <f>'Budget FCFA'!#REF!/VLOOKUP($BO148,$BO$127:$BP$138,2,FALSE)</f>
        <v>#REF!</v>
      </c>
      <c r="BT148" s="102" t="e">
        <f>'Budget FCFA'!#REF!/VLOOKUP($BO148,$BO$127:$BP$138,2,FALSE)</f>
        <v>#REF!</v>
      </c>
      <c r="BU148" s="102" t="e">
        <f>'Budget FCFA'!#REF!/VLOOKUP($BO148,$BO$127:$BP$138,2,FALSE)</f>
        <v>#REF!</v>
      </c>
      <c r="BV148" s="25" t="e">
        <f t="shared" si="3"/>
        <v>#REF!</v>
      </c>
    </row>
    <row r="149" spans="1:74" s="5" customFormat="1" ht="15.6">
      <c r="A149" s="61" t="s">
        <v>7</v>
      </c>
      <c r="B149" s="62" t="s">
        <v>29</v>
      </c>
      <c r="C149" s="109" t="s">
        <v>53</v>
      </c>
      <c r="D149" s="39">
        <f>'Budget FCFA'!D149/VLOOKUP(D$2,$BO$127:$BP$138,2,FALSE)</f>
        <v>0</v>
      </c>
      <c r="E149" s="40">
        <f>'Budget FCFA'!E149/VLOOKUP(E$2,$BO$127:$BP$138,2,FALSE)</f>
        <v>0</v>
      </c>
      <c r="F149" s="40">
        <f>'Budget FCFA'!F149/VLOOKUP(F$2,$BO$127:$BP$138,2,FALSE)</f>
        <v>0</v>
      </c>
      <c r="G149" s="40">
        <f>'Budget FCFA'!G149/VLOOKUP(G$2,$BO$127:$BP$138,2,FALSE)</f>
        <v>0</v>
      </c>
      <c r="H149" s="129">
        <f>'Budget FCFA'!H149/VLOOKUP(H$2,$BO$127:$BP$138,2,FALSE)</f>
        <v>0</v>
      </c>
      <c r="I149" s="39">
        <f>'Budget FCFA'!I149/VLOOKUP(I$2,$BO$127:$BP$138,2,FALSE)</f>
        <v>0</v>
      </c>
      <c r="J149" s="40">
        <f>'Budget FCFA'!J149/VLOOKUP(J$2,$BO$127:$BP$138,2,FALSE)</f>
        <v>0</v>
      </c>
      <c r="K149" s="40">
        <f>'Budget FCFA'!K149/VLOOKUP(K$2,$BO$127:$BP$138,2,FALSE)</f>
        <v>0</v>
      </c>
      <c r="L149" s="129">
        <f>'Budget FCFA'!L149/VLOOKUP(L$2,$BO$127:$BP$138,2,FALSE)</f>
        <v>0</v>
      </c>
      <c r="M149" s="39">
        <f>'Budget FCFA'!M149/VLOOKUP(M$2,$BO$127:$BP$138,2,FALSE)</f>
        <v>0</v>
      </c>
      <c r="N149" s="40">
        <f>'Budget FCFA'!N149/VLOOKUP(N$2,$BO$127:$BP$138,2,FALSE)</f>
        <v>0</v>
      </c>
      <c r="O149" s="40">
        <f>'Budget FCFA'!O149/VLOOKUP(O$2,$BO$127:$BP$138,2,FALSE)</f>
        <v>0</v>
      </c>
      <c r="P149" s="40">
        <f>'Budget FCFA'!P149/VLOOKUP(P$2,$BO$127:$BP$138,2,FALSE)</f>
        <v>0</v>
      </c>
      <c r="Q149" s="129">
        <f>'Budget FCFA'!Q149/VLOOKUP(Q$2,$BO$127:$BP$138,2,FALSE)</f>
        <v>0</v>
      </c>
      <c r="R149" s="39">
        <f>'Budget FCFA'!R149/VLOOKUP(R$2,$BO$127:$BP$138,2,FALSE)</f>
        <v>0</v>
      </c>
      <c r="S149" s="129">
        <f>'Budget FCFA'!S149/VLOOKUP(S$2,$BO$127:$BP$138,2,FALSE)</f>
        <v>0</v>
      </c>
      <c r="T149" s="40">
        <f>'Budget FCFA'!T149/VLOOKUP(T$2,$BO$127:$BP$138,2,FALSE)</f>
        <v>0</v>
      </c>
      <c r="U149" s="40">
        <f>'Budget FCFA'!U149/VLOOKUP(U$2,$BO$127:$BP$138,2,FALSE)</f>
        <v>0</v>
      </c>
      <c r="V149" s="116">
        <f>'Budget FCFA'!V149/VLOOKUP(V$2,$BO$127:$BP$138,2,FALSE)</f>
        <v>0</v>
      </c>
      <c r="W149" s="39">
        <f>'Budget FCFA'!W149/VLOOKUP(W$2,$BO$127:$BP$138,2,FALSE)</f>
        <v>0</v>
      </c>
      <c r="X149" s="40">
        <f>'Budget FCFA'!X149/VLOOKUP(X$2,$BO$127:$BP$138,2,FALSE)</f>
        <v>0</v>
      </c>
      <c r="Y149" s="129">
        <f>'Budget FCFA'!Y149/VLOOKUP(Y$2,$BO$127:$BP$138,2,FALSE)</f>
        <v>0</v>
      </c>
      <c r="Z149" s="40">
        <f>'Budget FCFA'!Z149/VLOOKUP(Z$2,$BO$127:$BP$138,2,FALSE)</f>
        <v>0</v>
      </c>
      <c r="AA149" s="116" t="e">
        <f>'Budget FCFA'!AA149/VLOOKUP(AA$2,$BO$127:$BP$138,2,FALSE)</f>
        <v>#REF!</v>
      </c>
      <c r="AB149" s="39">
        <f>'Budget FCFA'!AB149/VLOOKUP(AB$2,$BO$127:$BP$138,2,FALSE)</f>
        <v>0</v>
      </c>
      <c r="AC149" s="40">
        <f>'Budget FCFA'!AC149/VLOOKUP(AC$2,$BO$127:$BP$138,2,FALSE)</f>
        <v>0</v>
      </c>
      <c r="AD149" s="40">
        <f>'Budget FCFA'!AD149/VLOOKUP(AD$2,$BO$127:$BP$138,2,FALSE)</f>
        <v>0</v>
      </c>
      <c r="AE149" s="129">
        <f>'Budget FCFA'!AE149/VLOOKUP(AE$2,$BO$127:$BP$138,2,FALSE)</f>
        <v>0</v>
      </c>
      <c r="AF149" s="116" t="e">
        <f>'Budget FCFA'!AF149/VLOOKUP(AF$2,$BO$127:$BP$138,2,FALSE)</f>
        <v>#REF!</v>
      </c>
      <c r="AG149" s="39">
        <f>'Budget FCFA'!AG149/VLOOKUP(AG$2,$BO$127:$BP$138,2,FALSE)</f>
        <v>0</v>
      </c>
      <c r="AH149" s="40">
        <f>'Budget FCFA'!AH149/VLOOKUP(AH$2,$BO$127:$BP$138,2,FALSE)</f>
        <v>0</v>
      </c>
      <c r="AI149" s="129">
        <f>'Budget FCFA'!AI149/VLOOKUP(AI$2,$BO$127:$BP$138,2,FALSE)</f>
        <v>0</v>
      </c>
      <c r="AJ149" s="40">
        <f>'Budget FCFA'!AJ149/VLOOKUP(AJ$2,$BO$127:$BP$138,2,FALSE)</f>
        <v>0</v>
      </c>
      <c r="AK149" s="116" t="e">
        <f>'Budget FCFA'!AK149/VLOOKUP(AK$2,$BO$127:$BP$138,2,FALSE)</f>
        <v>#REF!</v>
      </c>
      <c r="AL149" s="39">
        <f>'Budget FCFA'!AL149/VLOOKUP(AL$2,$BO$127:$BP$138,2,FALSE)</f>
        <v>0</v>
      </c>
      <c r="AM149" s="40">
        <f>'Budget FCFA'!AM149/VLOOKUP(AM$2,$BO$127:$BP$138,2,FALSE)</f>
        <v>0</v>
      </c>
      <c r="AN149" s="40">
        <f>'Budget FCFA'!AN149/VLOOKUP(AN$2,$BO$127:$BP$138,2,FALSE)</f>
        <v>0</v>
      </c>
      <c r="AO149" s="129">
        <f>'Budget FCFA'!AO149/VLOOKUP(AO$2,$BO$127:$BP$138,2,FALSE)</f>
        <v>0</v>
      </c>
      <c r="AP149" s="116" t="e">
        <f>'Budget FCFA'!AP149/VLOOKUP(AP$2,$BO$127:$BP$138,2,FALSE)</f>
        <v>#REF!</v>
      </c>
      <c r="AQ149" s="39" t="e">
        <f>'Budget FCFA'!#REF!/VLOOKUP(AQ$2,$BO$127:$BP$138,2,FALSE)</f>
        <v>#REF!</v>
      </c>
      <c r="AR149" s="40" t="e">
        <f>'Budget FCFA'!#REF!/VLOOKUP(AR$2,$BO$127:$BP$138,2,FALSE)</f>
        <v>#REF!</v>
      </c>
      <c r="AS149" s="40" t="e">
        <f>'Budget FCFA'!#REF!/VLOOKUP(AS$2,$BO$127:$BP$138,2,FALSE)</f>
        <v>#REF!</v>
      </c>
      <c r="AT149" s="129" t="e">
        <f>'Budget FCFA'!#REF!/VLOOKUP(AT$2,$BO$127:$BP$138,2,FALSE)</f>
        <v>#REF!</v>
      </c>
      <c r="AU149" s="116" t="e">
        <f>'Budget FCFA'!#REF!/VLOOKUP(AU$2,$BO$127:$BP$138,2,FALSE)</f>
        <v>#REF!</v>
      </c>
      <c r="AV149" s="39" t="e">
        <f>'Budget FCFA'!#REF!/VLOOKUP(AV$2,$BO$127:$BP$138,2,FALSE)</f>
        <v>#REF!</v>
      </c>
      <c r="AW149" s="40" t="e">
        <f>'Budget FCFA'!#REF!/VLOOKUP(AW$2,$BO$127:$BP$138,2,FALSE)</f>
        <v>#REF!</v>
      </c>
      <c r="AX149" s="129" t="e">
        <f>'Budget FCFA'!#REF!/VLOOKUP(AX$2,$BO$127:$BP$138,2,FALSE)</f>
        <v>#REF!</v>
      </c>
      <c r="AY149" s="40" t="e">
        <f>'Budget FCFA'!#REF!/VLOOKUP(AY$2,$BO$127:$BP$138,2,FALSE)</f>
        <v>#REF!</v>
      </c>
      <c r="AZ149" s="116" t="e">
        <f>'Budget FCFA'!#REF!/VLOOKUP(AZ$2,$BO$127:$BP$138,2,FALSE)</f>
        <v>#REF!</v>
      </c>
      <c r="BA149" s="39" t="e">
        <f>'Budget FCFA'!#REF!/VLOOKUP(BA$2,$BO$127:$BP$138,2,FALSE)</f>
        <v>#REF!</v>
      </c>
      <c r="BB149" s="40" t="e">
        <f>'Budget FCFA'!#REF!/VLOOKUP(BB$2,$BO$127:$BP$138,2,FALSE)</f>
        <v>#REF!</v>
      </c>
      <c r="BC149" s="40" t="e">
        <f>'Budget FCFA'!#REF!/VLOOKUP(BC$2,$BO$127:$BP$138,2,FALSE)</f>
        <v>#REF!</v>
      </c>
      <c r="BD149" s="129" t="e">
        <f>'Budget FCFA'!#REF!/VLOOKUP(BD$2,$BO$127:$BP$138,2,FALSE)</f>
        <v>#REF!</v>
      </c>
      <c r="BE149" s="144" t="e">
        <f>'Budget FCFA'!#REF!/VLOOKUP(BE$2,$BO$127:$BP$138,2,FALSE)</f>
        <v>#REF!</v>
      </c>
      <c r="BF149" s="39" t="e">
        <f>'Budget FCFA'!#REF!/VLOOKUP(BF$2,$BO$127:$BP$138,2,FALSE)</f>
        <v>#REF!</v>
      </c>
      <c r="BG149" s="40" t="e">
        <f>'Budget FCFA'!#REF!/VLOOKUP(BG$2,$BO$127:$BP$138,2,FALSE)</f>
        <v>#REF!</v>
      </c>
      <c r="BH149" s="40" t="e">
        <f>'Budget FCFA'!#REF!/VLOOKUP(BH$2,$BO$127:$BP$138,2,FALSE)</f>
        <v>#REF!</v>
      </c>
      <c r="BI149" s="157" t="e">
        <f>'Budget FCFA'!#REF!/VLOOKUP(BI$2,$BO$127:$BP$138,2,FALSE)</f>
        <v>#REF!</v>
      </c>
      <c r="BJ149" s="116" t="e">
        <f>'Budget FCFA'!#REF!/VLOOKUP(BJ$2,$BO$127:$BP$138,2,FALSE)</f>
        <v>#REF!</v>
      </c>
      <c r="BK149" s="110" t="e">
        <f t="shared" si="2"/>
        <v>#REF!</v>
      </c>
      <c r="BL149" s="213" t="e">
        <f>BK149-'Budget FCFA'!#REF!</f>
        <v>#REF!</v>
      </c>
      <c r="BM149"/>
      <c r="BO149" s="26" t="s">
        <v>40</v>
      </c>
      <c r="BP149" s="24" t="e">
        <f>'Budget FCFA'!#REF!/VLOOKUP($BO149,$BO$127:$BP$138,2,FALSE)</f>
        <v>#REF!</v>
      </c>
      <c r="BQ149" s="24" t="e">
        <f>'Budget FCFA'!#REF!/VLOOKUP($BO149,$BO$127:$BP$138,2,FALSE)</f>
        <v>#REF!</v>
      </c>
      <c r="BR149" s="24" t="e">
        <f>'Budget FCFA'!#REF!/VLOOKUP($BO149,$BO$127:$BP$138,2,FALSE)</f>
        <v>#REF!</v>
      </c>
      <c r="BS149" s="102" t="e">
        <f>'Budget FCFA'!#REF!/VLOOKUP($BO149,$BO$127:$BP$138,2,FALSE)</f>
        <v>#REF!</v>
      </c>
      <c r="BT149" s="102" t="e">
        <f>'Budget FCFA'!#REF!/VLOOKUP($BO149,$BO$127:$BP$138,2,FALSE)</f>
        <v>#REF!</v>
      </c>
      <c r="BU149" s="102" t="e">
        <f>'Budget FCFA'!#REF!/VLOOKUP($BO149,$BO$127:$BP$138,2,FALSE)</f>
        <v>#REF!</v>
      </c>
      <c r="BV149" s="25" t="e">
        <f t="shared" si="3"/>
        <v>#REF!</v>
      </c>
    </row>
    <row r="150" spans="1:74" s="5" customFormat="1" ht="15.6">
      <c r="A150" s="61" t="s">
        <v>7</v>
      </c>
      <c r="B150" s="62" t="s">
        <v>96</v>
      </c>
      <c r="C150" s="109" t="s">
        <v>53</v>
      </c>
      <c r="D150" s="39">
        <f>'Budget FCFA'!D150/VLOOKUP(D$2,$BO$127:$BP$138,2,FALSE)</f>
        <v>0</v>
      </c>
      <c r="E150" s="40">
        <f>'Budget FCFA'!E150/VLOOKUP(E$2,$BO$127:$BP$138,2,FALSE)</f>
        <v>0</v>
      </c>
      <c r="F150" s="40">
        <f>'Budget FCFA'!F150/VLOOKUP(F$2,$BO$127:$BP$138,2,FALSE)</f>
        <v>0</v>
      </c>
      <c r="G150" s="40">
        <f>'Budget FCFA'!G150/VLOOKUP(G$2,$BO$127:$BP$138,2,FALSE)</f>
        <v>0</v>
      </c>
      <c r="H150" s="141">
        <f>'Budget FCFA'!H150/VLOOKUP(H$2,$BO$127:$BP$138,2,FALSE)</f>
        <v>0</v>
      </c>
      <c r="I150" s="39">
        <f>'Budget FCFA'!I150/VLOOKUP(I$2,$BO$127:$BP$138,2,FALSE)</f>
        <v>0</v>
      </c>
      <c r="J150" s="40">
        <f>'Budget FCFA'!J150/VLOOKUP(J$2,$BO$127:$BP$138,2,FALSE)</f>
        <v>0</v>
      </c>
      <c r="K150" s="40">
        <f>'Budget FCFA'!K150/VLOOKUP(K$2,$BO$127:$BP$138,2,FALSE)</f>
        <v>0</v>
      </c>
      <c r="L150" s="141">
        <f>'Budget FCFA'!L150/VLOOKUP(L$2,$BO$127:$BP$138,2,FALSE)</f>
        <v>0</v>
      </c>
      <c r="M150" s="39">
        <f>'Budget FCFA'!M150/VLOOKUP(M$2,$BO$127:$BP$138,2,FALSE)</f>
        <v>0</v>
      </c>
      <c r="N150" s="40">
        <f>'Budget FCFA'!N150/VLOOKUP(N$2,$BO$127:$BP$138,2,FALSE)</f>
        <v>0</v>
      </c>
      <c r="O150" s="40">
        <f>'Budget FCFA'!O150/VLOOKUP(O$2,$BO$127:$BP$138,2,FALSE)</f>
        <v>0</v>
      </c>
      <c r="P150" s="40">
        <f>'Budget FCFA'!P150/VLOOKUP(P$2,$BO$127:$BP$138,2,FALSE)</f>
        <v>0</v>
      </c>
      <c r="Q150" s="141">
        <f>'Budget FCFA'!Q150/VLOOKUP(Q$2,$BO$127:$BP$138,2,FALSE)</f>
        <v>0</v>
      </c>
      <c r="R150" s="39">
        <f>'Budget FCFA'!R150/VLOOKUP(R$2,$BO$127:$BP$138,2,FALSE)</f>
        <v>0</v>
      </c>
      <c r="S150" s="141">
        <f>'Budget FCFA'!S150/VLOOKUP(S$2,$BO$127:$BP$138,2,FALSE)</f>
        <v>0</v>
      </c>
      <c r="T150" s="40">
        <f>'Budget FCFA'!T150/VLOOKUP(T$2,$BO$127:$BP$138,2,FALSE)</f>
        <v>0</v>
      </c>
      <c r="U150" s="40">
        <f>'Budget FCFA'!U150/VLOOKUP(U$2,$BO$127:$BP$138,2,FALSE)</f>
        <v>0</v>
      </c>
      <c r="V150" s="41">
        <f>'Budget FCFA'!V150/VLOOKUP(V$2,$BO$127:$BP$138,2,FALSE)</f>
        <v>0</v>
      </c>
      <c r="W150" s="39">
        <f>'Budget FCFA'!W150/VLOOKUP(W$2,$BO$127:$BP$138,2,FALSE)</f>
        <v>0</v>
      </c>
      <c r="X150" s="40">
        <f>'Budget FCFA'!X150/VLOOKUP(X$2,$BO$127:$BP$138,2,FALSE)</f>
        <v>0</v>
      </c>
      <c r="Y150" s="141">
        <f>'Budget FCFA'!Y150/VLOOKUP(Y$2,$BO$127:$BP$138,2,FALSE)</f>
        <v>0</v>
      </c>
      <c r="Z150" s="40">
        <f>'Budget FCFA'!Z150/VLOOKUP(Z$2,$BO$127:$BP$138,2,FALSE)</f>
        <v>0</v>
      </c>
      <c r="AA150" s="41" t="e">
        <f>'Budget FCFA'!AA150/VLOOKUP(AA$2,$BO$127:$BP$138,2,FALSE)</f>
        <v>#REF!</v>
      </c>
      <c r="AB150" s="39">
        <f>'Budget FCFA'!AB150/VLOOKUP(AB$2,$BO$127:$BP$138,2,FALSE)</f>
        <v>0</v>
      </c>
      <c r="AC150" s="40">
        <f>'Budget FCFA'!AC150/VLOOKUP(AC$2,$BO$127:$BP$138,2,FALSE)</f>
        <v>0</v>
      </c>
      <c r="AD150" s="40">
        <f>'Budget FCFA'!AD150/VLOOKUP(AD$2,$BO$127:$BP$138,2,FALSE)</f>
        <v>0</v>
      </c>
      <c r="AE150" s="141">
        <f>'Budget FCFA'!AE150/VLOOKUP(AE$2,$BO$127:$BP$138,2,FALSE)</f>
        <v>0</v>
      </c>
      <c r="AF150" s="41" t="e">
        <f>'Budget FCFA'!AF150/VLOOKUP(AF$2,$BO$127:$BP$138,2,FALSE)</f>
        <v>#REF!</v>
      </c>
      <c r="AG150" s="39">
        <f>'Budget FCFA'!AG150/VLOOKUP(AG$2,$BO$127:$BP$138,2,FALSE)</f>
        <v>0</v>
      </c>
      <c r="AH150" s="40">
        <f>'Budget FCFA'!AH150/VLOOKUP(AH$2,$BO$127:$BP$138,2,FALSE)</f>
        <v>0</v>
      </c>
      <c r="AI150" s="141">
        <f>'Budget FCFA'!AI150/VLOOKUP(AI$2,$BO$127:$BP$138,2,FALSE)</f>
        <v>0</v>
      </c>
      <c r="AJ150" s="40">
        <f>'Budget FCFA'!AJ150/VLOOKUP(AJ$2,$BO$127:$BP$138,2,FALSE)</f>
        <v>0</v>
      </c>
      <c r="AK150" s="41" t="e">
        <f>'Budget FCFA'!AK150/VLOOKUP(AK$2,$BO$127:$BP$138,2,FALSE)</f>
        <v>#REF!</v>
      </c>
      <c r="AL150" s="39">
        <f>'Budget FCFA'!AL150/VLOOKUP(AL$2,$BO$127:$BP$138,2,FALSE)</f>
        <v>0</v>
      </c>
      <c r="AM150" s="40">
        <f>'Budget FCFA'!AM150/VLOOKUP(AM$2,$BO$127:$BP$138,2,FALSE)</f>
        <v>0</v>
      </c>
      <c r="AN150" s="40">
        <f>'Budget FCFA'!AN150/VLOOKUP(AN$2,$BO$127:$BP$138,2,FALSE)</f>
        <v>0</v>
      </c>
      <c r="AO150" s="141">
        <f>'Budget FCFA'!AO150/VLOOKUP(AO$2,$BO$127:$BP$138,2,FALSE)</f>
        <v>0</v>
      </c>
      <c r="AP150" s="41" t="e">
        <f>'Budget FCFA'!AP150/VLOOKUP(AP$2,$BO$127:$BP$138,2,FALSE)</f>
        <v>#REF!</v>
      </c>
      <c r="AQ150" s="39" t="e">
        <f>'Budget FCFA'!#REF!/VLOOKUP(AQ$2,$BO$127:$BP$138,2,FALSE)</f>
        <v>#REF!</v>
      </c>
      <c r="AR150" s="40" t="e">
        <f>'Budget FCFA'!#REF!/VLOOKUP(AR$2,$BO$127:$BP$138,2,FALSE)</f>
        <v>#REF!</v>
      </c>
      <c r="AS150" s="40" t="e">
        <f>'Budget FCFA'!#REF!/VLOOKUP(AS$2,$BO$127:$BP$138,2,FALSE)</f>
        <v>#REF!</v>
      </c>
      <c r="AT150" s="141" t="e">
        <f>'Budget FCFA'!#REF!/VLOOKUP(AT$2,$BO$127:$BP$138,2,FALSE)</f>
        <v>#REF!</v>
      </c>
      <c r="AU150" s="41" t="e">
        <f>'Budget FCFA'!#REF!/VLOOKUP(AU$2,$BO$127:$BP$138,2,FALSE)</f>
        <v>#REF!</v>
      </c>
      <c r="AV150" s="39" t="e">
        <f>'Budget FCFA'!#REF!/VLOOKUP(AV$2,$BO$127:$BP$138,2,FALSE)</f>
        <v>#REF!</v>
      </c>
      <c r="AW150" s="40" t="e">
        <f>'Budget FCFA'!#REF!/VLOOKUP(AW$2,$BO$127:$BP$138,2,FALSE)</f>
        <v>#REF!</v>
      </c>
      <c r="AX150" s="141" t="e">
        <f>'Budget FCFA'!#REF!/VLOOKUP(AX$2,$BO$127:$BP$138,2,FALSE)</f>
        <v>#REF!</v>
      </c>
      <c r="AY150" s="40" t="e">
        <f>'Budget FCFA'!#REF!/VLOOKUP(AY$2,$BO$127:$BP$138,2,FALSE)</f>
        <v>#REF!</v>
      </c>
      <c r="AZ150" s="41" t="e">
        <f>'Budget FCFA'!#REF!/VLOOKUP(AZ$2,$BO$127:$BP$138,2,FALSE)</f>
        <v>#REF!</v>
      </c>
      <c r="BA150" s="39" t="e">
        <f>'Budget FCFA'!#REF!/VLOOKUP(BA$2,$BO$127:$BP$138,2,FALSE)</f>
        <v>#REF!</v>
      </c>
      <c r="BB150" s="40" t="e">
        <f>'Budget FCFA'!#REF!/VLOOKUP(BB$2,$BO$127:$BP$138,2,FALSE)</f>
        <v>#REF!</v>
      </c>
      <c r="BC150" s="40" t="e">
        <f>'Budget FCFA'!#REF!/VLOOKUP(BC$2,$BO$127:$BP$138,2,FALSE)</f>
        <v>#REF!</v>
      </c>
      <c r="BD150" s="141" t="e">
        <f>'Budget FCFA'!#REF!/VLOOKUP(BD$2,$BO$127:$BP$138,2,FALSE)</f>
        <v>#REF!</v>
      </c>
      <c r="BE150" s="41" t="e">
        <f>'Budget FCFA'!#REF!/VLOOKUP(BE$2,$BO$127:$BP$138,2,FALSE)</f>
        <v>#REF!</v>
      </c>
      <c r="BF150" s="39" t="e">
        <f>'Budget FCFA'!#REF!/VLOOKUP(BF$2,$BO$127:$BP$138,2,FALSE)</f>
        <v>#REF!</v>
      </c>
      <c r="BG150" s="40" t="e">
        <f>'Budget FCFA'!#REF!/VLOOKUP(BG$2,$BO$127:$BP$138,2,FALSE)</f>
        <v>#REF!</v>
      </c>
      <c r="BH150" s="40" t="e">
        <f>'Budget FCFA'!#REF!/VLOOKUP(BH$2,$BO$127:$BP$138,2,FALSE)</f>
        <v>#REF!</v>
      </c>
      <c r="BI150" s="162" t="e">
        <f>'Budget FCFA'!#REF!/VLOOKUP(BI$2,$BO$127:$BP$138,2,FALSE)</f>
        <v>#REF!</v>
      </c>
      <c r="BJ150" s="149" t="e">
        <f>'Budget FCFA'!#REF!/VLOOKUP(BJ$2,$BO$127:$BP$138,2,FALSE)</f>
        <v>#REF!</v>
      </c>
      <c r="BK150" s="110" t="e">
        <f t="shared" si="2"/>
        <v>#REF!</v>
      </c>
      <c r="BL150" s="213" t="e">
        <f>BK150-'Budget FCFA'!#REF!</f>
        <v>#REF!</v>
      </c>
      <c r="BM150"/>
      <c r="BO150" s="26" t="s">
        <v>41</v>
      </c>
      <c r="BP150" s="24" t="e">
        <f>'Budget FCFA'!#REF!/VLOOKUP($BO150,$BO$127:$BP$138,2,FALSE)</f>
        <v>#REF!</v>
      </c>
      <c r="BQ150" s="24" t="e">
        <f>'Budget FCFA'!#REF!/VLOOKUP($BO150,$BO$127:$BP$138,2,FALSE)</f>
        <v>#REF!</v>
      </c>
      <c r="BR150" s="24" t="e">
        <f>'Budget FCFA'!#REF!/VLOOKUP($BO150,$BO$127:$BP$138,2,FALSE)</f>
        <v>#REF!</v>
      </c>
      <c r="BS150" s="102" t="e">
        <f>'Budget FCFA'!#REF!/VLOOKUP($BO150,$BO$127:$BP$138,2,FALSE)</f>
        <v>#REF!</v>
      </c>
      <c r="BT150" s="102" t="e">
        <f>'Budget FCFA'!#REF!/VLOOKUP($BO150,$BO$127:$BP$138,2,FALSE)</f>
        <v>#REF!</v>
      </c>
      <c r="BU150" s="102" t="e">
        <f>'Budget FCFA'!#REF!/VLOOKUP($BO150,$BO$127:$BP$138,2,FALSE)</f>
        <v>#REF!</v>
      </c>
      <c r="BV150" s="25" t="e">
        <f t="shared" si="3"/>
        <v>#REF!</v>
      </c>
    </row>
    <row r="151" spans="1:74" s="5" customFormat="1" ht="16.2" thickBot="1">
      <c r="A151" s="61" t="s">
        <v>7</v>
      </c>
      <c r="B151" s="62" t="s">
        <v>30</v>
      </c>
      <c r="C151" s="109" t="s">
        <v>53</v>
      </c>
      <c r="D151" s="39">
        <f>'Budget FCFA'!D151/VLOOKUP(D$2,$BO$127:$BP$138,2,FALSE)</f>
        <v>0</v>
      </c>
      <c r="E151" s="40">
        <f>'Budget FCFA'!E151/VLOOKUP(E$2,$BO$127:$BP$138,2,FALSE)</f>
        <v>0</v>
      </c>
      <c r="F151" s="40">
        <f>'Budget FCFA'!F151/VLOOKUP(F$2,$BO$127:$BP$138,2,FALSE)</f>
        <v>0</v>
      </c>
      <c r="G151" s="40">
        <f>'Budget FCFA'!G151/VLOOKUP(G$2,$BO$127:$BP$138,2,FALSE)</f>
        <v>0</v>
      </c>
      <c r="H151" s="141">
        <f>'Budget FCFA'!H151/VLOOKUP(H$2,$BO$127:$BP$138,2,FALSE)</f>
        <v>0</v>
      </c>
      <c r="I151" s="39">
        <f>'Budget FCFA'!I151/VLOOKUP(I$2,$BO$127:$BP$138,2,FALSE)</f>
        <v>0</v>
      </c>
      <c r="J151" s="40">
        <f>'Budget FCFA'!J151/VLOOKUP(J$2,$BO$127:$BP$138,2,FALSE)</f>
        <v>0</v>
      </c>
      <c r="K151" s="40">
        <f>'Budget FCFA'!K151/VLOOKUP(K$2,$BO$127:$BP$138,2,FALSE)</f>
        <v>0</v>
      </c>
      <c r="L151" s="141">
        <f>'Budget FCFA'!L151/VLOOKUP(L$2,$BO$127:$BP$138,2,FALSE)</f>
        <v>0</v>
      </c>
      <c r="M151" s="39">
        <f>'Budget FCFA'!M151/VLOOKUP(M$2,$BO$127:$BP$138,2,FALSE)</f>
        <v>0</v>
      </c>
      <c r="N151" s="40">
        <f>'Budget FCFA'!N151/VLOOKUP(N$2,$BO$127:$BP$138,2,FALSE)</f>
        <v>0</v>
      </c>
      <c r="O151" s="40">
        <f>'Budget FCFA'!O151/VLOOKUP(O$2,$BO$127:$BP$138,2,FALSE)</f>
        <v>0</v>
      </c>
      <c r="P151" s="40">
        <f>'Budget FCFA'!P151/VLOOKUP(P$2,$BO$127:$BP$138,2,FALSE)</f>
        <v>0</v>
      </c>
      <c r="Q151" s="141">
        <f>'Budget FCFA'!Q151/VLOOKUP(Q$2,$BO$127:$BP$138,2,FALSE)</f>
        <v>0</v>
      </c>
      <c r="R151" s="39">
        <f>'Budget FCFA'!R151/VLOOKUP(R$2,$BO$127:$BP$138,2,FALSE)</f>
        <v>0</v>
      </c>
      <c r="S151" s="141">
        <f>'Budget FCFA'!S151/VLOOKUP(S$2,$BO$127:$BP$138,2,FALSE)</f>
        <v>0</v>
      </c>
      <c r="T151" s="40">
        <f>'Budget FCFA'!T151/VLOOKUP(T$2,$BO$127:$BP$138,2,FALSE)</f>
        <v>0</v>
      </c>
      <c r="U151" s="40">
        <f>'Budget FCFA'!U151/VLOOKUP(U$2,$BO$127:$BP$138,2,FALSE)</f>
        <v>0</v>
      </c>
      <c r="V151" s="41">
        <f>'Budget FCFA'!V151/VLOOKUP(V$2,$BO$127:$BP$138,2,FALSE)</f>
        <v>0</v>
      </c>
      <c r="W151" s="39">
        <f>'Budget FCFA'!W151/VLOOKUP(W$2,$BO$127:$BP$138,2,FALSE)</f>
        <v>403.57</v>
      </c>
      <c r="X151" s="40">
        <f>'Budget FCFA'!X151/VLOOKUP(X$2,$BO$127:$BP$138,2,FALSE)</f>
        <v>0</v>
      </c>
      <c r="Y151" s="141">
        <f>'Budget FCFA'!Y151/VLOOKUP(Y$2,$BO$127:$BP$138,2,FALSE)</f>
        <v>0</v>
      </c>
      <c r="Z151" s="40">
        <f>'Budget FCFA'!Z151/VLOOKUP(Z$2,$BO$127:$BP$138,2,FALSE)</f>
        <v>0</v>
      </c>
      <c r="AA151" s="41" t="e">
        <f>'Budget FCFA'!AA151/VLOOKUP(AA$2,$BO$127:$BP$138,2,FALSE)</f>
        <v>#REF!</v>
      </c>
      <c r="AB151" s="39">
        <f>'Budget FCFA'!AB151/VLOOKUP(AB$2,$BO$127:$BP$138,2,FALSE)</f>
        <v>0</v>
      </c>
      <c r="AC151" s="40">
        <f>'Budget FCFA'!AC151/VLOOKUP(AC$2,$BO$127:$BP$138,2,FALSE)</f>
        <v>0</v>
      </c>
      <c r="AD151" s="40">
        <f>'Budget FCFA'!AD151/VLOOKUP(AD$2,$BO$127:$BP$138,2,FALSE)</f>
        <v>0</v>
      </c>
      <c r="AE151" s="141">
        <f>'Budget FCFA'!AE151/VLOOKUP(AE$2,$BO$127:$BP$138,2,FALSE)</f>
        <v>0</v>
      </c>
      <c r="AF151" s="41" t="e">
        <f>'Budget FCFA'!AF151/VLOOKUP(AF$2,$BO$127:$BP$138,2,FALSE)</f>
        <v>#REF!</v>
      </c>
      <c r="AG151" s="39">
        <f>'Budget FCFA'!AG151/VLOOKUP(AG$2,$BO$127:$BP$138,2,FALSE)</f>
        <v>0</v>
      </c>
      <c r="AH151" s="40">
        <f>'Budget FCFA'!AH151/VLOOKUP(AH$2,$BO$127:$BP$138,2,FALSE)</f>
        <v>0</v>
      </c>
      <c r="AI151" s="141">
        <f>'Budget FCFA'!AI151/VLOOKUP(AI$2,$BO$127:$BP$138,2,FALSE)</f>
        <v>0</v>
      </c>
      <c r="AJ151" s="40">
        <f>'Budget FCFA'!AJ151/VLOOKUP(AJ$2,$BO$127:$BP$138,2,FALSE)</f>
        <v>0</v>
      </c>
      <c r="AK151" s="41" t="e">
        <f>'Budget FCFA'!AK151/VLOOKUP(AK$2,$BO$127:$BP$138,2,FALSE)</f>
        <v>#REF!</v>
      </c>
      <c r="AL151" s="39">
        <f>'Budget FCFA'!AL151/VLOOKUP(AL$2,$BO$127:$BP$138,2,FALSE)</f>
        <v>0</v>
      </c>
      <c r="AM151" s="40">
        <f>'Budget FCFA'!AM151/VLOOKUP(AM$2,$BO$127:$BP$138,2,FALSE)</f>
        <v>0</v>
      </c>
      <c r="AN151" s="40">
        <f>'Budget FCFA'!AN151/VLOOKUP(AN$2,$BO$127:$BP$138,2,FALSE)</f>
        <v>0</v>
      </c>
      <c r="AO151" s="141">
        <f>'Budget FCFA'!AO151/VLOOKUP(AO$2,$BO$127:$BP$138,2,FALSE)</f>
        <v>0</v>
      </c>
      <c r="AP151" s="41" t="e">
        <f>'Budget FCFA'!AP151/VLOOKUP(AP$2,$BO$127:$BP$138,2,FALSE)</f>
        <v>#REF!</v>
      </c>
      <c r="AQ151" s="39" t="e">
        <f>'Budget FCFA'!#REF!/VLOOKUP(AQ$2,$BO$127:$BP$138,2,FALSE)</f>
        <v>#REF!</v>
      </c>
      <c r="AR151" s="40" t="e">
        <f>'Budget FCFA'!#REF!/VLOOKUP(AR$2,$BO$127:$BP$138,2,FALSE)</f>
        <v>#REF!</v>
      </c>
      <c r="AS151" s="40" t="e">
        <f>'Budget FCFA'!#REF!/VLOOKUP(AS$2,$BO$127:$BP$138,2,FALSE)</f>
        <v>#REF!</v>
      </c>
      <c r="AT151" s="141" t="e">
        <f>'Budget FCFA'!#REF!/VLOOKUP(AT$2,$BO$127:$BP$138,2,FALSE)</f>
        <v>#REF!</v>
      </c>
      <c r="AU151" s="41" t="e">
        <f>'Budget FCFA'!#REF!/VLOOKUP(AU$2,$BO$127:$BP$138,2,FALSE)</f>
        <v>#REF!</v>
      </c>
      <c r="AV151" s="39" t="e">
        <f>'Budget FCFA'!#REF!/VLOOKUP(AV$2,$BO$127:$BP$138,2,FALSE)</f>
        <v>#REF!</v>
      </c>
      <c r="AW151" s="40" t="e">
        <f>'Budget FCFA'!#REF!/VLOOKUP(AW$2,$BO$127:$BP$138,2,FALSE)</f>
        <v>#REF!</v>
      </c>
      <c r="AX151" s="141" t="e">
        <f>'Budget FCFA'!#REF!/VLOOKUP(AX$2,$BO$127:$BP$138,2,FALSE)</f>
        <v>#REF!</v>
      </c>
      <c r="AY151" s="40" t="e">
        <f>'Budget FCFA'!#REF!/VLOOKUP(AY$2,$BO$127:$BP$138,2,FALSE)</f>
        <v>#REF!</v>
      </c>
      <c r="AZ151" s="41" t="e">
        <f>'Budget FCFA'!#REF!/VLOOKUP(AZ$2,$BO$127:$BP$138,2,FALSE)</f>
        <v>#REF!</v>
      </c>
      <c r="BA151" s="39" t="e">
        <f>'Budget FCFA'!#REF!/VLOOKUP(BA$2,$BO$127:$BP$138,2,FALSE)</f>
        <v>#REF!</v>
      </c>
      <c r="BB151" s="40" t="e">
        <f>'Budget FCFA'!#REF!/VLOOKUP(BB$2,$BO$127:$BP$138,2,FALSE)</f>
        <v>#REF!</v>
      </c>
      <c r="BC151" s="40" t="e">
        <f>'Budget FCFA'!#REF!/VLOOKUP(BC$2,$BO$127:$BP$138,2,FALSE)</f>
        <v>#REF!</v>
      </c>
      <c r="BD151" s="141" t="e">
        <f>'Budget FCFA'!#REF!/VLOOKUP(BD$2,$BO$127:$BP$138,2,FALSE)</f>
        <v>#REF!</v>
      </c>
      <c r="BE151" s="41" t="e">
        <f>'Budget FCFA'!#REF!/VLOOKUP(BE$2,$BO$127:$BP$138,2,FALSE)</f>
        <v>#REF!</v>
      </c>
      <c r="BF151" s="39" t="e">
        <f>'Budget FCFA'!#REF!/VLOOKUP(BF$2,$BO$127:$BP$138,2,FALSE)</f>
        <v>#REF!</v>
      </c>
      <c r="BG151" s="40" t="e">
        <f>'Budget FCFA'!#REF!/VLOOKUP(BG$2,$BO$127:$BP$138,2,FALSE)</f>
        <v>#REF!</v>
      </c>
      <c r="BH151" s="40" t="e">
        <f>'Budget FCFA'!#REF!/VLOOKUP(BH$2,$BO$127:$BP$138,2,FALSE)</f>
        <v>#REF!</v>
      </c>
      <c r="BI151" s="162" t="e">
        <f>'Budget FCFA'!#REF!/VLOOKUP(BI$2,$BO$127:$BP$138,2,FALSE)</f>
        <v>#REF!</v>
      </c>
      <c r="BJ151" s="149" t="e">
        <f>'Budget FCFA'!#REF!/VLOOKUP(BJ$2,$BO$127:$BP$138,2,FALSE)</f>
        <v>#REF!</v>
      </c>
      <c r="BK151" s="110" t="e">
        <f t="shared" si="2"/>
        <v>#REF!</v>
      </c>
      <c r="BL151" s="213" t="e">
        <f>BK151-'Budget FCFA'!#REF!</f>
        <v>#REF!</v>
      </c>
      <c r="BM151"/>
      <c r="BO151" s="26" t="s">
        <v>42</v>
      </c>
      <c r="BP151" s="24" t="e">
        <f>'Budget FCFA'!#REF!/VLOOKUP($BO151,$BO$127:$BP$138,2,FALSE)</f>
        <v>#REF!</v>
      </c>
      <c r="BQ151" s="24" t="e">
        <f>'Budget FCFA'!#REF!/VLOOKUP($BO151,$BO$127:$BP$138,2,FALSE)</f>
        <v>#REF!</v>
      </c>
      <c r="BR151" s="24" t="e">
        <f>'Budget FCFA'!#REF!/VLOOKUP($BO151,$BO$127:$BP$138,2,FALSE)</f>
        <v>#REF!</v>
      </c>
      <c r="BS151" s="102" t="e">
        <f>'Budget FCFA'!#REF!/VLOOKUP($BO151,$BO$127:$BP$138,2,FALSE)</f>
        <v>#REF!</v>
      </c>
      <c r="BT151" s="102" t="e">
        <f>'Budget FCFA'!#REF!/VLOOKUP($BO151,$BO$127:$BP$138,2,FALSE)</f>
        <v>#REF!</v>
      </c>
      <c r="BU151" s="102" t="e">
        <f>'Budget FCFA'!#REF!/VLOOKUP($BO151,$BO$127:$BP$138,2,FALSE)</f>
        <v>#REF!</v>
      </c>
      <c r="BV151" s="25" t="e">
        <f t="shared" si="3"/>
        <v>#REF!</v>
      </c>
    </row>
    <row r="152" spans="1:74" s="5" customFormat="1" ht="16.2" thickBot="1">
      <c r="A152" s="61" t="s">
        <v>7</v>
      </c>
      <c r="B152" s="64" t="s">
        <v>27</v>
      </c>
      <c r="C152" s="107" t="s">
        <v>105</v>
      </c>
      <c r="D152" s="65">
        <f>'Budget FCFA'!D152/VLOOKUP(D$2,$BO$127:$BP$138,2,FALSE)</f>
        <v>0</v>
      </c>
      <c r="E152" s="66">
        <f>'Budget FCFA'!E152/VLOOKUP(E$2,$BO$127:$BP$138,2,FALSE)</f>
        <v>0</v>
      </c>
      <c r="F152" s="66">
        <f>'Budget FCFA'!F152/VLOOKUP(F$2,$BO$127:$BP$138,2,FALSE)</f>
        <v>0</v>
      </c>
      <c r="G152" s="66">
        <f>'Budget FCFA'!G152/VLOOKUP(G$2,$BO$127:$BP$138,2,FALSE)</f>
        <v>0</v>
      </c>
      <c r="H152" s="67">
        <f>'Budget FCFA'!H152/VLOOKUP(H$2,$BO$127:$BP$138,2,FALSE)</f>
        <v>0</v>
      </c>
      <c r="I152" s="65">
        <f>'Budget FCFA'!I152/VLOOKUP(I$2,$BO$127:$BP$138,2,FALSE)</f>
        <v>0</v>
      </c>
      <c r="J152" s="66">
        <f>'Budget FCFA'!J152/VLOOKUP(J$2,$BO$127:$BP$138,2,FALSE)</f>
        <v>0</v>
      </c>
      <c r="K152" s="66">
        <f>'Budget FCFA'!K152/VLOOKUP(K$2,$BO$127:$BP$138,2,FALSE)</f>
        <v>0</v>
      </c>
      <c r="L152" s="67">
        <f>'Budget FCFA'!L152/VLOOKUP(L$2,$BO$127:$BP$138,2,FALSE)</f>
        <v>0</v>
      </c>
      <c r="M152" s="65">
        <f>'Budget FCFA'!M152/VLOOKUP(M$2,$BO$127:$BP$138,2,FALSE)</f>
        <v>0</v>
      </c>
      <c r="N152" s="94">
        <f>'Budget FCFA'!N152/VLOOKUP(N$2,$BO$127:$BP$138,2,FALSE)</f>
        <v>0</v>
      </c>
      <c r="O152" s="66">
        <f>'Budget FCFA'!O152/VLOOKUP(O$2,$BO$127:$BP$138,2,FALSE)</f>
        <v>0</v>
      </c>
      <c r="P152" s="66">
        <f>'Budget FCFA'!P152/VLOOKUP(P$2,$BO$127:$BP$138,2,FALSE)</f>
        <v>0</v>
      </c>
      <c r="Q152" s="67">
        <f>'Budget FCFA'!Q152/VLOOKUP(Q$2,$BO$127:$BP$138,2,FALSE)</f>
        <v>0</v>
      </c>
      <c r="R152" s="65">
        <f>'Budget FCFA'!R152/VLOOKUP(R$2,$BO$127:$BP$138,2,FALSE)</f>
        <v>144.66</v>
      </c>
      <c r="S152" s="67">
        <f>'Budget FCFA'!S152/VLOOKUP(S$2,$BO$127:$BP$138,2,FALSE)</f>
        <v>0</v>
      </c>
      <c r="T152" s="66">
        <f>'Budget FCFA'!T152/VLOOKUP(T$2,$BO$127:$BP$138,2,FALSE)</f>
        <v>0</v>
      </c>
      <c r="U152" s="66">
        <f>'Budget FCFA'!U152/VLOOKUP(U$2,$BO$127:$BP$138,2,FALSE)</f>
        <v>0</v>
      </c>
      <c r="V152" s="67">
        <f>'Budget FCFA'!V152/VLOOKUP(V$2,$BO$127:$BP$138,2,FALSE)</f>
        <v>0</v>
      </c>
      <c r="W152" s="65">
        <f>'Budget FCFA'!W152/VLOOKUP(W$2,$BO$127:$BP$138,2,FALSE)</f>
        <v>403.57</v>
      </c>
      <c r="X152" s="66">
        <f>'Budget FCFA'!X152/VLOOKUP(X$2,$BO$127:$BP$138,2,FALSE)</f>
        <v>0</v>
      </c>
      <c r="Y152" s="67">
        <f>'Budget FCFA'!Y152/VLOOKUP(Y$2,$BO$127:$BP$138,2,FALSE)</f>
        <v>0</v>
      </c>
      <c r="Z152" s="66">
        <f>'Budget FCFA'!Z152/VLOOKUP(Z$2,$BO$127:$BP$138,2,FALSE)</f>
        <v>0</v>
      </c>
      <c r="AA152" s="67">
        <f>'Budget FCFA'!AA152/VLOOKUP(AA$2,$BO$127:$BP$138,2,FALSE)</f>
        <v>0</v>
      </c>
      <c r="AB152" s="65">
        <f>'Budget FCFA'!AB152/VLOOKUP(AB$2,$BO$127:$BP$138,2,FALSE)</f>
        <v>0</v>
      </c>
      <c r="AC152" s="66">
        <f>'Budget FCFA'!AC152/VLOOKUP(AC$2,$BO$127:$BP$138,2,FALSE)</f>
        <v>0</v>
      </c>
      <c r="AD152" s="66">
        <f>'Budget FCFA'!AD152/VLOOKUP(AD$2,$BO$127:$BP$138,2,FALSE)</f>
        <v>0</v>
      </c>
      <c r="AE152" s="67">
        <f>'Budget FCFA'!AE152/VLOOKUP(AE$2,$BO$127:$BP$138,2,FALSE)</f>
        <v>0</v>
      </c>
      <c r="AF152" s="67">
        <f>'Budget FCFA'!AF152/VLOOKUP(AF$2,$BO$127:$BP$138,2,FALSE)</f>
        <v>0</v>
      </c>
      <c r="AG152" s="65">
        <f>'Budget FCFA'!AG152/VLOOKUP(AG$2,$BO$127:$BP$138,2,FALSE)</f>
        <v>0</v>
      </c>
      <c r="AH152" s="66">
        <f>'Budget FCFA'!AH152/VLOOKUP(AH$2,$BO$127:$BP$138,2,FALSE)</f>
        <v>0</v>
      </c>
      <c r="AI152" s="67">
        <f>'Budget FCFA'!AI152/VLOOKUP(AI$2,$BO$127:$BP$138,2,FALSE)</f>
        <v>0</v>
      </c>
      <c r="AJ152" s="66">
        <f>'Budget FCFA'!AJ152/VLOOKUP(AJ$2,$BO$127:$BP$138,2,FALSE)</f>
        <v>0</v>
      </c>
      <c r="AK152" s="67">
        <f>'Budget FCFA'!AK152/VLOOKUP(AK$2,$BO$127:$BP$138,2,FALSE)</f>
        <v>0</v>
      </c>
      <c r="AL152" s="65">
        <f>'Budget FCFA'!AL152/VLOOKUP(AL$2,$BO$127:$BP$138,2,FALSE)</f>
        <v>0</v>
      </c>
      <c r="AM152" s="66">
        <f>'Budget FCFA'!AM152/VLOOKUP(AM$2,$BO$127:$BP$138,2,FALSE)</f>
        <v>0</v>
      </c>
      <c r="AN152" s="66">
        <f>'Budget FCFA'!AN152/VLOOKUP(AN$2,$BO$127:$BP$138,2,FALSE)</f>
        <v>0</v>
      </c>
      <c r="AO152" s="67">
        <f>'Budget FCFA'!AO152/VLOOKUP(AO$2,$BO$127:$BP$138,2,FALSE)</f>
        <v>0</v>
      </c>
      <c r="AP152" s="67">
        <f>'Budget FCFA'!AP152/VLOOKUP(AP$2,$BO$127:$BP$138,2,FALSE)</f>
        <v>377.06</v>
      </c>
      <c r="AQ152" s="65" t="e">
        <f>'Budget FCFA'!#REF!/VLOOKUP(AQ$2,$BO$127:$BP$138,2,FALSE)</f>
        <v>#REF!</v>
      </c>
      <c r="AR152" s="66" t="e">
        <f>'Budget FCFA'!#REF!/VLOOKUP(AR$2,$BO$127:$BP$138,2,FALSE)</f>
        <v>#REF!</v>
      </c>
      <c r="AS152" s="66" t="e">
        <f>'Budget FCFA'!#REF!/VLOOKUP(AS$2,$BO$127:$BP$138,2,FALSE)</f>
        <v>#REF!</v>
      </c>
      <c r="AT152" s="67" t="e">
        <f>'Budget FCFA'!#REF!/VLOOKUP(AT$2,$BO$127:$BP$138,2,FALSE)</f>
        <v>#REF!</v>
      </c>
      <c r="AU152" s="67" t="e">
        <f>'Budget FCFA'!#REF!/VLOOKUP(AU$2,$BO$127:$BP$138,2,FALSE)</f>
        <v>#REF!</v>
      </c>
      <c r="AV152" s="65" t="e">
        <f>'Budget FCFA'!#REF!/VLOOKUP(AV$2,$BO$127:$BP$138,2,FALSE)</f>
        <v>#REF!</v>
      </c>
      <c r="AW152" s="66" t="e">
        <f>'Budget FCFA'!#REF!/VLOOKUP(AW$2,$BO$127:$BP$138,2,FALSE)</f>
        <v>#REF!</v>
      </c>
      <c r="AX152" s="67" t="e">
        <f>'Budget FCFA'!#REF!/VLOOKUP(AX$2,$BO$127:$BP$138,2,FALSE)</f>
        <v>#REF!</v>
      </c>
      <c r="AY152" s="66" t="e">
        <f>'Budget FCFA'!#REF!/VLOOKUP(AY$2,$BO$127:$BP$138,2,FALSE)</f>
        <v>#REF!</v>
      </c>
      <c r="AZ152" s="67" t="e">
        <f>'Budget FCFA'!#REF!/VLOOKUP(AZ$2,$BO$127:$BP$138,2,FALSE)</f>
        <v>#REF!</v>
      </c>
      <c r="BA152" s="65" t="e">
        <f>'Budget FCFA'!#REF!/VLOOKUP(BA$2,$BO$127:$BP$138,2,FALSE)</f>
        <v>#REF!</v>
      </c>
      <c r="BB152" s="66" t="e">
        <f>'Budget FCFA'!#REF!/VLOOKUP(BB$2,$BO$127:$BP$138,2,FALSE)</f>
        <v>#REF!</v>
      </c>
      <c r="BC152" s="66" t="e">
        <f>'Budget FCFA'!#REF!/VLOOKUP(BC$2,$BO$127:$BP$138,2,FALSE)</f>
        <v>#REF!</v>
      </c>
      <c r="BD152" s="67" t="e">
        <f>'Budget FCFA'!#REF!/VLOOKUP(BD$2,$BO$127:$BP$138,2,FALSE)</f>
        <v>#REF!</v>
      </c>
      <c r="BE152" s="146" t="e">
        <f>'Budget FCFA'!#REF!/VLOOKUP(BE$2,$BO$127:$BP$138,2,FALSE)</f>
        <v>#REF!</v>
      </c>
      <c r="BF152" s="65" t="e">
        <f>'Budget FCFA'!#REF!/VLOOKUP(BF$2,$BO$127:$BP$138,2,FALSE)</f>
        <v>#REF!</v>
      </c>
      <c r="BG152" s="66" t="e">
        <f>'Budget FCFA'!#REF!/VLOOKUP(BG$2,$BO$127:$BP$138,2,FALSE)</f>
        <v>#REF!</v>
      </c>
      <c r="BH152" s="66" t="e">
        <f>'Budget FCFA'!#REF!/VLOOKUP(BH$2,$BO$127:$BP$138,2,FALSE)</f>
        <v>#REF!</v>
      </c>
      <c r="BI152" s="67" t="e">
        <f>'Budget FCFA'!#REF!/VLOOKUP(BI$2,$BO$127:$BP$138,2,FALSE)</f>
        <v>#REF!</v>
      </c>
      <c r="BJ152" s="151" t="e">
        <f>'Budget FCFA'!#REF!/VLOOKUP(BJ$2,$BO$127:$BP$138,2,FALSE)</f>
        <v>#REF!</v>
      </c>
      <c r="BK152" s="107" t="e">
        <f t="shared" si="2"/>
        <v>#REF!</v>
      </c>
      <c r="BL152" s="213" t="e">
        <f>BK152-'Budget FCFA'!#REF!</f>
        <v>#REF!</v>
      </c>
      <c r="BM152"/>
      <c r="BO152" s="28" t="s">
        <v>27</v>
      </c>
      <c r="BP152" s="29" t="e">
        <f t="shared" ref="BP152:BV152" si="4">SUM(BP142:BP151)</f>
        <v>#REF!</v>
      </c>
      <c r="BQ152" s="30" t="e">
        <f t="shared" si="4"/>
        <v>#REF!</v>
      </c>
      <c r="BR152" s="30" t="e">
        <f t="shared" si="4"/>
        <v>#REF!</v>
      </c>
      <c r="BS152" s="103" t="e">
        <f t="shared" si="4"/>
        <v>#REF!</v>
      </c>
      <c r="BT152" s="103" t="e">
        <f t="shared" si="4"/>
        <v>#REF!</v>
      </c>
      <c r="BU152" s="103" t="e">
        <f t="shared" si="4"/>
        <v>#REF!</v>
      </c>
      <c r="BV152" s="31" t="e">
        <f t="shared" si="4"/>
        <v>#REF!</v>
      </c>
    </row>
    <row r="153" spans="1:74" s="5" customFormat="1">
      <c r="A153" s="61" t="s">
        <v>7</v>
      </c>
      <c r="B153" s="62" t="s">
        <v>28</v>
      </c>
      <c r="C153" s="110" t="s">
        <v>54</v>
      </c>
      <c r="D153" s="39">
        <f>'Budget FCFA'!D153/VLOOKUP(D$2,$BO$127:$BP$138,2,FALSE)</f>
        <v>0</v>
      </c>
      <c r="E153" s="40">
        <f>'Budget FCFA'!E153/VLOOKUP(E$2,$BO$127:$BP$138,2,FALSE)</f>
        <v>0</v>
      </c>
      <c r="F153" s="40">
        <f>'Budget FCFA'!F153/VLOOKUP(F$2,$BO$127:$BP$138,2,FALSE)</f>
        <v>0</v>
      </c>
      <c r="G153" s="40">
        <f>'Budget FCFA'!G153/VLOOKUP(G$2,$BO$127:$BP$138,2,FALSE)</f>
        <v>0</v>
      </c>
      <c r="H153" s="129">
        <f>'Budget FCFA'!H153/VLOOKUP(H$2,$BO$127:$BP$138,2,FALSE)</f>
        <v>0</v>
      </c>
      <c r="I153" s="39">
        <f>'Budget FCFA'!I153/VLOOKUP(I$2,$BO$127:$BP$138,2,FALSE)</f>
        <v>0</v>
      </c>
      <c r="J153" s="40">
        <f>'Budget FCFA'!J153/VLOOKUP(J$2,$BO$127:$BP$138,2,FALSE)</f>
        <v>0</v>
      </c>
      <c r="K153" s="40">
        <f>'Budget FCFA'!K153/VLOOKUP(K$2,$BO$127:$BP$138,2,FALSE)</f>
        <v>0</v>
      </c>
      <c r="L153" s="129">
        <f>'Budget FCFA'!L153/VLOOKUP(L$2,$BO$127:$BP$138,2,FALSE)</f>
        <v>0</v>
      </c>
      <c r="M153" s="39">
        <f>'Budget FCFA'!M153/VLOOKUP(M$2,$BO$127:$BP$138,2,FALSE)</f>
        <v>0</v>
      </c>
      <c r="N153" s="40">
        <f>'Budget FCFA'!N153/VLOOKUP(N$2,$BO$127:$BP$138,2,FALSE)</f>
        <v>0</v>
      </c>
      <c r="O153" s="40">
        <f>'Budget FCFA'!O153/VLOOKUP(O$2,$BO$127:$BP$138,2,FALSE)</f>
        <v>0</v>
      </c>
      <c r="P153" s="40">
        <f>'Budget FCFA'!P153/VLOOKUP(P$2,$BO$127:$BP$138,2,FALSE)</f>
        <v>0</v>
      </c>
      <c r="Q153" s="129">
        <f>'Budget FCFA'!Q153/VLOOKUP(Q$2,$BO$127:$BP$138,2,FALSE)</f>
        <v>0</v>
      </c>
      <c r="R153" s="39">
        <f>'Budget FCFA'!R153/VLOOKUP(R$2,$BO$127:$BP$138,2,FALSE)</f>
        <v>0</v>
      </c>
      <c r="S153" s="129">
        <f>'Budget FCFA'!S153/VLOOKUP(S$2,$BO$127:$BP$138,2,FALSE)</f>
        <v>0</v>
      </c>
      <c r="T153" s="40">
        <f>'Budget FCFA'!T153/VLOOKUP(T$2,$BO$127:$BP$138,2,FALSE)</f>
        <v>0</v>
      </c>
      <c r="U153" s="40">
        <f>'Budget FCFA'!U153/VLOOKUP(U$2,$BO$127:$BP$138,2,FALSE)</f>
        <v>0</v>
      </c>
      <c r="V153" s="116">
        <f>'Budget FCFA'!V153/VLOOKUP(V$2,$BO$127:$BP$138,2,FALSE)</f>
        <v>0</v>
      </c>
      <c r="W153" s="39">
        <f>'Budget FCFA'!W153/VLOOKUP(W$2,$BO$127:$BP$138,2,FALSE)</f>
        <v>0</v>
      </c>
      <c r="X153" s="40">
        <f>'Budget FCFA'!X153/VLOOKUP(X$2,$BO$127:$BP$138,2,FALSE)</f>
        <v>0</v>
      </c>
      <c r="Y153" s="129">
        <f>'Budget FCFA'!Y153/VLOOKUP(Y$2,$BO$127:$BP$138,2,FALSE)</f>
        <v>0</v>
      </c>
      <c r="Z153" s="40">
        <f>'Budget FCFA'!Z153/VLOOKUP(Z$2,$BO$127:$BP$138,2,FALSE)</f>
        <v>0</v>
      </c>
      <c r="AA153" s="116">
        <f>'Budget FCFA'!AA153/VLOOKUP(AA$2,$BO$127:$BP$138,2,FALSE)</f>
        <v>0</v>
      </c>
      <c r="AB153" s="39">
        <f>'Budget FCFA'!AB153/VLOOKUP(AB$2,$BO$127:$BP$138,2,FALSE)</f>
        <v>0</v>
      </c>
      <c r="AC153" s="40">
        <f>'Budget FCFA'!AC153/VLOOKUP(AC$2,$BO$127:$BP$138,2,FALSE)</f>
        <v>0</v>
      </c>
      <c r="AD153" s="116">
        <f>'Budget FCFA'!AD153/VLOOKUP(AD$2,$BO$127:$BP$138,2,FALSE)</f>
        <v>0</v>
      </c>
      <c r="AE153" s="129">
        <f>'Budget FCFA'!AE153/VLOOKUP(AE$2,$BO$127:$BP$138,2,FALSE)</f>
        <v>0</v>
      </c>
      <c r="AF153" s="116">
        <f>'Budget FCFA'!AF153/VLOOKUP(AF$2,$BO$127:$BP$138,2,FALSE)</f>
        <v>0</v>
      </c>
      <c r="AG153" s="39">
        <f>'Budget FCFA'!AG153/VLOOKUP(AG$2,$BO$127:$BP$138,2,FALSE)</f>
        <v>0</v>
      </c>
      <c r="AH153" s="40">
        <f>'Budget FCFA'!AH153/VLOOKUP(AH$2,$BO$127:$BP$138,2,FALSE)</f>
        <v>0</v>
      </c>
      <c r="AI153" s="129">
        <f>'Budget FCFA'!AI153/VLOOKUP(AI$2,$BO$127:$BP$138,2,FALSE)</f>
        <v>0</v>
      </c>
      <c r="AJ153" s="40">
        <f>'Budget FCFA'!AJ153/VLOOKUP(AJ$2,$BO$127:$BP$138,2,FALSE)</f>
        <v>0</v>
      </c>
      <c r="AK153" s="116">
        <f>'Budget FCFA'!AK153/VLOOKUP(AK$2,$BO$127:$BP$138,2,FALSE)</f>
        <v>0</v>
      </c>
      <c r="AL153" s="39">
        <f>'Budget FCFA'!AL153/VLOOKUP(AL$2,$BO$127:$BP$138,2,FALSE)</f>
        <v>0</v>
      </c>
      <c r="AM153" s="40">
        <f>'Budget FCFA'!AM153/VLOOKUP(AM$2,$BO$127:$BP$138,2,FALSE)</f>
        <v>0</v>
      </c>
      <c r="AN153" s="129">
        <f>'Budget FCFA'!AN153/VLOOKUP(AN$2,$BO$127:$BP$138,2,FALSE)</f>
        <v>0</v>
      </c>
      <c r="AO153" s="40">
        <f>'Budget FCFA'!AO153/VLOOKUP(AO$2,$BO$127:$BP$138,2,FALSE)</f>
        <v>0</v>
      </c>
      <c r="AP153" s="116">
        <f>'Budget FCFA'!AP153/VLOOKUP(AP$2,$BO$127:$BP$138,2,FALSE)</f>
        <v>0</v>
      </c>
      <c r="AQ153" s="39" t="e">
        <f>'Budget FCFA'!#REF!/VLOOKUP(AQ$2,$BO$127:$BP$138,2,FALSE)</f>
        <v>#REF!</v>
      </c>
      <c r="AR153" s="40" t="e">
        <f>'Budget FCFA'!#REF!/VLOOKUP(AR$2,$BO$127:$BP$138,2,FALSE)</f>
        <v>#REF!</v>
      </c>
      <c r="AS153" s="116" t="e">
        <f>'Budget FCFA'!#REF!/VLOOKUP(AS$2,$BO$127:$BP$138,2,FALSE)</f>
        <v>#REF!</v>
      </c>
      <c r="AT153" s="129" t="e">
        <f>'Budget FCFA'!#REF!/VLOOKUP(AT$2,$BO$127:$BP$138,2,FALSE)</f>
        <v>#REF!</v>
      </c>
      <c r="AU153" s="116" t="e">
        <f>'Budget FCFA'!#REF!/VLOOKUP(AU$2,$BO$127:$BP$138,2,FALSE)</f>
        <v>#REF!</v>
      </c>
      <c r="AV153" s="39" t="e">
        <f>'Budget FCFA'!#REF!/VLOOKUP(AV$2,$BO$127:$BP$138,2,FALSE)</f>
        <v>#REF!</v>
      </c>
      <c r="AW153" s="40" t="e">
        <f>'Budget FCFA'!#REF!/VLOOKUP(AW$2,$BO$127:$BP$138,2,FALSE)</f>
        <v>#REF!</v>
      </c>
      <c r="AX153" s="129" t="e">
        <f>'Budget FCFA'!#REF!/VLOOKUP(AX$2,$BO$127:$BP$138,2,FALSE)</f>
        <v>#REF!</v>
      </c>
      <c r="AY153" s="40" t="e">
        <f>'Budget FCFA'!#REF!/VLOOKUP(AY$2,$BO$127:$BP$138,2,FALSE)</f>
        <v>#REF!</v>
      </c>
      <c r="AZ153" s="116" t="e">
        <f>'Budget FCFA'!#REF!/VLOOKUP(AZ$2,$BO$127:$BP$138,2,FALSE)</f>
        <v>#REF!</v>
      </c>
      <c r="BA153" s="39" t="e">
        <f>'Budget FCFA'!#REF!/VLOOKUP(BA$2,$BO$127:$BP$138,2,FALSE)</f>
        <v>#REF!</v>
      </c>
      <c r="BB153" s="40" t="e">
        <f>'Budget FCFA'!#REF!/VLOOKUP(BB$2,$BO$127:$BP$138,2,FALSE)</f>
        <v>#REF!</v>
      </c>
      <c r="BC153" s="40" t="e">
        <f>'Budget FCFA'!#REF!/VLOOKUP(BC$2,$BO$127:$BP$138,2,FALSE)</f>
        <v>#REF!</v>
      </c>
      <c r="BD153" s="129" t="e">
        <f>'Budget FCFA'!#REF!/VLOOKUP(BD$2,$BO$127:$BP$138,2,FALSE)</f>
        <v>#REF!</v>
      </c>
      <c r="BE153" s="144" t="e">
        <f>'Budget FCFA'!#REF!/VLOOKUP(BE$2,$BO$127:$BP$138,2,FALSE)</f>
        <v>#REF!</v>
      </c>
      <c r="BF153" s="39" t="e">
        <f>'Budget FCFA'!#REF!/VLOOKUP(BF$2,$BO$127:$BP$138,2,FALSE)</f>
        <v>#REF!</v>
      </c>
      <c r="BG153" s="153" t="e">
        <f>'Budget FCFA'!#REF!/VLOOKUP(BG$2,$BO$127:$BP$138,2,FALSE)</f>
        <v>#REF!</v>
      </c>
      <c r="BH153" s="40" t="e">
        <f>'Budget FCFA'!#REF!/VLOOKUP(BH$2,$BO$127:$BP$138,2,FALSE)</f>
        <v>#REF!</v>
      </c>
      <c r="BI153" s="157" t="e">
        <f>'Budget FCFA'!#REF!/VLOOKUP(BI$2,$BO$127:$BP$138,2,FALSE)</f>
        <v>#REF!</v>
      </c>
      <c r="BJ153" s="116" t="e">
        <f>'Budget FCFA'!#REF!/VLOOKUP(BJ$2,$BO$127:$BP$138,2,FALSE)</f>
        <v>#REF!</v>
      </c>
      <c r="BK153" s="110" t="e">
        <f t="shared" si="2"/>
        <v>#REF!</v>
      </c>
      <c r="BL153" s="213" t="e">
        <f>BK153-'Budget FCFA'!#REF!</f>
        <v>#REF!</v>
      </c>
      <c r="BM153"/>
      <c r="BP153" s="2"/>
      <c r="BQ153" s="2"/>
      <c r="BR153" s="2"/>
      <c r="BS153" s="2"/>
      <c r="BT153" s="2"/>
    </row>
    <row r="154" spans="1:74" s="5" customFormat="1">
      <c r="A154" s="61" t="s">
        <v>7</v>
      </c>
      <c r="B154" s="62" t="s">
        <v>67</v>
      </c>
      <c r="C154" s="110" t="s">
        <v>54</v>
      </c>
      <c r="D154" s="39">
        <f>'Budget FCFA'!D154/VLOOKUP(D$2,$BO$127:$BP$138,2,FALSE)</f>
        <v>0</v>
      </c>
      <c r="E154" s="40">
        <f>'Budget FCFA'!E154/VLOOKUP(E$2,$BO$127:$BP$138,2,FALSE)</f>
        <v>0</v>
      </c>
      <c r="F154" s="40">
        <f>'Budget FCFA'!F154/VLOOKUP(F$2,$BO$127:$BP$138,2,FALSE)</f>
        <v>0</v>
      </c>
      <c r="G154" s="40">
        <f>'Budget FCFA'!G154/VLOOKUP(G$2,$BO$127:$BP$138,2,FALSE)</f>
        <v>0</v>
      </c>
      <c r="H154" s="129">
        <f>'Budget FCFA'!H154/VLOOKUP(H$2,$BO$127:$BP$138,2,FALSE)</f>
        <v>0</v>
      </c>
      <c r="I154" s="39">
        <f>'Budget FCFA'!I154/VLOOKUP(I$2,$BO$127:$BP$138,2,FALSE)</f>
        <v>0</v>
      </c>
      <c r="J154" s="40">
        <f>'Budget FCFA'!J154/VLOOKUP(J$2,$BO$127:$BP$138,2,FALSE)</f>
        <v>0</v>
      </c>
      <c r="K154" s="40">
        <f>'Budget FCFA'!K154/VLOOKUP(K$2,$BO$127:$BP$138,2,FALSE)</f>
        <v>0</v>
      </c>
      <c r="L154" s="129">
        <f>'Budget FCFA'!L154/VLOOKUP(L$2,$BO$127:$BP$138,2,FALSE)</f>
        <v>0</v>
      </c>
      <c r="M154" s="39">
        <f>'Budget FCFA'!M154/VLOOKUP(M$2,$BO$127:$BP$138,2,FALSE)</f>
        <v>0</v>
      </c>
      <c r="N154" s="40">
        <f>'Budget FCFA'!N154/VLOOKUP(N$2,$BO$127:$BP$138,2,FALSE)</f>
        <v>0</v>
      </c>
      <c r="O154" s="40">
        <f>'Budget FCFA'!O154/VLOOKUP(O$2,$BO$127:$BP$138,2,FALSE)</f>
        <v>0</v>
      </c>
      <c r="P154" s="40">
        <f>'Budget FCFA'!P154/VLOOKUP(P$2,$BO$127:$BP$138,2,FALSE)</f>
        <v>0</v>
      </c>
      <c r="Q154" s="129">
        <f>'Budget FCFA'!Q154/VLOOKUP(Q$2,$BO$127:$BP$138,2,FALSE)</f>
        <v>0</v>
      </c>
      <c r="R154" s="39">
        <f>'Budget FCFA'!R154/VLOOKUP(R$2,$BO$127:$BP$138,2,FALSE)</f>
        <v>0</v>
      </c>
      <c r="S154" s="129">
        <f>'Budget FCFA'!S154/VLOOKUP(S$2,$BO$127:$BP$138,2,FALSE)</f>
        <v>0</v>
      </c>
      <c r="T154" s="40">
        <f>'Budget FCFA'!T154/VLOOKUP(T$2,$BO$127:$BP$138,2,FALSE)</f>
        <v>0</v>
      </c>
      <c r="U154" s="40">
        <f>'Budget FCFA'!U154/VLOOKUP(U$2,$BO$127:$BP$138,2,FALSE)</f>
        <v>0</v>
      </c>
      <c r="V154" s="116">
        <f>'Budget FCFA'!V154/VLOOKUP(V$2,$BO$127:$BP$138,2,FALSE)</f>
        <v>0</v>
      </c>
      <c r="W154" s="39">
        <f>'Budget FCFA'!W154/VLOOKUP(W$2,$BO$127:$BP$138,2,FALSE)</f>
        <v>0</v>
      </c>
      <c r="X154" s="40">
        <f>'Budget FCFA'!X154/VLOOKUP(X$2,$BO$127:$BP$138,2,FALSE)</f>
        <v>0</v>
      </c>
      <c r="Y154" s="129">
        <f>'Budget FCFA'!Y154/VLOOKUP(Y$2,$BO$127:$BP$138,2,FALSE)</f>
        <v>0</v>
      </c>
      <c r="Z154" s="40">
        <f>'Budget FCFA'!Z154/VLOOKUP(Z$2,$BO$127:$BP$138,2,FALSE)</f>
        <v>0</v>
      </c>
      <c r="AA154" s="116">
        <f>'Budget FCFA'!AA154/VLOOKUP(AA$2,$BO$127:$BP$138,2,FALSE)</f>
        <v>0</v>
      </c>
      <c r="AB154" s="39">
        <f>'Budget FCFA'!AB154/VLOOKUP(AB$2,$BO$127:$BP$138,2,FALSE)</f>
        <v>0</v>
      </c>
      <c r="AC154" s="40">
        <f>'Budget FCFA'!AC154/VLOOKUP(AC$2,$BO$127:$BP$138,2,FALSE)</f>
        <v>0</v>
      </c>
      <c r="AD154" s="116">
        <f>'Budget FCFA'!AD154/VLOOKUP(AD$2,$BO$127:$BP$138,2,FALSE)</f>
        <v>0</v>
      </c>
      <c r="AE154" s="129">
        <f>'Budget FCFA'!AE154/VLOOKUP(AE$2,$BO$127:$BP$138,2,FALSE)</f>
        <v>0</v>
      </c>
      <c r="AF154" s="116">
        <f>'Budget FCFA'!AF154/VLOOKUP(AF$2,$BO$127:$BP$138,2,FALSE)</f>
        <v>0</v>
      </c>
      <c r="AG154" s="39">
        <f>'Budget FCFA'!AG154/VLOOKUP(AG$2,$BO$127:$BP$138,2,FALSE)</f>
        <v>0</v>
      </c>
      <c r="AH154" s="40">
        <f>'Budget FCFA'!AH154/VLOOKUP(AH$2,$BO$127:$BP$138,2,FALSE)</f>
        <v>0</v>
      </c>
      <c r="AI154" s="129">
        <f>'Budget FCFA'!AI154/VLOOKUP(AI$2,$BO$127:$BP$138,2,FALSE)</f>
        <v>0</v>
      </c>
      <c r="AJ154" s="40">
        <f>'Budget FCFA'!AJ154/VLOOKUP(AJ$2,$BO$127:$BP$138,2,FALSE)</f>
        <v>0</v>
      </c>
      <c r="AK154" s="116">
        <f>'Budget FCFA'!AK154/VLOOKUP(AK$2,$BO$127:$BP$138,2,FALSE)</f>
        <v>0</v>
      </c>
      <c r="AL154" s="39">
        <f>'Budget FCFA'!AL154/VLOOKUP(AL$2,$BO$127:$BP$138,2,FALSE)</f>
        <v>0</v>
      </c>
      <c r="AM154" s="40">
        <f>'Budget FCFA'!AM154/VLOOKUP(AM$2,$BO$127:$BP$138,2,FALSE)</f>
        <v>0</v>
      </c>
      <c r="AN154" s="129">
        <f>'Budget FCFA'!AN154/VLOOKUP(AN$2,$BO$127:$BP$138,2,FALSE)</f>
        <v>0</v>
      </c>
      <c r="AO154" s="40">
        <f>'Budget FCFA'!AO154/VLOOKUP(AO$2,$BO$127:$BP$138,2,FALSE)</f>
        <v>0</v>
      </c>
      <c r="AP154" s="116">
        <f>'Budget FCFA'!AP154/VLOOKUP(AP$2,$BO$127:$BP$138,2,FALSE)</f>
        <v>0</v>
      </c>
      <c r="AQ154" s="39" t="e">
        <f>'Budget FCFA'!#REF!/VLOOKUP(AQ$2,$BO$127:$BP$138,2,FALSE)</f>
        <v>#REF!</v>
      </c>
      <c r="AR154" s="40" t="e">
        <f>'Budget FCFA'!#REF!/VLOOKUP(AR$2,$BO$127:$BP$138,2,FALSE)</f>
        <v>#REF!</v>
      </c>
      <c r="AS154" s="116" t="e">
        <f>'Budget FCFA'!#REF!/VLOOKUP(AS$2,$BO$127:$BP$138,2,FALSE)</f>
        <v>#REF!</v>
      </c>
      <c r="AT154" s="129" t="e">
        <f>'Budget FCFA'!#REF!/VLOOKUP(AT$2,$BO$127:$BP$138,2,FALSE)</f>
        <v>#REF!</v>
      </c>
      <c r="AU154" s="116" t="e">
        <f>'Budget FCFA'!#REF!/VLOOKUP(AU$2,$BO$127:$BP$138,2,FALSE)</f>
        <v>#REF!</v>
      </c>
      <c r="AV154" s="39" t="e">
        <f>'Budget FCFA'!#REF!/VLOOKUP(AV$2,$BO$127:$BP$138,2,FALSE)</f>
        <v>#REF!</v>
      </c>
      <c r="AW154" s="40" t="e">
        <f>'Budget FCFA'!#REF!/VLOOKUP(AW$2,$BO$127:$BP$138,2,FALSE)</f>
        <v>#REF!</v>
      </c>
      <c r="AX154" s="129" t="e">
        <f>'Budget FCFA'!#REF!/VLOOKUP(AX$2,$BO$127:$BP$138,2,FALSE)</f>
        <v>#REF!</v>
      </c>
      <c r="AY154" s="40" t="e">
        <f>'Budget FCFA'!#REF!/VLOOKUP(AY$2,$BO$127:$BP$138,2,FALSE)</f>
        <v>#REF!</v>
      </c>
      <c r="AZ154" s="116" t="e">
        <f>'Budget FCFA'!#REF!/VLOOKUP(AZ$2,$BO$127:$BP$138,2,FALSE)</f>
        <v>#REF!</v>
      </c>
      <c r="BA154" s="39" t="e">
        <f>'Budget FCFA'!#REF!/VLOOKUP(BA$2,$BO$127:$BP$138,2,FALSE)</f>
        <v>#REF!</v>
      </c>
      <c r="BB154" s="40" t="e">
        <f>'Budget FCFA'!#REF!/VLOOKUP(BB$2,$BO$127:$BP$138,2,FALSE)</f>
        <v>#REF!</v>
      </c>
      <c r="BC154" s="40" t="e">
        <f>'Budget FCFA'!#REF!/VLOOKUP(BC$2,$BO$127:$BP$138,2,FALSE)</f>
        <v>#REF!</v>
      </c>
      <c r="BD154" s="129" t="e">
        <f>'Budget FCFA'!#REF!/VLOOKUP(BD$2,$BO$127:$BP$138,2,FALSE)</f>
        <v>#REF!</v>
      </c>
      <c r="BE154" s="144" t="e">
        <f>'Budget FCFA'!#REF!/VLOOKUP(BE$2,$BO$127:$BP$138,2,FALSE)</f>
        <v>#REF!</v>
      </c>
      <c r="BF154" s="39" t="e">
        <f>'Budget FCFA'!#REF!/VLOOKUP(BF$2,$BO$127:$BP$138,2,FALSE)</f>
        <v>#REF!</v>
      </c>
      <c r="BG154" s="153" t="e">
        <f>'Budget FCFA'!#REF!/VLOOKUP(BG$2,$BO$127:$BP$138,2,FALSE)</f>
        <v>#REF!</v>
      </c>
      <c r="BH154" s="40" t="e">
        <f>'Budget FCFA'!#REF!/VLOOKUP(BH$2,$BO$127:$BP$138,2,FALSE)</f>
        <v>#REF!</v>
      </c>
      <c r="BI154" s="157" t="e">
        <f>'Budget FCFA'!#REF!/VLOOKUP(BI$2,$BO$127:$BP$138,2,FALSE)</f>
        <v>#REF!</v>
      </c>
      <c r="BJ154" s="116" t="e">
        <f>'Budget FCFA'!#REF!/VLOOKUP(BJ$2,$BO$127:$BP$138,2,FALSE)</f>
        <v>#REF!</v>
      </c>
      <c r="BK154" s="110" t="e">
        <f t="shared" si="2"/>
        <v>#REF!</v>
      </c>
      <c r="BL154" s="213" t="e">
        <f>BK154-'Budget FCFA'!#REF!</f>
        <v>#REF!</v>
      </c>
      <c r="BM154"/>
      <c r="BP154" s="2"/>
      <c r="BQ154" s="2"/>
      <c r="BR154" s="2"/>
      <c r="BS154" s="2"/>
      <c r="BT154" s="2"/>
    </row>
    <row r="155" spans="1:74" s="5" customFormat="1">
      <c r="A155" s="61" t="s">
        <v>7</v>
      </c>
      <c r="B155" s="62" t="s">
        <v>29</v>
      </c>
      <c r="C155" s="110" t="s">
        <v>54</v>
      </c>
      <c r="D155" s="39">
        <f>'Budget FCFA'!D155/VLOOKUP(D$2,$BO$127:$BP$138,2,FALSE)</f>
        <v>0</v>
      </c>
      <c r="E155" s="40">
        <f>'Budget FCFA'!E155/VLOOKUP(E$2,$BO$127:$BP$138,2,FALSE)</f>
        <v>0</v>
      </c>
      <c r="F155" s="40">
        <f>'Budget FCFA'!F155/VLOOKUP(F$2,$BO$127:$BP$138,2,FALSE)</f>
        <v>0</v>
      </c>
      <c r="G155" s="40">
        <f>'Budget FCFA'!G155/VLOOKUP(G$2,$BO$127:$BP$138,2,FALSE)</f>
        <v>0</v>
      </c>
      <c r="H155" s="116">
        <f>'Budget FCFA'!H155/VLOOKUP(H$2,$BO$127:$BP$138,2,FALSE)</f>
        <v>0</v>
      </c>
      <c r="I155" s="39">
        <f>'Budget FCFA'!I155/VLOOKUP(I$2,$BO$127:$BP$138,2,FALSE)</f>
        <v>0</v>
      </c>
      <c r="J155" s="40">
        <f>'Budget FCFA'!J155/VLOOKUP(J$2,$BO$127:$BP$138,2,FALSE)</f>
        <v>0</v>
      </c>
      <c r="K155" s="40">
        <f>'Budget FCFA'!K155/VLOOKUP(K$2,$BO$127:$BP$138,2,FALSE)</f>
        <v>0</v>
      </c>
      <c r="L155" s="116">
        <f>'Budget FCFA'!L155/VLOOKUP(L$2,$BO$127:$BP$138,2,FALSE)</f>
        <v>0</v>
      </c>
      <c r="M155" s="39">
        <f>'Budget FCFA'!M155/VLOOKUP(M$2,$BO$127:$BP$138,2,FALSE)</f>
        <v>0</v>
      </c>
      <c r="N155" s="40">
        <f>'Budget FCFA'!N155/VLOOKUP(N$2,$BO$127:$BP$138,2,FALSE)</f>
        <v>0</v>
      </c>
      <c r="O155" s="40">
        <f>'Budget FCFA'!O155/VLOOKUP(O$2,$BO$127:$BP$138,2,FALSE)</f>
        <v>0</v>
      </c>
      <c r="P155" s="40">
        <f>'Budget FCFA'!P155/VLOOKUP(P$2,$BO$127:$BP$138,2,FALSE)</f>
        <v>0</v>
      </c>
      <c r="Q155" s="116">
        <f>'Budget FCFA'!Q155/VLOOKUP(Q$2,$BO$127:$BP$138,2,FALSE)</f>
        <v>0</v>
      </c>
      <c r="R155" s="39">
        <f>'Budget FCFA'!R155/VLOOKUP(R$2,$BO$127:$BP$138,2,FALSE)</f>
        <v>0</v>
      </c>
      <c r="S155" s="40">
        <f>'Budget FCFA'!S155/VLOOKUP(S$2,$BO$127:$BP$138,2,FALSE)</f>
        <v>0</v>
      </c>
      <c r="T155" s="40">
        <f>'Budget FCFA'!T155/VLOOKUP(T$2,$BO$127:$BP$138,2,FALSE)</f>
        <v>0</v>
      </c>
      <c r="U155" s="40">
        <f>'Budget FCFA'!U155/VLOOKUP(U$2,$BO$127:$BP$138,2,FALSE)</f>
        <v>0</v>
      </c>
      <c r="V155" s="116">
        <f>'Budget FCFA'!V155/VLOOKUP(V$2,$BO$127:$BP$138,2,FALSE)</f>
        <v>0</v>
      </c>
      <c r="W155" s="39">
        <f>'Budget FCFA'!W155/VLOOKUP(W$2,$BO$127:$BP$138,2,FALSE)</f>
        <v>0</v>
      </c>
      <c r="X155" s="40">
        <f>'Budget FCFA'!X155/VLOOKUP(X$2,$BO$127:$BP$138,2,FALSE)</f>
        <v>0</v>
      </c>
      <c r="Y155" s="40">
        <f>'Budget FCFA'!Y155/VLOOKUP(Y$2,$BO$127:$BP$138,2,FALSE)</f>
        <v>0</v>
      </c>
      <c r="Z155" s="40">
        <f>'Budget FCFA'!Z155/VLOOKUP(Z$2,$BO$127:$BP$138,2,FALSE)</f>
        <v>0</v>
      </c>
      <c r="AA155" s="116">
        <f>'Budget FCFA'!AA155/VLOOKUP(AA$2,$BO$127:$BP$138,2,FALSE)</f>
        <v>0</v>
      </c>
      <c r="AB155" s="39">
        <f>'Budget FCFA'!AB155/VLOOKUP(AB$2,$BO$127:$BP$138,2,FALSE)</f>
        <v>0</v>
      </c>
      <c r="AC155" s="40">
        <f>'Budget FCFA'!AC155/VLOOKUP(AC$2,$BO$127:$BP$138,2,FALSE)</f>
        <v>0</v>
      </c>
      <c r="AD155" s="40">
        <f>'Budget FCFA'!AD155/VLOOKUP(AD$2,$BO$127:$BP$138,2,FALSE)</f>
        <v>0</v>
      </c>
      <c r="AE155" s="40">
        <f>'Budget FCFA'!AE155/VLOOKUP(AE$2,$BO$127:$BP$138,2,FALSE)</f>
        <v>0</v>
      </c>
      <c r="AF155" s="116">
        <f>'Budget FCFA'!AF155/VLOOKUP(AF$2,$BO$127:$BP$138,2,FALSE)</f>
        <v>0</v>
      </c>
      <c r="AG155" s="39">
        <f>'Budget FCFA'!AG155/VLOOKUP(AG$2,$BO$127:$BP$138,2,FALSE)</f>
        <v>0</v>
      </c>
      <c r="AH155" s="40">
        <f>'Budget FCFA'!AH155/VLOOKUP(AH$2,$BO$127:$BP$138,2,FALSE)</f>
        <v>0</v>
      </c>
      <c r="AI155" s="40">
        <f>'Budget FCFA'!AI155/VLOOKUP(AI$2,$BO$127:$BP$138,2,FALSE)</f>
        <v>0</v>
      </c>
      <c r="AJ155" s="40">
        <f>'Budget FCFA'!AJ155/VLOOKUP(AJ$2,$BO$127:$BP$138,2,FALSE)</f>
        <v>0</v>
      </c>
      <c r="AK155" s="116">
        <f>'Budget FCFA'!AK155/VLOOKUP(AK$2,$BO$127:$BP$138,2,FALSE)</f>
        <v>0</v>
      </c>
      <c r="AL155" s="39">
        <f>'Budget FCFA'!AL155/VLOOKUP(AL$2,$BO$127:$BP$138,2,FALSE)</f>
        <v>0</v>
      </c>
      <c r="AM155" s="40">
        <f>'Budget FCFA'!AM155/VLOOKUP(AM$2,$BO$127:$BP$138,2,FALSE)</f>
        <v>0</v>
      </c>
      <c r="AN155" s="40">
        <f>'Budget FCFA'!AN155/VLOOKUP(AN$2,$BO$127:$BP$138,2,FALSE)</f>
        <v>0</v>
      </c>
      <c r="AO155" s="40">
        <f>'Budget FCFA'!AO155/VLOOKUP(AO$2,$BO$127:$BP$138,2,FALSE)</f>
        <v>0</v>
      </c>
      <c r="AP155" s="116">
        <f>'Budget FCFA'!AP155/VLOOKUP(AP$2,$BO$127:$BP$138,2,FALSE)</f>
        <v>0</v>
      </c>
      <c r="AQ155" s="39" t="e">
        <f>'Budget FCFA'!#REF!/VLOOKUP(AQ$2,$BO$127:$BP$138,2,FALSE)</f>
        <v>#REF!</v>
      </c>
      <c r="AR155" s="40" t="e">
        <f>'Budget FCFA'!#REF!/VLOOKUP(AR$2,$BO$127:$BP$138,2,FALSE)</f>
        <v>#REF!</v>
      </c>
      <c r="AS155" s="40" t="e">
        <f>'Budget FCFA'!#REF!/VLOOKUP(AS$2,$BO$127:$BP$138,2,FALSE)</f>
        <v>#REF!</v>
      </c>
      <c r="AT155" s="40" t="e">
        <f>'Budget FCFA'!#REF!/VLOOKUP(AT$2,$BO$127:$BP$138,2,FALSE)</f>
        <v>#REF!</v>
      </c>
      <c r="AU155" s="116" t="e">
        <f>'Budget FCFA'!#REF!/VLOOKUP(AU$2,$BO$127:$BP$138,2,FALSE)</f>
        <v>#REF!</v>
      </c>
      <c r="AV155" s="39" t="e">
        <f>'Budget FCFA'!#REF!/VLOOKUP(AV$2,$BO$127:$BP$138,2,FALSE)</f>
        <v>#REF!</v>
      </c>
      <c r="AW155" s="40" t="e">
        <f>'Budget FCFA'!#REF!/VLOOKUP(AW$2,$BO$127:$BP$138,2,FALSE)</f>
        <v>#REF!</v>
      </c>
      <c r="AX155" s="40" t="e">
        <f>'Budget FCFA'!#REF!/VLOOKUP(AX$2,$BO$127:$BP$138,2,FALSE)</f>
        <v>#REF!</v>
      </c>
      <c r="AY155" s="40" t="e">
        <f>'Budget FCFA'!#REF!/VLOOKUP(AY$2,$BO$127:$BP$138,2,FALSE)</f>
        <v>#REF!</v>
      </c>
      <c r="AZ155" s="116" t="e">
        <f>'Budget FCFA'!#REF!/VLOOKUP(AZ$2,$BO$127:$BP$138,2,FALSE)</f>
        <v>#REF!</v>
      </c>
      <c r="BA155" s="39" t="e">
        <f>'Budget FCFA'!#REF!/VLOOKUP(BA$2,$BO$127:$BP$138,2,FALSE)</f>
        <v>#REF!</v>
      </c>
      <c r="BB155" s="40" t="e">
        <f>'Budget FCFA'!#REF!/VLOOKUP(BB$2,$BO$127:$BP$138,2,FALSE)</f>
        <v>#REF!</v>
      </c>
      <c r="BC155" s="40" t="e">
        <f>'Budget FCFA'!#REF!/VLOOKUP(BC$2,$BO$127:$BP$138,2,FALSE)</f>
        <v>#REF!</v>
      </c>
      <c r="BD155" s="40" t="e">
        <f>'Budget FCFA'!#REF!/VLOOKUP(BD$2,$BO$127:$BP$138,2,FALSE)</f>
        <v>#REF!</v>
      </c>
      <c r="BE155" s="144" t="e">
        <f>'Budget FCFA'!#REF!/VLOOKUP(BE$2,$BO$127:$BP$138,2,FALSE)</f>
        <v>#REF!</v>
      </c>
      <c r="BF155" s="39" t="e">
        <f>'Budget FCFA'!#REF!/VLOOKUP(BF$2,$BO$127:$BP$138,2,FALSE)</f>
        <v>#REF!</v>
      </c>
      <c r="BG155" s="40" t="e">
        <f>'Budget FCFA'!#REF!/VLOOKUP(BG$2,$BO$127:$BP$138,2,FALSE)</f>
        <v>#REF!</v>
      </c>
      <c r="BH155" s="40" t="e">
        <f>'Budget FCFA'!#REF!/VLOOKUP(BH$2,$BO$127:$BP$138,2,FALSE)</f>
        <v>#REF!</v>
      </c>
      <c r="BI155" s="159" t="e">
        <f>'Budget FCFA'!#REF!/VLOOKUP(BI$2,$BO$127:$BP$138,2,FALSE)</f>
        <v>#REF!</v>
      </c>
      <c r="BJ155" s="116" t="e">
        <f>'Budget FCFA'!#REF!/VLOOKUP(BJ$2,$BO$127:$BP$138,2,FALSE)</f>
        <v>#REF!</v>
      </c>
      <c r="BK155" s="110" t="e">
        <f t="shared" si="2"/>
        <v>#REF!</v>
      </c>
      <c r="BL155" s="213" t="e">
        <f>BK155-'Budget FCFA'!#REF!</f>
        <v>#REF!</v>
      </c>
      <c r="BM155"/>
      <c r="BP155" s="2"/>
      <c r="BQ155" s="2"/>
      <c r="BR155" s="2"/>
      <c r="BS155" s="2"/>
      <c r="BT155" s="2"/>
    </row>
    <row r="156" spans="1:74" s="5" customFormat="1" ht="16.2" thickBot="1">
      <c r="A156" s="61" t="s">
        <v>7</v>
      </c>
      <c r="B156" s="62" t="s">
        <v>96</v>
      </c>
      <c r="C156" s="110" t="s">
        <v>54</v>
      </c>
      <c r="D156" s="39">
        <f>'Budget FCFA'!D156/VLOOKUP(D$2,$BO$127:$BP$138,2,FALSE)</f>
        <v>0</v>
      </c>
      <c r="E156" s="40">
        <f>'Budget FCFA'!E156/VLOOKUP(E$2,$BO$127:$BP$138,2,FALSE)</f>
        <v>0</v>
      </c>
      <c r="F156" s="40">
        <f>'Budget FCFA'!F156/VLOOKUP(F$2,$BO$127:$BP$138,2,FALSE)</f>
        <v>0</v>
      </c>
      <c r="G156" s="40">
        <f>'Budget FCFA'!G156/VLOOKUP(G$2,$BO$127:$BP$138,2,FALSE)</f>
        <v>0</v>
      </c>
      <c r="H156" s="41">
        <f>'Budget FCFA'!H156/VLOOKUP(H$2,$BO$127:$BP$138,2,FALSE)</f>
        <v>0</v>
      </c>
      <c r="I156" s="39">
        <f>'Budget FCFA'!I156/VLOOKUP(I$2,$BO$127:$BP$138,2,FALSE)</f>
        <v>0</v>
      </c>
      <c r="J156" s="40">
        <f>'Budget FCFA'!J156/VLOOKUP(J$2,$BO$127:$BP$138,2,FALSE)</f>
        <v>0</v>
      </c>
      <c r="K156" s="40">
        <f>'Budget FCFA'!K156/VLOOKUP(K$2,$BO$127:$BP$138,2,FALSE)</f>
        <v>0</v>
      </c>
      <c r="L156" s="41">
        <f>'Budget FCFA'!L156/VLOOKUP(L$2,$BO$127:$BP$138,2,FALSE)</f>
        <v>0</v>
      </c>
      <c r="M156" s="39">
        <f>'Budget FCFA'!M156/VLOOKUP(M$2,$BO$127:$BP$138,2,FALSE)</f>
        <v>0</v>
      </c>
      <c r="N156" s="40">
        <f>'Budget FCFA'!N156/VLOOKUP(N$2,$BO$127:$BP$138,2,FALSE)</f>
        <v>0</v>
      </c>
      <c r="O156" s="40">
        <f>'Budget FCFA'!O156/VLOOKUP(O$2,$BO$127:$BP$138,2,FALSE)</f>
        <v>0</v>
      </c>
      <c r="P156" s="40">
        <f>'Budget FCFA'!P156/VLOOKUP(P$2,$BO$127:$BP$138,2,FALSE)</f>
        <v>0</v>
      </c>
      <c r="Q156" s="41">
        <f>'Budget FCFA'!Q156/VLOOKUP(Q$2,$BO$127:$BP$138,2,FALSE)</f>
        <v>0</v>
      </c>
      <c r="R156" s="39">
        <f>'Budget FCFA'!R156/VLOOKUP(R$2,$BO$127:$BP$138,2,FALSE)</f>
        <v>0</v>
      </c>
      <c r="S156" s="40">
        <f>'Budget FCFA'!S156/VLOOKUP(S$2,$BO$127:$BP$138,2,FALSE)</f>
        <v>0</v>
      </c>
      <c r="T156" s="40">
        <f>'Budget FCFA'!T156/VLOOKUP(T$2,$BO$127:$BP$138,2,FALSE)</f>
        <v>0</v>
      </c>
      <c r="U156" s="40">
        <f>'Budget FCFA'!U156/VLOOKUP(U$2,$BO$127:$BP$138,2,FALSE)</f>
        <v>0</v>
      </c>
      <c r="V156" s="41">
        <f>'Budget FCFA'!V156/VLOOKUP(V$2,$BO$127:$BP$138,2,FALSE)</f>
        <v>0</v>
      </c>
      <c r="W156" s="39">
        <f>'Budget FCFA'!W156/VLOOKUP(W$2,$BO$127:$BP$138,2,FALSE)</f>
        <v>0</v>
      </c>
      <c r="X156" s="40">
        <f>'Budget FCFA'!X156/VLOOKUP(X$2,$BO$127:$BP$138,2,FALSE)</f>
        <v>0</v>
      </c>
      <c r="Y156" s="40">
        <f>'Budget FCFA'!Y156/VLOOKUP(Y$2,$BO$127:$BP$138,2,FALSE)</f>
        <v>0</v>
      </c>
      <c r="Z156" s="40">
        <f>'Budget FCFA'!Z156/VLOOKUP(Z$2,$BO$127:$BP$138,2,FALSE)</f>
        <v>0</v>
      </c>
      <c r="AA156" s="41">
        <f>'Budget FCFA'!AA156/VLOOKUP(AA$2,$BO$127:$BP$138,2,FALSE)</f>
        <v>0</v>
      </c>
      <c r="AB156" s="39">
        <f>'Budget FCFA'!AB156/VLOOKUP(AB$2,$BO$127:$BP$138,2,FALSE)</f>
        <v>0</v>
      </c>
      <c r="AC156" s="40">
        <f>'Budget FCFA'!AC156/VLOOKUP(AC$2,$BO$127:$BP$138,2,FALSE)</f>
        <v>0</v>
      </c>
      <c r="AD156" s="40">
        <f>'Budget FCFA'!AD156/VLOOKUP(AD$2,$BO$127:$BP$138,2,FALSE)</f>
        <v>0</v>
      </c>
      <c r="AE156" s="40">
        <f>'Budget FCFA'!AE156/VLOOKUP(AE$2,$BO$127:$BP$138,2,FALSE)</f>
        <v>0</v>
      </c>
      <c r="AF156" s="41">
        <f>'Budget FCFA'!AF156/VLOOKUP(AF$2,$BO$127:$BP$138,2,FALSE)</f>
        <v>0</v>
      </c>
      <c r="AG156" s="39">
        <f>'Budget FCFA'!AG156/VLOOKUP(AG$2,$BO$127:$BP$138,2,FALSE)</f>
        <v>0</v>
      </c>
      <c r="AH156" s="40">
        <f>'Budget FCFA'!AH156/VLOOKUP(AH$2,$BO$127:$BP$138,2,FALSE)</f>
        <v>0</v>
      </c>
      <c r="AI156" s="40">
        <f>'Budget FCFA'!AI156/VLOOKUP(AI$2,$BO$127:$BP$138,2,FALSE)</f>
        <v>0</v>
      </c>
      <c r="AJ156" s="40">
        <f>'Budget FCFA'!AJ156/VLOOKUP(AJ$2,$BO$127:$BP$138,2,FALSE)</f>
        <v>0</v>
      </c>
      <c r="AK156" s="41">
        <f>'Budget FCFA'!AK156/VLOOKUP(AK$2,$BO$127:$BP$138,2,FALSE)</f>
        <v>0</v>
      </c>
      <c r="AL156" s="39">
        <f>'Budget FCFA'!AL156/VLOOKUP(AL$2,$BO$127:$BP$138,2,FALSE)</f>
        <v>0</v>
      </c>
      <c r="AM156" s="40">
        <f>'Budget FCFA'!AM156/VLOOKUP(AM$2,$BO$127:$BP$138,2,FALSE)</f>
        <v>0</v>
      </c>
      <c r="AN156" s="40">
        <f>'Budget FCFA'!AN156/VLOOKUP(AN$2,$BO$127:$BP$138,2,FALSE)</f>
        <v>0</v>
      </c>
      <c r="AO156" s="40">
        <f>'Budget FCFA'!AO156/VLOOKUP(AO$2,$BO$127:$BP$138,2,FALSE)</f>
        <v>0</v>
      </c>
      <c r="AP156" s="41">
        <f>'Budget FCFA'!AP156/VLOOKUP(AP$2,$BO$127:$BP$138,2,FALSE)</f>
        <v>0</v>
      </c>
      <c r="AQ156" s="39" t="e">
        <f>'Budget FCFA'!#REF!/VLOOKUP(AQ$2,$BO$127:$BP$138,2,FALSE)</f>
        <v>#REF!</v>
      </c>
      <c r="AR156" s="40" t="e">
        <f>'Budget FCFA'!#REF!/VLOOKUP(AR$2,$BO$127:$BP$138,2,FALSE)</f>
        <v>#REF!</v>
      </c>
      <c r="AS156" s="40" t="e">
        <f>'Budget FCFA'!#REF!/VLOOKUP(AS$2,$BO$127:$BP$138,2,FALSE)</f>
        <v>#REF!</v>
      </c>
      <c r="AT156" s="40" t="e">
        <f>'Budget FCFA'!#REF!/VLOOKUP(AT$2,$BO$127:$BP$138,2,FALSE)</f>
        <v>#REF!</v>
      </c>
      <c r="AU156" s="41" t="e">
        <f>'Budget FCFA'!#REF!/VLOOKUP(AU$2,$BO$127:$BP$138,2,FALSE)</f>
        <v>#REF!</v>
      </c>
      <c r="AV156" s="39" t="e">
        <f>'Budget FCFA'!#REF!/VLOOKUP(AV$2,$BO$127:$BP$138,2,FALSE)</f>
        <v>#REF!</v>
      </c>
      <c r="AW156" s="40" t="e">
        <f>'Budget FCFA'!#REF!/VLOOKUP(AW$2,$BO$127:$BP$138,2,FALSE)</f>
        <v>#REF!</v>
      </c>
      <c r="AX156" s="40" t="e">
        <f>'Budget FCFA'!#REF!/VLOOKUP(AX$2,$BO$127:$BP$138,2,FALSE)</f>
        <v>#REF!</v>
      </c>
      <c r="AY156" s="40" t="e">
        <f>'Budget FCFA'!#REF!/VLOOKUP(AY$2,$BO$127:$BP$138,2,FALSE)</f>
        <v>#REF!</v>
      </c>
      <c r="AZ156" s="41" t="e">
        <f>'Budget FCFA'!#REF!/VLOOKUP(AZ$2,$BO$127:$BP$138,2,FALSE)</f>
        <v>#REF!</v>
      </c>
      <c r="BA156" s="39" t="e">
        <f>'Budget FCFA'!#REF!/VLOOKUP(BA$2,$BO$127:$BP$138,2,FALSE)</f>
        <v>#REF!</v>
      </c>
      <c r="BB156" s="40" t="e">
        <f>'Budget FCFA'!#REF!/VLOOKUP(BB$2,$BO$127:$BP$138,2,FALSE)</f>
        <v>#REF!</v>
      </c>
      <c r="BC156" s="40" t="e">
        <f>'Budget FCFA'!#REF!/VLOOKUP(BC$2,$BO$127:$BP$138,2,FALSE)</f>
        <v>#REF!</v>
      </c>
      <c r="BD156" s="40" t="e">
        <f>'Budget FCFA'!#REF!/VLOOKUP(BD$2,$BO$127:$BP$138,2,FALSE)</f>
        <v>#REF!</v>
      </c>
      <c r="BE156" s="41" t="e">
        <f>'Budget FCFA'!#REF!/VLOOKUP(BE$2,$BO$127:$BP$138,2,FALSE)</f>
        <v>#REF!</v>
      </c>
      <c r="BF156" s="39" t="e">
        <f>'Budget FCFA'!#REF!/VLOOKUP(BF$2,$BO$127:$BP$138,2,FALSE)</f>
        <v>#REF!</v>
      </c>
      <c r="BG156" s="40" t="e">
        <f>'Budget FCFA'!#REF!/VLOOKUP(BG$2,$BO$127:$BP$138,2,FALSE)</f>
        <v>#REF!</v>
      </c>
      <c r="BH156" s="40" t="e">
        <f>'Budget FCFA'!#REF!/VLOOKUP(BH$2,$BO$127:$BP$138,2,FALSE)</f>
        <v>#REF!</v>
      </c>
      <c r="BI156" s="159" t="e">
        <f>'Budget FCFA'!#REF!/VLOOKUP(BI$2,$BO$127:$BP$138,2,FALSE)</f>
        <v>#REF!</v>
      </c>
      <c r="BJ156" s="149" t="e">
        <f>'Budget FCFA'!#REF!/VLOOKUP(BJ$2,$BO$127:$BP$138,2,FALSE)</f>
        <v>#REF!</v>
      </c>
      <c r="BK156" s="110" t="e">
        <f t="shared" si="2"/>
        <v>#REF!</v>
      </c>
      <c r="BL156" s="213" t="e">
        <f>BK156-'Budget FCFA'!#REF!</f>
        <v>#REF!</v>
      </c>
      <c r="BM156"/>
      <c r="BO156" s="32"/>
      <c r="BP156" s="2"/>
      <c r="BQ156" s="2"/>
      <c r="BR156" s="2"/>
      <c r="BS156" s="2"/>
      <c r="BT156" s="2"/>
    </row>
    <row r="157" spans="1:74" s="5" customFormat="1" ht="16.2" thickBot="1">
      <c r="A157" s="61" t="s">
        <v>7</v>
      </c>
      <c r="B157" s="62" t="s">
        <v>30</v>
      </c>
      <c r="C157" s="110" t="s">
        <v>54</v>
      </c>
      <c r="D157" s="39">
        <f>'Budget FCFA'!D157/VLOOKUP(D$2,$BO$127:$BP$138,2,FALSE)</f>
        <v>0</v>
      </c>
      <c r="E157" s="40">
        <f>'Budget FCFA'!E157/VLOOKUP(E$2,$BO$127:$BP$138,2,FALSE)</f>
        <v>0</v>
      </c>
      <c r="F157" s="40">
        <f>'Budget FCFA'!F157/VLOOKUP(F$2,$BO$127:$BP$138,2,FALSE)</f>
        <v>0</v>
      </c>
      <c r="G157" s="40">
        <f>'Budget FCFA'!G157/VLOOKUP(G$2,$BO$127:$BP$138,2,FALSE)</f>
        <v>0</v>
      </c>
      <c r="H157" s="41">
        <f>'Budget FCFA'!H157/VLOOKUP(H$2,$BO$127:$BP$138,2,FALSE)</f>
        <v>0</v>
      </c>
      <c r="I157" s="39">
        <f>'Budget FCFA'!I157/VLOOKUP(I$2,$BO$127:$BP$138,2,FALSE)</f>
        <v>0</v>
      </c>
      <c r="J157" s="40">
        <f>'Budget FCFA'!J157/VLOOKUP(J$2,$BO$127:$BP$138,2,FALSE)</f>
        <v>0</v>
      </c>
      <c r="K157" s="40">
        <f>'Budget FCFA'!K157/VLOOKUP(K$2,$BO$127:$BP$138,2,FALSE)</f>
        <v>0</v>
      </c>
      <c r="L157" s="41">
        <f>'Budget FCFA'!L157/VLOOKUP(L$2,$BO$127:$BP$138,2,FALSE)</f>
        <v>0</v>
      </c>
      <c r="M157" s="39">
        <f>'Budget FCFA'!M157/VLOOKUP(M$2,$BO$127:$BP$138,2,FALSE)</f>
        <v>0</v>
      </c>
      <c r="N157" s="40">
        <f>'Budget FCFA'!N157/VLOOKUP(N$2,$BO$127:$BP$138,2,FALSE)</f>
        <v>0</v>
      </c>
      <c r="O157" s="40">
        <f>'Budget FCFA'!O157/VLOOKUP(O$2,$BO$127:$BP$138,2,FALSE)</f>
        <v>0</v>
      </c>
      <c r="P157" s="40">
        <f>'Budget FCFA'!P157/VLOOKUP(P$2,$BO$127:$BP$138,2,FALSE)</f>
        <v>0</v>
      </c>
      <c r="Q157" s="41">
        <f>'Budget FCFA'!Q157/VLOOKUP(Q$2,$BO$127:$BP$138,2,FALSE)</f>
        <v>0</v>
      </c>
      <c r="R157" s="39">
        <f>'Budget FCFA'!R157/VLOOKUP(R$2,$BO$127:$BP$138,2,FALSE)</f>
        <v>0</v>
      </c>
      <c r="S157" s="40">
        <f>'Budget FCFA'!S157/VLOOKUP(S$2,$BO$127:$BP$138,2,FALSE)</f>
        <v>0</v>
      </c>
      <c r="T157" s="40">
        <f>'Budget FCFA'!T157/VLOOKUP(T$2,$BO$127:$BP$138,2,FALSE)</f>
        <v>0</v>
      </c>
      <c r="U157" s="40">
        <f>'Budget FCFA'!U157/VLOOKUP(U$2,$BO$127:$BP$138,2,FALSE)</f>
        <v>0</v>
      </c>
      <c r="V157" s="41">
        <f>'Budget FCFA'!V157/VLOOKUP(V$2,$BO$127:$BP$138,2,FALSE)</f>
        <v>0</v>
      </c>
      <c r="W157" s="39">
        <f>'Budget FCFA'!W157/VLOOKUP(W$2,$BO$127:$BP$138,2,FALSE)</f>
        <v>0</v>
      </c>
      <c r="X157" s="40">
        <f>'Budget FCFA'!X157/VLOOKUP(X$2,$BO$127:$BP$138,2,FALSE)</f>
        <v>0</v>
      </c>
      <c r="Y157" s="40">
        <f>'Budget FCFA'!Y157/VLOOKUP(Y$2,$BO$127:$BP$138,2,FALSE)</f>
        <v>0</v>
      </c>
      <c r="Z157" s="40">
        <f>'Budget FCFA'!Z157/VLOOKUP(Z$2,$BO$127:$BP$138,2,FALSE)</f>
        <v>0</v>
      </c>
      <c r="AA157" s="41">
        <f>'Budget FCFA'!AA157/VLOOKUP(AA$2,$BO$127:$BP$138,2,FALSE)</f>
        <v>0</v>
      </c>
      <c r="AB157" s="39">
        <f>'Budget FCFA'!AB157/VLOOKUP(AB$2,$BO$127:$BP$138,2,FALSE)</f>
        <v>0</v>
      </c>
      <c r="AC157" s="40">
        <f>'Budget FCFA'!AC157/VLOOKUP(AC$2,$BO$127:$BP$138,2,FALSE)</f>
        <v>0</v>
      </c>
      <c r="AD157" s="40">
        <f>'Budget FCFA'!AD157/VLOOKUP(AD$2,$BO$127:$BP$138,2,FALSE)</f>
        <v>0</v>
      </c>
      <c r="AE157" s="40">
        <f>'Budget FCFA'!AE157/VLOOKUP(AE$2,$BO$127:$BP$138,2,FALSE)</f>
        <v>0</v>
      </c>
      <c r="AF157" s="41">
        <f>'Budget FCFA'!AF157/VLOOKUP(AF$2,$BO$127:$BP$138,2,FALSE)</f>
        <v>0</v>
      </c>
      <c r="AG157" s="39">
        <f>'Budget FCFA'!AG157/VLOOKUP(AG$2,$BO$127:$BP$138,2,FALSE)</f>
        <v>0</v>
      </c>
      <c r="AH157" s="40">
        <f>'Budget FCFA'!AH157/VLOOKUP(AH$2,$BO$127:$BP$138,2,FALSE)</f>
        <v>0</v>
      </c>
      <c r="AI157" s="40">
        <f>'Budget FCFA'!AI157/VLOOKUP(AI$2,$BO$127:$BP$138,2,FALSE)</f>
        <v>0</v>
      </c>
      <c r="AJ157" s="40">
        <f>'Budget FCFA'!AJ157/VLOOKUP(AJ$2,$BO$127:$BP$138,2,FALSE)</f>
        <v>0</v>
      </c>
      <c r="AK157" s="41">
        <f>'Budget FCFA'!AK157/VLOOKUP(AK$2,$BO$127:$BP$138,2,FALSE)</f>
        <v>0</v>
      </c>
      <c r="AL157" s="39">
        <f>'Budget FCFA'!AL157/VLOOKUP(AL$2,$BO$127:$BP$138,2,FALSE)</f>
        <v>0</v>
      </c>
      <c r="AM157" s="40">
        <f>'Budget FCFA'!AM157/VLOOKUP(AM$2,$BO$127:$BP$138,2,FALSE)</f>
        <v>0</v>
      </c>
      <c r="AN157" s="40">
        <f>'Budget FCFA'!AN157/VLOOKUP(AN$2,$BO$127:$BP$138,2,FALSE)</f>
        <v>0</v>
      </c>
      <c r="AO157" s="40">
        <f>'Budget FCFA'!AO157/VLOOKUP(AO$2,$BO$127:$BP$138,2,FALSE)</f>
        <v>0</v>
      </c>
      <c r="AP157" s="41">
        <f>'Budget FCFA'!AP157/VLOOKUP(AP$2,$BO$127:$BP$138,2,FALSE)</f>
        <v>0</v>
      </c>
      <c r="AQ157" s="39" t="e">
        <f>'Budget FCFA'!#REF!/VLOOKUP(AQ$2,$BO$127:$BP$138,2,FALSE)</f>
        <v>#REF!</v>
      </c>
      <c r="AR157" s="40" t="e">
        <f>'Budget FCFA'!#REF!/VLOOKUP(AR$2,$BO$127:$BP$138,2,FALSE)</f>
        <v>#REF!</v>
      </c>
      <c r="AS157" s="40" t="e">
        <f>'Budget FCFA'!#REF!/VLOOKUP(AS$2,$BO$127:$BP$138,2,FALSE)</f>
        <v>#REF!</v>
      </c>
      <c r="AT157" s="40" t="e">
        <f>'Budget FCFA'!#REF!/VLOOKUP(AT$2,$BO$127:$BP$138,2,FALSE)</f>
        <v>#REF!</v>
      </c>
      <c r="AU157" s="41" t="e">
        <f>'Budget FCFA'!#REF!/VLOOKUP(AU$2,$BO$127:$BP$138,2,FALSE)</f>
        <v>#REF!</v>
      </c>
      <c r="AV157" s="39" t="e">
        <f>'Budget FCFA'!#REF!/VLOOKUP(AV$2,$BO$127:$BP$138,2,FALSE)</f>
        <v>#REF!</v>
      </c>
      <c r="AW157" s="40" t="e">
        <f>'Budget FCFA'!#REF!/VLOOKUP(AW$2,$BO$127:$BP$138,2,FALSE)</f>
        <v>#REF!</v>
      </c>
      <c r="AX157" s="40" t="e">
        <f>'Budget FCFA'!#REF!/VLOOKUP(AX$2,$BO$127:$BP$138,2,FALSE)</f>
        <v>#REF!</v>
      </c>
      <c r="AY157" s="40" t="e">
        <f>'Budget FCFA'!#REF!/VLOOKUP(AY$2,$BO$127:$BP$138,2,FALSE)</f>
        <v>#REF!</v>
      </c>
      <c r="AZ157" s="41" t="e">
        <f>'Budget FCFA'!#REF!/VLOOKUP(AZ$2,$BO$127:$BP$138,2,FALSE)</f>
        <v>#REF!</v>
      </c>
      <c r="BA157" s="39" t="e">
        <f>'Budget FCFA'!#REF!/VLOOKUP(BA$2,$BO$127:$BP$138,2,FALSE)</f>
        <v>#REF!</v>
      </c>
      <c r="BB157" s="40" t="e">
        <f>'Budget FCFA'!#REF!/VLOOKUP(BB$2,$BO$127:$BP$138,2,FALSE)</f>
        <v>#REF!</v>
      </c>
      <c r="BC157" s="40" t="e">
        <f>'Budget FCFA'!#REF!/VLOOKUP(BC$2,$BO$127:$BP$138,2,FALSE)</f>
        <v>#REF!</v>
      </c>
      <c r="BD157" s="40" t="e">
        <f>'Budget FCFA'!#REF!/VLOOKUP(BD$2,$BO$127:$BP$138,2,FALSE)</f>
        <v>#REF!</v>
      </c>
      <c r="BE157" s="41" t="e">
        <f>'Budget FCFA'!#REF!/VLOOKUP(BE$2,$BO$127:$BP$138,2,FALSE)</f>
        <v>#REF!</v>
      </c>
      <c r="BF157" s="39" t="e">
        <f>'Budget FCFA'!#REF!/VLOOKUP(BF$2,$BO$127:$BP$138,2,FALSE)</f>
        <v>#REF!</v>
      </c>
      <c r="BG157" s="40" t="e">
        <f>'Budget FCFA'!#REF!/VLOOKUP(BG$2,$BO$127:$BP$138,2,FALSE)</f>
        <v>#REF!</v>
      </c>
      <c r="BH157" s="40" t="e">
        <f>'Budget FCFA'!#REF!/VLOOKUP(BH$2,$BO$127:$BP$138,2,FALSE)</f>
        <v>#REF!</v>
      </c>
      <c r="BI157" s="159" t="e">
        <f>'Budget FCFA'!#REF!/VLOOKUP(BI$2,$BO$127:$BP$138,2,FALSE)</f>
        <v>#REF!</v>
      </c>
      <c r="BJ157" s="149" t="e">
        <f>'Budget FCFA'!#REF!/VLOOKUP(BJ$2,$BO$127:$BP$138,2,FALSE)</f>
        <v>#REF!</v>
      </c>
      <c r="BK157" s="110" t="e">
        <f t="shared" si="2"/>
        <v>#REF!</v>
      </c>
      <c r="BL157" s="213" t="e">
        <f>BK157-'Budget FCFA'!#REF!</f>
        <v>#REF!</v>
      </c>
      <c r="BM157"/>
      <c r="BO157" s="11" t="s">
        <v>66</v>
      </c>
      <c r="BP157" s="21" t="s">
        <v>28</v>
      </c>
      <c r="BQ157" s="21" t="s">
        <v>67</v>
      </c>
      <c r="BR157" s="21" t="s">
        <v>29</v>
      </c>
      <c r="BS157" s="21" t="s">
        <v>96</v>
      </c>
      <c r="BT157" s="21" t="s">
        <v>122</v>
      </c>
      <c r="BU157" s="21" t="s">
        <v>30</v>
      </c>
      <c r="BV157" s="22" t="s">
        <v>27</v>
      </c>
    </row>
    <row r="158" spans="1:74" s="5" customFormat="1" ht="15.6">
      <c r="A158" s="61" t="s">
        <v>7</v>
      </c>
      <c r="B158" s="64" t="s">
        <v>27</v>
      </c>
      <c r="C158" s="107" t="s">
        <v>101</v>
      </c>
      <c r="D158" s="65">
        <f>'Budget FCFA'!D158/VLOOKUP(D$2,$BO$127:$BP$138,2,FALSE)</f>
        <v>0</v>
      </c>
      <c r="E158" s="66">
        <f>'Budget FCFA'!E158/VLOOKUP(E$2,$BO$127:$BP$138,2,FALSE)</f>
        <v>0</v>
      </c>
      <c r="F158" s="66">
        <f>'Budget FCFA'!F158/VLOOKUP(F$2,$BO$127:$BP$138,2,FALSE)</f>
        <v>0</v>
      </c>
      <c r="G158" s="66">
        <f>'Budget FCFA'!G158/VLOOKUP(G$2,$BO$127:$BP$138,2,FALSE)</f>
        <v>0</v>
      </c>
      <c r="H158" s="67">
        <f>'Budget FCFA'!H158/VLOOKUP(H$2,$BO$127:$BP$138,2,FALSE)</f>
        <v>0</v>
      </c>
      <c r="I158" s="65">
        <f>'Budget FCFA'!I158/VLOOKUP(I$2,$BO$127:$BP$138,2,FALSE)</f>
        <v>0</v>
      </c>
      <c r="J158" s="66">
        <f>'Budget FCFA'!J158/VLOOKUP(J$2,$BO$127:$BP$138,2,FALSE)</f>
        <v>0</v>
      </c>
      <c r="K158" s="66">
        <f>'Budget FCFA'!K158/VLOOKUP(K$2,$BO$127:$BP$138,2,FALSE)</f>
        <v>0</v>
      </c>
      <c r="L158" s="67">
        <f>'Budget FCFA'!L158/VLOOKUP(L$2,$BO$127:$BP$138,2,FALSE)</f>
        <v>0</v>
      </c>
      <c r="M158" s="65">
        <f>'Budget FCFA'!M158/VLOOKUP(M$2,$BO$127:$BP$138,2,FALSE)</f>
        <v>0</v>
      </c>
      <c r="N158" s="94">
        <f>'Budget FCFA'!N158/VLOOKUP(N$2,$BO$127:$BP$138,2,FALSE)</f>
        <v>0</v>
      </c>
      <c r="O158" s="66">
        <f>'Budget FCFA'!O158/VLOOKUP(O$2,$BO$127:$BP$138,2,FALSE)</f>
        <v>0</v>
      </c>
      <c r="P158" s="66">
        <f>'Budget FCFA'!P158/VLOOKUP(P$2,$BO$127:$BP$138,2,FALSE)</f>
        <v>0</v>
      </c>
      <c r="Q158" s="67">
        <f>'Budget FCFA'!Q158/VLOOKUP(Q$2,$BO$127:$BP$138,2,FALSE)</f>
        <v>0</v>
      </c>
      <c r="R158" s="65">
        <f>'Budget FCFA'!R158/VLOOKUP(R$2,$BO$127:$BP$138,2,FALSE)</f>
        <v>0</v>
      </c>
      <c r="S158" s="67">
        <f>'Budget FCFA'!S158/VLOOKUP(S$2,$BO$127:$BP$138,2,FALSE)</f>
        <v>0</v>
      </c>
      <c r="T158" s="66">
        <f>'Budget FCFA'!T158/VLOOKUP(T$2,$BO$127:$BP$138,2,FALSE)</f>
        <v>0</v>
      </c>
      <c r="U158" s="66">
        <f>'Budget FCFA'!U158/VLOOKUP(U$2,$BO$127:$BP$138,2,FALSE)</f>
        <v>0</v>
      </c>
      <c r="V158" s="67">
        <f>'Budget FCFA'!V158/VLOOKUP(V$2,$BO$127:$BP$138,2,FALSE)</f>
        <v>0</v>
      </c>
      <c r="W158" s="65">
        <f>'Budget FCFA'!W158/VLOOKUP(W$2,$BO$127:$BP$138,2,FALSE)</f>
        <v>0</v>
      </c>
      <c r="X158" s="66">
        <f>'Budget FCFA'!X158/VLOOKUP(X$2,$BO$127:$BP$138,2,FALSE)</f>
        <v>0</v>
      </c>
      <c r="Y158" s="67">
        <f>'Budget FCFA'!Y158/VLOOKUP(Y$2,$BO$127:$BP$138,2,FALSE)</f>
        <v>0</v>
      </c>
      <c r="Z158" s="66">
        <f>'Budget FCFA'!Z158/VLOOKUP(Z$2,$BO$127:$BP$138,2,FALSE)</f>
        <v>0</v>
      </c>
      <c r="AA158" s="67">
        <f>'Budget FCFA'!AA158/VLOOKUP(AA$2,$BO$127:$BP$138,2,FALSE)</f>
        <v>0</v>
      </c>
      <c r="AB158" s="65">
        <f>'Budget FCFA'!AB158/VLOOKUP(AB$2,$BO$127:$BP$138,2,FALSE)</f>
        <v>0</v>
      </c>
      <c r="AC158" s="66">
        <f>'Budget FCFA'!AC158/VLOOKUP(AC$2,$BO$127:$BP$138,2,FALSE)</f>
        <v>0</v>
      </c>
      <c r="AD158" s="67">
        <f>'Budget FCFA'!AD158/VLOOKUP(AD$2,$BO$127:$BP$138,2,FALSE)</f>
        <v>0</v>
      </c>
      <c r="AE158" s="67">
        <f>'Budget FCFA'!AE158/VLOOKUP(AE$2,$BO$127:$BP$138,2,FALSE)</f>
        <v>0</v>
      </c>
      <c r="AF158" s="67">
        <f>'Budget FCFA'!AF158/VLOOKUP(AF$2,$BO$127:$BP$138,2,FALSE)</f>
        <v>0</v>
      </c>
      <c r="AG158" s="65">
        <f>'Budget FCFA'!AG158/VLOOKUP(AG$2,$BO$127:$BP$138,2,FALSE)</f>
        <v>0</v>
      </c>
      <c r="AH158" s="66">
        <f>'Budget FCFA'!AH158/VLOOKUP(AH$2,$BO$127:$BP$138,2,FALSE)</f>
        <v>0</v>
      </c>
      <c r="AI158" s="67">
        <f>'Budget FCFA'!AI158/VLOOKUP(AI$2,$BO$127:$BP$138,2,FALSE)</f>
        <v>0</v>
      </c>
      <c r="AJ158" s="66">
        <f>'Budget FCFA'!AJ158/VLOOKUP(AJ$2,$BO$127:$BP$138,2,FALSE)</f>
        <v>0</v>
      </c>
      <c r="AK158" s="67">
        <f>'Budget FCFA'!AK158/VLOOKUP(AK$2,$BO$127:$BP$138,2,FALSE)</f>
        <v>0</v>
      </c>
      <c r="AL158" s="65">
        <f>'Budget FCFA'!AL158/VLOOKUP(AL$2,$BO$127:$BP$138,2,FALSE)</f>
        <v>0</v>
      </c>
      <c r="AM158" s="66">
        <f>'Budget FCFA'!AM158/VLOOKUP(AM$2,$BO$127:$BP$138,2,FALSE)</f>
        <v>0</v>
      </c>
      <c r="AN158" s="67">
        <f>'Budget FCFA'!AN158/VLOOKUP(AN$2,$BO$127:$BP$138,2,FALSE)</f>
        <v>0</v>
      </c>
      <c r="AO158" s="66">
        <f>'Budget FCFA'!AO158/VLOOKUP(AO$2,$BO$127:$BP$138,2,FALSE)</f>
        <v>0</v>
      </c>
      <c r="AP158" s="67">
        <f>'Budget FCFA'!AP158/VLOOKUP(AP$2,$BO$127:$BP$138,2,FALSE)</f>
        <v>0</v>
      </c>
      <c r="AQ158" s="65" t="e">
        <f>'Budget FCFA'!#REF!/VLOOKUP(AQ$2,$BO$127:$BP$138,2,FALSE)</f>
        <v>#REF!</v>
      </c>
      <c r="AR158" s="66" t="e">
        <f>'Budget FCFA'!#REF!/VLOOKUP(AR$2,$BO$127:$BP$138,2,FALSE)</f>
        <v>#REF!</v>
      </c>
      <c r="AS158" s="67" t="e">
        <f>'Budget FCFA'!#REF!/VLOOKUP(AS$2,$BO$127:$BP$138,2,FALSE)</f>
        <v>#REF!</v>
      </c>
      <c r="AT158" s="67" t="e">
        <f>'Budget FCFA'!#REF!/VLOOKUP(AT$2,$BO$127:$BP$138,2,FALSE)</f>
        <v>#REF!</v>
      </c>
      <c r="AU158" s="67" t="e">
        <f>'Budget FCFA'!#REF!/VLOOKUP(AU$2,$BO$127:$BP$138,2,FALSE)</f>
        <v>#REF!</v>
      </c>
      <c r="AV158" s="65" t="e">
        <f>'Budget FCFA'!#REF!/VLOOKUP(AV$2,$BO$127:$BP$138,2,FALSE)</f>
        <v>#REF!</v>
      </c>
      <c r="AW158" s="66" t="e">
        <f>'Budget FCFA'!#REF!/VLOOKUP(AW$2,$BO$127:$BP$138,2,FALSE)</f>
        <v>#REF!</v>
      </c>
      <c r="AX158" s="67" t="e">
        <f>'Budget FCFA'!#REF!/VLOOKUP(AX$2,$BO$127:$BP$138,2,FALSE)</f>
        <v>#REF!</v>
      </c>
      <c r="AY158" s="66" t="e">
        <f>'Budget FCFA'!#REF!/VLOOKUP(AY$2,$BO$127:$BP$138,2,FALSE)</f>
        <v>#REF!</v>
      </c>
      <c r="AZ158" s="67" t="e">
        <f>'Budget FCFA'!#REF!/VLOOKUP(AZ$2,$BO$127:$BP$138,2,FALSE)</f>
        <v>#REF!</v>
      </c>
      <c r="BA158" s="65" t="e">
        <f>'Budget FCFA'!#REF!/VLOOKUP(BA$2,$BO$127:$BP$138,2,FALSE)</f>
        <v>#REF!</v>
      </c>
      <c r="BB158" s="66" t="e">
        <f>'Budget FCFA'!#REF!/VLOOKUP(BB$2,$BO$127:$BP$138,2,FALSE)</f>
        <v>#REF!</v>
      </c>
      <c r="BC158" s="66" t="e">
        <f>'Budget FCFA'!#REF!/VLOOKUP(BC$2,$BO$127:$BP$138,2,FALSE)</f>
        <v>#REF!</v>
      </c>
      <c r="BD158" s="67" t="e">
        <f>'Budget FCFA'!#REF!/VLOOKUP(BD$2,$BO$127:$BP$138,2,FALSE)</f>
        <v>#REF!</v>
      </c>
      <c r="BE158" s="146" t="e">
        <f>'Budget FCFA'!#REF!/VLOOKUP(BE$2,$BO$127:$BP$138,2,FALSE)</f>
        <v>#REF!</v>
      </c>
      <c r="BF158" s="65" t="e">
        <f>'Budget FCFA'!#REF!/VLOOKUP(BF$2,$BO$127:$BP$138,2,FALSE)</f>
        <v>#REF!</v>
      </c>
      <c r="BG158" s="66" t="e">
        <f>'Budget FCFA'!#REF!/VLOOKUP(BG$2,$BO$127:$BP$138,2,FALSE)</f>
        <v>#REF!</v>
      </c>
      <c r="BH158" s="66" t="e">
        <f>'Budget FCFA'!#REF!/VLOOKUP(BH$2,$BO$127:$BP$138,2,FALSE)</f>
        <v>#REF!</v>
      </c>
      <c r="BI158" s="67" t="e">
        <f>'Budget FCFA'!#REF!/VLOOKUP(BI$2,$BO$127:$BP$138,2,FALSE)</f>
        <v>#REF!</v>
      </c>
      <c r="BJ158" s="151" t="e">
        <f>'Budget FCFA'!#REF!/VLOOKUP(BJ$2,$BO$127:$BP$138,2,FALSE)</f>
        <v>#REF!</v>
      </c>
      <c r="BK158" s="107" t="e">
        <f t="shared" si="2"/>
        <v>#REF!</v>
      </c>
      <c r="BL158" s="213" t="e">
        <f>BK158-'Budget FCFA'!#REF!</f>
        <v>#REF!</v>
      </c>
      <c r="BM158"/>
      <c r="BO158" s="26" t="s">
        <v>107</v>
      </c>
      <c r="BP158" s="24" t="e">
        <f>'Budget FCFA'!#REF!/VLOOKUP($BO158,$BO$127:$BP$138,2,FALSE)</f>
        <v>#REF!</v>
      </c>
      <c r="BQ158" s="24" t="e">
        <f>'Budget FCFA'!#REF!/VLOOKUP($BO158,$BO$127:$BP$138,2,FALSE)</f>
        <v>#REF!</v>
      </c>
      <c r="BR158" s="24" t="e">
        <f>'Budget FCFA'!#REF!/VLOOKUP($BO158,$BO$127:$BP$138,2,FALSE)</f>
        <v>#REF!</v>
      </c>
      <c r="BS158" s="104" t="e">
        <f>'Budget FCFA'!#REF!/VLOOKUP($BO158,$BO$127:$BP$138,2,FALSE)</f>
        <v>#REF!</v>
      </c>
      <c r="BT158" s="104" t="e">
        <f>'Budget FCFA'!#REF!/VLOOKUP($BO158,$BO$127:$BP$138,2,FALSE)</f>
        <v>#REF!</v>
      </c>
      <c r="BU158" s="104" t="e">
        <f>'Budget FCFA'!#REF!/VLOOKUP($BO158,$BO$127:$BP$138,2,FALSE)</f>
        <v>#REF!</v>
      </c>
      <c r="BV158" s="35" t="e">
        <f t="shared" ref="BV158:BV167" si="5">SUM(BP158:BS158)</f>
        <v>#REF!</v>
      </c>
    </row>
    <row r="159" spans="1:74" s="5" customFormat="1" ht="15.6">
      <c r="A159" s="61" t="s">
        <v>7</v>
      </c>
      <c r="B159" s="62" t="s">
        <v>28</v>
      </c>
      <c r="C159" s="109" t="s">
        <v>57</v>
      </c>
      <c r="D159" s="39">
        <f>'Budget FCFA'!D159/VLOOKUP(D$2,$BO$127:$BP$138,2,FALSE)</f>
        <v>0</v>
      </c>
      <c r="E159" s="40">
        <f>'Budget FCFA'!E159/VLOOKUP(E$2,$BO$127:$BP$138,2,FALSE)</f>
        <v>0</v>
      </c>
      <c r="F159" s="40">
        <f>'Budget FCFA'!F159/VLOOKUP(F$2,$BO$127:$BP$138,2,FALSE)</f>
        <v>0</v>
      </c>
      <c r="G159" s="40">
        <f>'Budget FCFA'!G159/VLOOKUP(G$2,$BO$127:$BP$138,2,FALSE)</f>
        <v>0</v>
      </c>
      <c r="H159" s="116">
        <f>'Budget FCFA'!H159/VLOOKUP(H$2,$BO$127:$BP$138,2,FALSE)</f>
        <v>0</v>
      </c>
      <c r="I159" s="39">
        <f>'Budget FCFA'!I159/VLOOKUP(I$2,$BO$127:$BP$138,2,FALSE)</f>
        <v>0</v>
      </c>
      <c r="J159" s="40">
        <f>'Budget FCFA'!J159/VLOOKUP(J$2,$BO$127:$BP$138,2,FALSE)</f>
        <v>0</v>
      </c>
      <c r="K159" s="40">
        <f>'Budget FCFA'!K159/VLOOKUP(K$2,$BO$127:$BP$138,2,FALSE)</f>
        <v>0</v>
      </c>
      <c r="L159" s="116">
        <f>'Budget FCFA'!L159/VLOOKUP(L$2,$BO$127:$BP$138,2,FALSE)</f>
        <v>0</v>
      </c>
      <c r="M159" s="39">
        <f>'Budget FCFA'!M159/VLOOKUP(M$2,$BO$127:$BP$138,2,FALSE)</f>
        <v>0</v>
      </c>
      <c r="N159" s="40">
        <f>'Budget FCFA'!N159/VLOOKUP(N$2,$BO$127:$BP$138,2,FALSE)</f>
        <v>0</v>
      </c>
      <c r="O159" s="40">
        <f>'Budget FCFA'!O159/VLOOKUP(O$2,$BO$127:$BP$138,2,FALSE)</f>
        <v>0</v>
      </c>
      <c r="P159" s="40">
        <f>'Budget FCFA'!P159/VLOOKUP(P$2,$BO$127:$BP$138,2,FALSE)</f>
        <v>0</v>
      </c>
      <c r="Q159" s="116">
        <f>'Budget FCFA'!Q159/VLOOKUP(Q$2,$BO$127:$BP$138,2,FALSE)</f>
        <v>0</v>
      </c>
      <c r="R159" s="39">
        <f>'Budget FCFA'!R159/VLOOKUP(R$2,$BO$127:$BP$138,2,FALSE)</f>
        <v>0</v>
      </c>
      <c r="S159" s="40">
        <f>'Budget FCFA'!S159/VLOOKUP(S$2,$BO$127:$BP$138,2,FALSE)</f>
        <v>0</v>
      </c>
      <c r="T159" s="40">
        <f>'Budget FCFA'!T159/VLOOKUP(T$2,$BO$127:$BP$138,2,FALSE)</f>
        <v>0</v>
      </c>
      <c r="U159" s="40">
        <f>'Budget FCFA'!U159/VLOOKUP(U$2,$BO$127:$BP$138,2,FALSE)</f>
        <v>0</v>
      </c>
      <c r="V159" s="116">
        <f>'Budget FCFA'!V159/VLOOKUP(V$2,$BO$127:$BP$138,2,FALSE)</f>
        <v>0</v>
      </c>
      <c r="W159" s="39">
        <f>'Budget FCFA'!W159/VLOOKUP(W$2,$BO$127:$BP$138,2,FALSE)</f>
        <v>0</v>
      </c>
      <c r="X159" s="40">
        <f>'Budget FCFA'!X159/VLOOKUP(X$2,$BO$127:$BP$138,2,FALSE)</f>
        <v>0</v>
      </c>
      <c r="Y159" s="40">
        <f>'Budget FCFA'!Y159/VLOOKUP(Y$2,$BO$127:$BP$138,2,FALSE)</f>
        <v>0</v>
      </c>
      <c r="Z159" s="40">
        <f>'Budget FCFA'!Z159/VLOOKUP(Z$2,$BO$127:$BP$138,2,FALSE)</f>
        <v>0</v>
      </c>
      <c r="AA159" s="116">
        <f>'Budget FCFA'!AA159/VLOOKUP(AA$2,$BO$127:$BP$138,2,FALSE)</f>
        <v>0</v>
      </c>
      <c r="AB159" s="39">
        <f>'Budget FCFA'!AB159/VLOOKUP(AB$2,$BO$127:$BP$138,2,FALSE)</f>
        <v>0</v>
      </c>
      <c r="AC159" s="40">
        <f>'Budget FCFA'!AC159/VLOOKUP(AC$2,$BO$127:$BP$138,2,FALSE)</f>
        <v>0</v>
      </c>
      <c r="AD159" s="40">
        <f>'Budget FCFA'!AD159/VLOOKUP(AD$2,$BO$127:$BP$138,2,FALSE)</f>
        <v>0</v>
      </c>
      <c r="AE159" s="40">
        <f>'Budget FCFA'!AE159/VLOOKUP(AE$2,$BO$127:$BP$138,2,FALSE)</f>
        <v>0</v>
      </c>
      <c r="AF159" s="116">
        <f>'Budget FCFA'!AF159/VLOOKUP(AF$2,$BO$127:$BP$138,2,FALSE)</f>
        <v>0</v>
      </c>
      <c r="AG159" s="39">
        <f>'Budget FCFA'!AG159/VLOOKUP(AG$2,$BO$127:$BP$138,2,FALSE)</f>
        <v>0</v>
      </c>
      <c r="AH159" s="40">
        <f>'Budget FCFA'!AH159/VLOOKUP(AH$2,$BO$127:$BP$138,2,FALSE)</f>
        <v>0</v>
      </c>
      <c r="AI159" s="40">
        <f>'Budget FCFA'!AI159/VLOOKUP(AI$2,$BO$127:$BP$138,2,FALSE)</f>
        <v>0</v>
      </c>
      <c r="AJ159" s="40">
        <f>'Budget FCFA'!AJ159/VLOOKUP(AJ$2,$BO$127:$BP$138,2,FALSE)</f>
        <v>0</v>
      </c>
      <c r="AK159" s="116">
        <f>'Budget FCFA'!AK159/VLOOKUP(AK$2,$BO$127:$BP$138,2,FALSE)</f>
        <v>0</v>
      </c>
      <c r="AL159" s="39">
        <f>'Budget FCFA'!AL159/VLOOKUP(AL$2,$BO$127:$BP$138,2,FALSE)</f>
        <v>0</v>
      </c>
      <c r="AM159" s="40">
        <f>'Budget FCFA'!AM159/VLOOKUP(AM$2,$BO$127:$BP$138,2,FALSE)</f>
        <v>0</v>
      </c>
      <c r="AN159" s="40">
        <f>'Budget FCFA'!AN159/VLOOKUP(AN$2,$BO$127:$BP$138,2,FALSE)</f>
        <v>0</v>
      </c>
      <c r="AO159" s="40">
        <f>'Budget FCFA'!AO159/VLOOKUP(AO$2,$BO$127:$BP$138,2,FALSE)</f>
        <v>0</v>
      </c>
      <c r="AP159" s="116">
        <f>'Budget FCFA'!AP159/VLOOKUP(AP$2,$BO$127:$BP$138,2,FALSE)</f>
        <v>0</v>
      </c>
      <c r="AQ159" s="39" t="e">
        <f>'Budget FCFA'!#REF!/VLOOKUP(AQ$2,$BO$127:$BP$138,2,FALSE)</f>
        <v>#REF!</v>
      </c>
      <c r="AR159" s="40" t="e">
        <f>'Budget FCFA'!#REF!/VLOOKUP(AR$2,$BO$127:$BP$138,2,FALSE)</f>
        <v>#REF!</v>
      </c>
      <c r="AS159" s="40" t="e">
        <f>'Budget FCFA'!#REF!/VLOOKUP(AS$2,$BO$127:$BP$138,2,FALSE)</f>
        <v>#REF!</v>
      </c>
      <c r="AT159" s="40" t="e">
        <f>'Budget FCFA'!#REF!/VLOOKUP(AT$2,$BO$127:$BP$138,2,FALSE)</f>
        <v>#REF!</v>
      </c>
      <c r="AU159" s="116" t="e">
        <f>'Budget FCFA'!#REF!/VLOOKUP(AU$2,$BO$127:$BP$138,2,FALSE)</f>
        <v>#REF!</v>
      </c>
      <c r="AV159" s="39" t="e">
        <f>'Budget FCFA'!#REF!/VLOOKUP(AV$2,$BO$127:$BP$138,2,FALSE)</f>
        <v>#REF!</v>
      </c>
      <c r="AW159" s="40" t="e">
        <f>'Budget FCFA'!#REF!/VLOOKUP(AW$2,$BO$127:$BP$138,2,FALSE)</f>
        <v>#REF!</v>
      </c>
      <c r="AX159" s="40" t="e">
        <f>'Budget FCFA'!#REF!/VLOOKUP(AX$2,$BO$127:$BP$138,2,FALSE)</f>
        <v>#REF!</v>
      </c>
      <c r="AY159" s="40" t="e">
        <f>'Budget FCFA'!#REF!/VLOOKUP(AY$2,$BO$127:$BP$138,2,FALSE)</f>
        <v>#REF!</v>
      </c>
      <c r="AZ159" s="116" t="e">
        <f>'Budget FCFA'!#REF!/VLOOKUP(AZ$2,$BO$127:$BP$138,2,FALSE)</f>
        <v>#REF!</v>
      </c>
      <c r="BA159" s="39" t="e">
        <f>'Budget FCFA'!#REF!/VLOOKUP(BA$2,$BO$127:$BP$138,2,FALSE)</f>
        <v>#REF!</v>
      </c>
      <c r="BB159" s="40" t="e">
        <f>'Budget FCFA'!#REF!/VLOOKUP(BB$2,$BO$127:$BP$138,2,FALSE)</f>
        <v>#REF!</v>
      </c>
      <c r="BC159" s="40" t="e">
        <f>'Budget FCFA'!#REF!/VLOOKUP(BC$2,$BO$127:$BP$138,2,FALSE)</f>
        <v>#REF!</v>
      </c>
      <c r="BD159" s="40" t="e">
        <f>'Budget FCFA'!#REF!/VLOOKUP(BD$2,$BO$127:$BP$138,2,FALSE)</f>
        <v>#REF!</v>
      </c>
      <c r="BE159" s="144" t="e">
        <f>'Budget FCFA'!#REF!/VLOOKUP(BE$2,$BO$127:$BP$138,2,FALSE)</f>
        <v>#REF!</v>
      </c>
      <c r="BF159" s="39" t="e">
        <f>'Budget FCFA'!#REF!/VLOOKUP(BF$2,$BO$127:$BP$138,2,FALSE)</f>
        <v>#REF!</v>
      </c>
      <c r="BG159" s="40" t="e">
        <f>'Budget FCFA'!#REF!/VLOOKUP(BG$2,$BO$127:$BP$138,2,FALSE)</f>
        <v>#REF!</v>
      </c>
      <c r="BH159" s="40" t="e">
        <f>'Budget FCFA'!#REF!/VLOOKUP(BH$2,$BO$127:$BP$138,2,FALSE)</f>
        <v>#REF!</v>
      </c>
      <c r="BI159" s="159" t="e">
        <f>'Budget FCFA'!#REF!/VLOOKUP(BI$2,$BO$127:$BP$138,2,FALSE)</f>
        <v>#REF!</v>
      </c>
      <c r="BJ159" s="116" t="e">
        <f>'Budget FCFA'!#REF!/VLOOKUP(BJ$2,$BO$127:$BP$138,2,FALSE)</f>
        <v>#REF!</v>
      </c>
      <c r="BK159" s="110" t="e">
        <f t="shared" si="2"/>
        <v>#REF!</v>
      </c>
      <c r="BL159" s="213" t="e">
        <f>BK159-'Budget FCFA'!#REF!</f>
        <v>#REF!</v>
      </c>
      <c r="BM159"/>
      <c r="BO159" s="26" t="s">
        <v>34</v>
      </c>
      <c r="BP159" s="24" t="e">
        <f>'Budget FCFA'!#REF!/VLOOKUP($BO159,$BO$127:$BP$138,2,FALSE)</f>
        <v>#REF!</v>
      </c>
      <c r="BQ159" s="24" t="e">
        <f>'Budget FCFA'!#REF!/VLOOKUP($BO159,$BO$127:$BP$138,2,FALSE)</f>
        <v>#REF!</v>
      </c>
      <c r="BR159" s="24" t="e">
        <f>'Budget FCFA'!#REF!/VLOOKUP($BO159,$BO$127:$BP$138,2,FALSE)</f>
        <v>#REF!</v>
      </c>
      <c r="BS159" s="104" t="e">
        <f>'Budget FCFA'!#REF!/VLOOKUP($BO159,$BO$127:$BP$138,2,FALSE)</f>
        <v>#REF!</v>
      </c>
      <c r="BT159" s="104" t="e">
        <f>'Budget FCFA'!#REF!/VLOOKUP($BO159,$BO$127:$BP$138,2,FALSE)</f>
        <v>#REF!</v>
      </c>
      <c r="BU159" s="104" t="e">
        <f>'Budget FCFA'!#REF!/VLOOKUP($BO159,$BO$127:$BP$138,2,FALSE)</f>
        <v>#REF!</v>
      </c>
      <c r="BV159" s="35" t="e">
        <f t="shared" si="5"/>
        <v>#REF!</v>
      </c>
    </row>
    <row r="160" spans="1:74" s="5" customFormat="1" ht="15.6">
      <c r="A160" s="61" t="s">
        <v>7</v>
      </c>
      <c r="B160" s="62" t="s">
        <v>67</v>
      </c>
      <c r="C160" s="109" t="s">
        <v>57</v>
      </c>
      <c r="D160" s="39">
        <f>'Budget FCFA'!D160/VLOOKUP(D$2,$BO$127:$BP$138,2,FALSE)</f>
        <v>0</v>
      </c>
      <c r="E160" s="40">
        <f>'Budget FCFA'!E160/VLOOKUP(E$2,$BO$127:$BP$138,2,FALSE)</f>
        <v>0</v>
      </c>
      <c r="F160" s="40">
        <f>'Budget FCFA'!F160/VLOOKUP(F$2,$BO$127:$BP$138,2,FALSE)</f>
        <v>0</v>
      </c>
      <c r="G160" s="40">
        <f>'Budget FCFA'!G160/VLOOKUP(G$2,$BO$127:$BP$138,2,FALSE)</f>
        <v>0</v>
      </c>
      <c r="H160" s="116">
        <f>'Budget FCFA'!H160/VLOOKUP(H$2,$BO$127:$BP$138,2,FALSE)</f>
        <v>0</v>
      </c>
      <c r="I160" s="39">
        <f>'Budget FCFA'!I160/VLOOKUP(I$2,$BO$127:$BP$138,2,FALSE)</f>
        <v>0</v>
      </c>
      <c r="J160" s="40">
        <f>'Budget FCFA'!J160/VLOOKUP(J$2,$BO$127:$BP$138,2,FALSE)</f>
        <v>0</v>
      </c>
      <c r="K160" s="40">
        <f>'Budget FCFA'!K160/VLOOKUP(K$2,$BO$127:$BP$138,2,FALSE)</f>
        <v>0</v>
      </c>
      <c r="L160" s="116">
        <f>'Budget FCFA'!L160/VLOOKUP(L$2,$BO$127:$BP$138,2,FALSE)</f>
        <v>0</v>
      </c>
      <c r="M160" s="39">
        <f>'Budget FCFA'!M160/VLOOKUP(M$2,$BO$127:$BP$138,2,FALSE)</f>
        <v>0</v>
      </c>
      <c r="N160" s="40">
        <f>'Budget FCFA'!N160/VLOOKUP(N$2,$BO$127:$BP$138,2,FALSE)</f>
        <v>0</v>
      </c>
      <c r="O160" s="40">
        <f>'Budget FCFA'!O160/VLOOKUP(O$2,$BO$127:$BP$138,2,FALSE)</f>
        <v>0</v>
      </c>
      <c r="P160" s="40">
        <f>'Budget FCFA'!P160/VLOOKUP(P$2,$BO$127:$BP$138,2,FALSE)</f>
        <v>0</v>
      </c>
      <c r="Q160" s="116">
        <f>'Budget FCFA'!Q160/VLOOKUP(Q$2,$BO$127:$BP$138,2,FALSE)</f>
        <v>0</v>
      </c>
      <c r="R160" s="39">
        <f>'Budget FCFA'!R160/VLOOKUP(R$2,$BO$127:$BP$138,2,FALSE)</f>
        <v>0</v>
      </c>
      <c r="S160" s="40">
        <f>'Budget FCFA'!S160/VLOOKUP(S$2,$BO$127:$BP$138,2,FALSE)</f>
        <v>0</v>
      </c>
      <c r="T160" s="40">
        <f>'Budget FCFA'!T160/VLOOKUP(T$2,$BO$127:$BP$138,2,FALSE)</f>
        <v>0</v>
      </c>
      <c r="U160" s="40">
        <f>'Budget FCFA'!U160/VLOOKUP(U$2,$BO$127:$BP$138,2,FALSE)</f>
        <v>0</v>
      </c>
      <c r="V160" s="116">
        <f>'Budget FCFA'!V160/VLOOKUP(V$2,$BO$127:$BP$138,2,FALSE)</f>
        <v>0</v>
      </c>
      <c r="W160" s="39">
        <f>'Budget FCFA'!W160/VLOOKUP(W$2,$BO$127:$BP$138,2,FALSE)</f>
        <v>0</v>
      </c>
      <c r="X160" s="40">
        <f>'Budget FCFA'!X160/VLOOKUP(X$2,$BO$127:$BP$138,2,FALSE)</f>
        <v>0</v>
      </c>
      <c r="Y160" s="40">
        <f>'Budget FCFA'!Y160/VLOOKUP(Y$2,$BO$127:$BP$138,2,FALSE)</f>
        <v>0</v>
      </c>
      <c r="Z160" s="40">
        <f>'Budget FCFA'!Z160/VLOOKUP(Z$2,$BO$127:$BP$138,2,FALSE)</f>
        <v>0</v>
      </c>
      <c r="AA160" s="116">
        <f>'Budget FCFA'!AA160/VLOOKUP(AA$2,$BO$127:$BP$138,2,FALSE)</f>
        <v>0</v>
      </c>
      <c r="AB160" s="39">
        <f>'Budget FCFA'!AB160/VLOOKUP(AB$2,$BO$127:$BP$138,2,FALSE)</f>
        <v>0</v>
      </c>
      <c r="AC160" s="40">
        <f>'Budget FCFA'!AC160/VLOOKUP(AC$2,$BO$127:$BP$138,2,FALSE)</f>
        <v>0</v>
      </c>
      <c r="AD160" s="40">
        <f>'Budget FCFA'!AD160/VLOOKUP(AD$2,$BO$127:$BP$138,2,FALSE)</f>
        <v>0</v>
      </c>
      <c r="AE160" s="40">
        <f>'Budget FCFA'!AE160/VLOOKUP(AE$2,$BO$127:$BP$138,2,FALSE)</f>
        <v>0</v>
      </c>
      <c r="AF160" s="116">
        <f>'Budget FCFA'!AF160/VLOOKUP(AF$2,$BO$127:$BP$138,2,FALSE)</f>
        <v>0</v>
      </c>
      <c r="AG160" s="39">
        <f>'Budget FCFA'!AG160/VLOOKUP(AG$2,$BO$127:$BP$138,2,FALSE)</f>
        <v>0</v>
      </c>
      <c r="AH160" s="40">
        <f>'Budget FCFA'!AH160/VLOOKUP(AH$2,$BO$127:$BP$138,2,FALSE)</f>
        <v>0</v>
      </c>
      <c r="AI160" s="40">
        <f>'Budget FCFA'!AI160/VLOOKUP(AI$2,$BO$127:$BP$138,2,FALSE)</f>
        <v>0</v>
      </c>
      <c r="AJ160" s="40">
        <f>'Budget FCFA'!AJ160/VLOOKUP(AJ$2,$BO$127:$BP$138,2,FALSE)</f>
        <v>0</v>
      </c>
      <c r="AK160" s="116">
        <f>'Budget FCFA'!AK160/VLOOKUP(AK$2,$BO$127:$BP$138,2,FALSE)</f>
        <v>0</v>
      </c>
      <c r="AL160" s="39">
        <f>'Budget FCFA'!AL160/VLOOKUP(AL$2,$BO$127:$BP$138,2,FALSE)</f>
        <v>0</v>
      </c>
      <c r="AM160" s="40">
        <f>'Budget FCFA'!AM160/VLOOKUP(AM$2,$BO$127:$BP$138,2,FALSE)</f>
        <v>0</v>
      </c>
      <c r="AN160" s="40">
        <f>'Budget FCFA'!AN160/VLOOKUP(AN$2,$BO$127:$BP$138,2,FALSE)</f>
        <v>0</v>
      </c>
      <c r="AO160" s="40">
        <f>'Budget FCFA'!AO160/VLOOKUP(AO$2,$BO$127:$BP$138,2,FALSE)</f>
        <v>0</v>
      </c>
      <c r="AP160" s="116">
        <f>'Budget FCFA'!AP160/VLOOKUP(AP$2,$BO$127:$BP$138,2,FALSE)</f>
        <v>0</v>
      </c>
      <c r="AQ160" s="39" t="e">
        <f>'Budget FCFA'!#REF!/VLOOKUP(AQ$2,$BO$127:$BP$138,2,FALSE)</f>
        <v>#REF!</v>
      </c>
      <c r="AR160" s="40" t="e">
        <f>'Budget FCFA'!#REF!/VLOOKUP(AR$2,$BO$127:$BP$138,2,FALSE)</f>
        <v>#REF!</v>
      </c>
      <c r="AS160" s="40" t="e">
        <f>'Budget FCFA'!#REF!/VLOOKUP(AS$2,$BO$127:$BP$138,2,FALSE)</f>
        <v>#REF!</v>
      </c>
      <c r="AT160" s="40" t="e">
        <f>'Budget FCFA'!#REF!/VLOOKUP(AT$2,$BO$127:$BP$138,2,FALSE)</f>
        <v>#REF!</v>
      </c>
      <c r="AU160" s="116" t="e">
        <f>'Budget FCFA'!#REF!/VLOOKUP(AU$2,$BO$127:$BP$138,2,FALSE)</f>
        <v>#REF!</v>
      </c>
      <c r="AV160" s="39" t="e">
        <f>'Budget FCFA'!#REF!/VLOOKUP(AV$2,$BO$127:$BP$138,2,FALSE)</f>
        <v>#REF!</v>
      </c>
      <c r="AW160" s="40" t="e">
        <f>'Budget FCFA'!#REF!/VLOOKUP(AW$2,$BO$127:$BP$138,2,FALSE)</f>
        <v>#REF!</v>
      </c>
      <c r="AX160" s="40" t="e">
        <f>'Budget FCFA'!#REF!/VLOOKUP(AX$2,$BO$127:$BP$138,2,FALSE)</f>
        <v>#REF!</v>
      </c>
      <c r="AY160" s="40" t="e">
        <f>'Budget FCFA'!#REF!/VLOOKUP(AY$2,$BO$127:$BP$138,2,FALSE)</f>
        <v>#REF!</v>
      </c>
      <c r="AZ160" s="116" t="e">
        <f>'Budget FCFA'!#REF!/VLOOKUP(AZ$2,$BO$127:$BP$138,2,FALSE)</f>
        <v>#REF!</v>
      </c>
      <c r="BA160" s="39" t="e">
        <f>'Budget FCFA'!#REF!/VLOOKUP(BA$2,$BO$127:$BP$138,2,FALSE)</f>
        <v>#REF!</v>
      </c>
      <c r="BB160" s="40" t="e">
        <f>'Budget FCFA'!#REF!/VLOOKUP(BB$2,$BO$127:$BP$138,2,FALSE)</f>
        <v>#REF!</v>
      </c>
      <c r="BC160" s="40" t="e">
        <f>'Budget FCFA'!#REF!/VLOOKUP(BC$2,$BO$127:$BP$138,2,FALSE)</f>
        <v>#REF!</v>
      </c>
      <c r="BD160" s="40" t="e">
        <f>'Budget FCFA'!#REF!/VLOOKUP(BD$2,$BO$127:$BP$138,2,FALSE)</f>
        <v>#REF!</v>
      </c>
      <c r="BE160" s="144" t="e">
        <f>'Budget FCFA'!#REF!/VLOOKUP(BE$2,$BO$127:$BP$138,2,FALSE)</f>
        <v>#REF!</v>
      </c>
      <c r="BF160" s="39" t="e">
        <f>'Budget FCFA'!#REF!/VLOOKUP(BF$2,$BO$127:$BP$138,2,FALSE)</f>
        <v>#REF!</v>
      </c>
      <c r="BG160" s="40" t="e">
        <f>'Budget FCFA'!#REF!/VLOOKUP(BG$2,$BO$127:$BP$138,2,FALSE)</f>
        <v>#REF!</v>
      </c>
      <c r="BH160" s="40" t="e">
        <f>'Budget FCFA'!#REF!/VLOOKUP(BH$2,$BO$127:$BP$138,2,FALSE)</f>
        <v>#REF!</v>
      </c>
      <c r="BI160" s="159" t="e">
        <f>'Budget FCFA'!#REF!/VLOOKUP(BI$2,$BO$127:$BP$138,2,FALSE)</f>
        <v>#REF!</v>
      </c>
      <c r="BJ160" s="116" t="e">
        <f>'Budget FCFA'!#REF!/VLOOKUP(BJ$2,$BO$127:$BP$138,2,FALSE)</f>
        <v>#REF!</v>
      </c>
      <c r="BK160" s="110" t="e">
        <f t="shared" si="2"/>
        <v>#REF!</v>
      </c>
      <c r="BL160" s="213" t="e">
        <f>BK160-'Budget FCFA'!#REF!</f>
        <v>#REF!</v>
      </c>
      <c r="BM160"/>
      <c r="BO160" s="26" t="s">
        <v>37</v>
      </c>
      <c r="BP160" s="24" t="e">
        <f>'Budget FCFA'!#REF!/VLOOKUP($BO160,$BO$127:$BP$138,2,FALSE)</f>
        <v>#REF!</v>
      </c>
      <c r="BQ160" s="24" t="e">
        <f>'Budget FCFA'!#REF!/VLOOKUP($BO160,$BO$127:$BP$138,2,FALSE)</f>
        <v>#REF!</v>
      </c>
      <c r="BR160" s="24" t="e">
        <f>'Budget FCFA'!#REF!/VLOOKUP($BO160,$BO$127:$BP$138,2,FALSE)</f>
        <v>#REF!</v>
      </c>
      <c r="BS160" s="104" t="e">
        <f>'Budget FCFA'!#REF!/VLOOKUP($BO160,$BO$127:$BP$138,2,FALSE)</f>
        <v>#REF!</v>
      </c>
      <c r="BT160" s="104" t="e">
        <f>'Budget FCFA'!#REF!/VLOOKUP($BO160,$BO$127:$BP$138,2,FALSE)</f>
        <v>#REF!</v>
      </c>
      <c r="BU160" s="104" t="e">
        <f>'Budget FCFA'!#REF!/VLOOKUP($BO160,$BO$127:$BP$138,2,FALSE)</f>
        <v>#REF!</v>
      </c>
      <c r="BV160" s="35" t="e">
        <f t="shared" si="5"/>
        <v>#REF!</v>
      </c>
    </row>
    <row r="161" spans="1:91" s="5" customFormat="1" ht="15.6">
      <c r="A161" s="61" t="s">
        <v>7</v>
      </c>
      <c r="B161" s="62" t="s">
        <v>29</v>
      </c>
      <c r="C161" s="109" t="s">
        <v>57</v>
      </c>
      <c r="D161" s="39">
        <f>'Budget FCFA'!D161/VLOOKUP(D$2,$BO$127:$BP$138,2,FALSE)</f>
        <v>0</v>
      </c>
      <c r="E161" s="40">
        <f>'Budget FCFA'!E161/VLOOKUP(E$2,$BO$127:$BP$138,2,FALSE)</f>
        <v>0</v>
      </c>
      <c r="F161" s="40">
        <f>'Budget FCFA'!F161/VLOOKUP(F$2,$BO$127:$BP$138,2,FALSE)</f>
        <v>0</v>
      </c>
      <c r="G161" s="40">
        <f>'Budget FCFA'!G161/VLOOKUP(G$2,$BO$127:$BP$138,2,FALSE)</f>
        <v>0</v>
      </c>
      <c r="H161" s="116">
        <f>'Budget FCFA'!H161/VLOOKUP(H$2,$BO$127:$BP$138,2,FALSE)</f>
        <v>0</v>
      </c>
      <c r="I161" s="39">
        <f>'Budget FCFA'!I161/VLOOKUP(I$2,$BO$127:$BP$138,2,FALSE)</f>
        <v>0</v>
      </c>
      <c r="J161" s="40">
        <f>'Budget FCFA'!J161/VLOOKUP(J$2,$BO$127:$BP$138,2,FALSE)</f>
        <v>0</v>
      </c>
      <c r="K161" s="40">
        <f>'Budget FCFA'!K161/VLOOKUP(K$2,$BO$127:$BP$138,2,FALSE)</f>
        <v>0</v>
      </c>
      <c r="L161" s="116">
        <f>'Budget FCFA'!L161/VLOOKUP(L$2,$BO$127:$BP$138,2,FALSE)</f>
        <v>0</v>
      </c>
      <c r="M161" s="39">
        <f>'Budget FCFA'!M161/VLOOKUP(M$2,$BO$127:$BP$138,2,FALSE)</f>
        <v>0</v>
      </c>
      <c r="N161" s="40">
        <f>'Budget FCFA'!N161/VLOOKUP(N$2,$BO$127:$BP$138,2,FALSE)</f>
        <v>0</v>
      </c>
      <c r="O161" s="40">
        <f>'Budget FCFA'!O161/VLOOKUP(O$2,$BO$127:$BP$138,2,FALSE)</f>
        <v>0</v>
      </c>
      <c r="P161" s="40">
        <f>'Budget FCFA'!P161/VLOOKUP(P$2,$BO$127:$BP$138,2,FALSE)</f>
        <v>0</v>
      </c>
      <c r="Q161" s="116">
        <f>'Budget FCFA'!Q161/VLOOKUP(Q$2,$BO$127:$BP$138,2,FALSE)</f>
        <v>0</v>
      </c>
      <c r="R161" s="39">
        <f>'Budget FCFA'!R161/VLOOKUP(R$2,$BO$127:$BP$138,2,FALSE)</f>
        <v>0</v>
      </c>
      <c r="S161" s="40">
        <f>'Budget FCFA'!S161/VLOOKUP(S$2,$BO$127:$BP$138,2,FALSE)</f>
        <v>0</v>
      </c>
      <c r="T161" s="40">
        <f>'Budget FCFA'!T161/VLOOKUP(T$2,$BO$127:$BP$138,2,FALSE)</f>
        <v>0</v>
      </c>
      <c r="U161" s="40">
        <f>'Budget FCFA'!U161/VLOOKUP(U$2,$BO$127:$BP$138,2,FALSE)</f>
        <v>0</v>
      </c>
      <c r="V161" s="116">
        <f>'Budget FCFA'!V161/VLOOKUP(V$2,$BO$127:$BP$138,2,FALSE)</f>
        <v>0</v>
      </c>
      <c r="W161" s="39">
        <f>'Budget FCFA'!W161/VLOOKUP(W$2,$BO$127:$BP$138,2,FALSE)</f>
        <v>0</v>
      </c>
      <c r="X161" s="40">
        <f>'Budget FCFA'!X161/VLOOKUP(X$2,$BO$127:$BP$138,2,FALSE)</f>
        <v>0</v>
      </c>
      <c r="Y161" s="40">
        <f>'Budget FCFA'!Y161/VLOOKUP(Y$2,$BO$127:$BP$138,2,FALSE)</f>
        <v>0</v>
      </c>
      <c r="Z161" s="40">
        <f>'Budget FCFA'!Z161/VLOOKUP(Z$2,$BO$127:$BP$138,2,FALSE)</f>
        <v>0</v>
      </c>
      <c r="AA161" s="116">
        <f>'Budget FCFA'!AA161/VLOOKUP(AA$2,$BO$127:$BP$138,2,FALSE)</f>
        <v>0</v>
      </c>
      <c r="AB161" s="39">
        <f>'Budget FCFA'!AB161/VLOOKUP(AB$2,$BO$127:$BP$138,2,FALSE)</f>
        <v>0</v>
      </c>
      <c r="AC161" s="40">
        <f>'Budget FCFA'!AC161/VLOOKUP(AC$2,$BO$127:$BP$138,2,FALSE)</f>
        <v>0</v>
      </c>
      <c r="AD161" s="40">
        <f>'Budget FCFA'!AD161/VLOOKUP(AD$2,$BO$127:$BP$138,2,FALSE)</f>
        <v>0</v>
      </c>
      <c r="AE161" s="40">
        <f>'Budget FCFA'!AE161/VLOOKUP(AE$2,$BO$127:$BP$138,2,FALSE)</f>
        <v>0</v>
      </c>
      <c r="AF161" s="116">
        <f>'Budget FCFA'!AF161/VLOOKUP(AF$2,$BO$127:$BP$138,2,FALSE)</f>
        <v>0</v>
      </c>
      <c r="AG161" s="39">
        <f>'Budget FCFA'!AG161/VLOOKUP(AG$2,$BO$127:$BP$138,2,FALSE)</f>
        <v>0</v>
      </c>
      <c r="AH161" s="40">
        <f>'Budget FCFA'!AH161/VLOOKUP(AH$2,$BO$127:$BP$138,2,FALSE)</f>
        <v>0</v>
      </c>
      <c r="AI161" s="40">
        <f>'Budget FCFA'!AI161/VLOOKUP(AI$2,$BO$127:$BP$138,2,FALSE)</f>
        <v>0</v>
      </c>
      <c r="AJ161" s="40">
        <f>'Budget FCFA'!AJ161/VLOOKUP(AJ$2,$BO$127:$BP$138,2,FALSE)</f>
        <v>0</v>
      </c>
      <c r="AK161" s="116">
        <f>'Budget FCFA'!AK161/VLOOKUP(AK$2,$BO$127:$BP$138,2,FALSE)</f>
        <v>0</v>
      </c>
      <c r="AL161" s="39">
        <f>'Budget FCFA'!AL161/VLOOKUP(AL$2,$BO$127:$BP$138,2,FALSE)</f>
        <v>0</v>
      </c>
      <c r="AM161" s="40">
        <f>'Budget FCFA'!AM161/VLOOKUP(AM$2,$BO$127:$BP$138,2,FALSE)</f>
        <v>0</v>
      </c>
      <c r="AN161" s="40">
        <f>'Budget FCFA'!AN161/VLOOKUP(AN$2,$BO$127:$BP$138,2,FALSE)</f>
        <v>0</v>
      </c>
      <c r="AO161" s="40">
        <f>'Budget FCFA'!AO161/VLOOKUP(AO$2,$BO$127:$BP$138,2,FALSE)</f>
        <v>0</v>
      </c>
      <c r="AP161" s="116">
        <f>'Budget FCFA'!AP161/VLOOKUP(AP$2,$BO$127:$BP$138,2,FALSE)</f>
        <v>0</v>
      </c>
      <c r="AQ161" s="39" t="e">
        <f>'Budget FCFA'!#REF!/VLOOKUP(AQ$2,$BO$127:$BP$138,2,FALSE)</f>
        <v>#REF!</v>
      </c>
      <c r="AR161" s="40" t="e">
        <f>'Budget FCFA'!#REF!/VLOOKUP(AR$2,$BO$127:$BP$138,2,FALSE)</f>
        <v>#REF!</v>
      </c>
      <c r="AS161" s="40" t="e">
        <f>'Budget FCFA'!#REF!/VLOOKUP(AS$2,$BO$127:$BP$138,2,FALSE)</f>
        <v>#REF!</v>
      </c>
      <c r="AT161" s="40" t="e">
        <f>'Budget FCFA'!#REF!/VLOOKUP(AT$2,$BO$127:$BP$138,2,FALSE)</f>
        <v>#REF!</v>
      </c>
      <c r="AU161" s="116" t="e">
        <f>'Budget FCFA'!#REF!/VLOOKUP(AU$2,$BO$127:$BP$138,2,FALSE)</f>
        <v>#REF!</v>
      </c>
      <c r="AV161" s="39" t="e">
        <f>'Budget FCFA'!#REF!/VLOOKUP(AV$2,$BO$127:$BP$138,2,FALSE)</f>
        <v>#REF!</v>
      </c>
      <c r="AW161" s="40" t="e">
        <f>'Budget FCFA'!#REF!/VLOOKUP(AW$2,$BO$127:$BP$138,2,FALSE)</f>
        <v>#REF!</v>
      </c>
      <c r="AX161" s="40" t="e">
        <f>'Budget FCFA'!#REF!/VLOOKUP(AX$2,$BO$127:$BP$138,2,FALSE)</f>
        <v>#REF!</v>
      </c>
      <c r="AY161" s="40" t="e">
        <f>'Budget FCFA'!#REF!/VLOOKUP(AY$2,$BO$127:$BP$138,2,FALSE)</f>
        <v>#REF!</v>
      </c>
      <c r="AZ161" s="116" t="e">
        <f>'Budget FCFA'!#REF!/VLOOKUP(AZ$2,$BO$127:$BP$138,2,FALSE)</f>
        <v>#REF!</v>
      </c>
      <c r="BA161" s="39" t="e">
        <f>'Budget FCFA'!#REF!/VLOOKUP(BA$2,$BO$127:$BP$138,2,FALSE)</f>
        <v>#REF!</v>
      </c>
      <c r="BB161" s="40" t="e">
        <f>'Budget FCFA'!#REF!/VLOOKUP(BB$2,$BO$127:$BP$138,2,FALSE)</f>
        <v>#REF!</v>
      </c>
      <c r="BC161" s="40" t="e">
        <f>'Budget FCFA'!#REF!/VLOOKUP(BC$2,$BO$127:$BP$138,2,FALSE)</f>
        <v>#REF!</v>
      </c>
      <c r="BD161" s="40" t="e">
        <f>'Budget FCFA'!#REF!/VLOOKUP(BD$2,$BO$127:$BP$138,2,FALSE)</f>
        <v>#REF!</v>
      </c>
      <c r="BE161" s="144" t="e">
        <f>'Budget FCFA'!#REF!/VLOOKUP(BE$2,$BO$127:$BP$138,2,FALSE)</f>
        <v>#REF!</v>
      </c>
      <c r="BF161" s="39" t="e">
        <f>'Budget FCFA'!#REF!/VLOOKUP(BF$2,$BO$127:$BP$138,2,FALSE)</f>
        <v>#REF!</v>
      </c>
      <c r="BG161" s="40" t="e">
        <f>'Budget FCFA'!#REF!/VLOOKUP(BG$2,$BO$127:$BP$138,2,FALSE)</f>
        <v>#REF!</v>
      </c>
      <c r="BH161" s="40" t="e">
        <f>'Budget FCFA'!#REF!/VLOOKUP(BH$2,$BO$127:$BP$138,2,FALSE)</f>
        <v>#REF!</v>
      </c>
      <c r="BI161" s="159" t="e">
        <f>'Budget FCFA'!#REF!/VLOOKUP(BI$2,$BO$127:$BP$138,2,FALSE)</f>
        <v>#REF!</v>
      </c>
      <c r="BJ161" s="116" t="e">
        <f>'Budget FCFA'!#REF!/VLOOKUP(BJ$2,$BO$127:$BP$138,2,FALSE)</f>
        <v>#REF!</v>
      </c>
      <c r="BK161" s="110" t="e">
        <f t="shared" si="2"/>
        <v>#REF!</v>
      </c>
      <c r="BL161" s="213" t="e">
        <f>BK161-'Budget FCFA'!#REF!</f>
        <v>#REF!</v>
      </c>
      <c r="BM161"/>
      <c r="BO161" s="26" t="s">
        <v>38</v>
      </c>
      <c r="BP161" s="24" t="e">
        <f>'Budget FCFA'!#REF!/VLOOKUP($BO161,$BO$127:$BP$138,2,FALSE)</f>
        <v>#REF!</v>
      </c>
      <c r="BQ161" s="24" t="e">
        <f>'Budget FCFA'!#REF!/VLOOKUP($BO161,$BO$127:$BP$138,2,FALSE)</f>
        <v>#REF!</v>
      </c>
      <c r="BR161" s="24" t="e">
        <f>'Budget FCFA'!#REF!/VLOOKUP($BO161,$BO$127:$BP$138,2,FALSE)</f>
        <v>#REF!</v>
      </c>
      <c r="BS161" s="104" t="e">
        <f>'Budget FCFA'!#REF!/VLOOKUP($BO161,$BO$127:$BP$138,2,FALSE)</f>
        <v>#REF!</v>
      </c>
      <c r="BT161" s="104" t="e">
        <f>'Budget FCFA'!#REF!/VLOOKUP($BO161,$BO$127:$BP$138,2,FALSE)</f>
        <v>#REF!</v>
      </c>
      <c r="BU161" s="104" t="e">
        <f>'Budget FCFA'!#REF!/VLOOKUP($BO161,$BO$127:$BP$138,2,FALSE)</f>
        <v>#REF!</v>
      </c>
      <c r="BV161" s="35" t="e">
        <f t="shared" si="5"/>
        <v>#REF!</v>
      </c>
    </row>
    <row r="162" spans="1:91" s="5" customFormat="1" ht="15.6">
      <c r="A162" s="61" t="s">
        <v>7</v>
      </c>
      <c r="B162" s="62" t="s">
        <v>96</v>
      </c>
      <c r="C162" s="109" t="s">
        <v>57</v>
      </c>
      <c r="D162" s="39">
        <f>'Budget FCFA'!D162/VLOOKUP(D$2,$BO$127:$BP$138,2,FALSE)</f>
        <v>0</v>
      </c>
      <c r="E162" s="40">
        <f>'Budget FCFA'!E162/VLOOKUP(E$2,$BO$127:$BP$138,2,FALSE)</f>
        <v>0</v>
      </c>
      <c r="F162" s="40">
        <f>'Budget FCFA'!F162/VLOOKUP(F$2,$BO$127:$BP$138,2,FALSE)</f>
        <v>0</v>
      </c>
      <c r="G162" s="40">
        <f>'Budget FCFA'!G162/VLOOKUP(G$2,$BO$127:$BP$138,2,FALSE)</f>
        <v>0</v>
      </c>
      <c r="H162" s="41">
        <f>'Budget FCFA'!H162/VLOOKUP(H$2,$BO$127:$BP$138,2,FALSE)</f>
        <v>0</v>
      </c>
      <c r="I162" s="39">
        <f>'Budget FCFA'!I162/VLOOKUP(I$2,$BO$127:$BP$138,2,FALSE)</f>
        <v>0</v>
      </c>
      <c r="J162" s="40">
        <f>'Budget FCFA'!J162/VLOOKUP(J$2,$BO$127:$BP$138,2,FALSE)</f>
        <v>0</v>
      </c>
      <c r="K162" s="40">
        <f>'Budget FCFA'!K162/VLOOKUP(K$2,$BO$127:$BP$138,2,FALSE)</f>
        <v>0</v>
      </c>
      <c r="L162" s="41">
        <f>'Budget FCFA'!L162/VLOOKUP(L$2,$BO$127:$BP$138,2,FALSE)</f>
        <v>0</v>
      </c>
      <c r="M162" s="39">
        <f>'Budget FCFA'!M162/VLOOKUP(M$2,$BO$127:$BP$138,2,FALSE)</f>
        <v>0</v>
      </c>
      <c r="N162" s="40">
        <f>'Budget FCFA'!N162/VLOOKUP(N$2,$BO$127:$BP$138,2,FALSE)</f>
        <v>0</v>
      </c>
      <c r="O162" s="40">
        <f>'Budget FCFA'!O162/VLOOKUP(O$2,$BO$127:$BP$138,2,FALSE)</f>
        <v>0</v>
      </c>
      <c r="P162" s="40">
        <f>'Budget FCFA'!P162/VLOOKUP(P$2,$BO$127:$BP$138,2,FALSE)</f>
        <v>0</v>
      </c>
      <c r="Q162" s="41">
        <f>'Budget FCFA'!Q162/VLOOKUP(Q$2,$BO$127:$BP$138,2,FALSE)</f>
        <v>0</v>
      </c>
      <c r="R162" s="39">
        <f>'Budget FCFA'!R162/VLOOKUP(R$2,$BO$127:$BP$138,2,FALSE)</f>
        <v>0</v>
      </c>
      <c r="S162" s="40">
        <f>'Budget FCFA'!S162/VLOOKUP(S$2,$BO$127:$BP$138,2,FALSE)</f>
        <v>0</v>
      </c>
      <c r="T162" s="40">
        <f>'Budget FCFA'!T162/VLOOKUP(T$2,$BO$127:$BP$138,2,FALSE)</f>
        <v>0</v>
      </c>
      <c r="U162" s="40">
        <f>'Budget FCFA'!U162/VLOOKUP(U$2,$BO$127:$BP$138,2,FALSE)</f>
        <v>0</v>
      </c>
      <c r="V162" s="41">
        <f>'Budget FCFA'!V162/VLOOKUP(V$2,$BO$127:$BP$138,2,FALSE)</f>
        <v>0</v>
      </c>
      <c r="W162" s="39">
        <f>'Budget FCFA'!W162/VLOOKUP(W$2,$BO$127:$BP$138,2,FALSE)</f>
        <v>0</v>
      </c>
      <c r="X162" s="40">
        <f>'Budget FCFA'!X162/VLOOKUP(X$2,$BO$127:$BP$138,2,FALSE)</f>
        <v>0</v>
      </c>
      <c r="Y162" s="40">
        <f>'Budget FCFA'!Y162/VLOOKUP(Y$2,$BO$127:$BP$138,2,FALSE)</f>
        <v>0</v>
      </c>
      <c r="Z162" s="40">
        <f>'Budget FCFA'!Z162/VLOOKUP(Z$2,$BO$127:$BP$138,2,FALSE)</f>
        <v>0</v>
      </c>
      <c r="AA162" s="41">
        <f>'Budget FCFA'!AA162/VLOOKUP(AA$2,$BO$127:$BP$138,2,FALSE)</f>
        <v>0</v>
      </c>
      <c r="AB162" s="39">
        <f>'Budget FCFA'!AB162/VLOOKUP(AB$2,$BO$127:$BP$138,2,FALSE)</f>
        <v>0</v>
      </c>
      <c r="AC162" s="40">
        <f>'Budget FCFA'!AC162/VLOOKUP(AC$2,$BO$127:$BP$138,2,FALSE)</f>
        <v>0</v>
      </c>
      <c r="AD162" s="40">
        <f>'Budget FCFA'!AD162/VLOOKUP(AD$2,$BO$127:$BP$138,2,FALSE)</f>
        <v>0</v>
      </c>
      <c r="AE162" s="40">
        <f>'Budget FCFA'!AE162/VLOOKUP(AE$2,$BO$127:$BP$138,2,FALSE)</f>
        <v>0</v>
      </c>
      <c r="AF162" s="41">
        <f>'Budget FCFA'!AF162/VLOOKUP(AF$2,$BO$127:$BP$138,2,FALSE)</f>
        <v>0</v>
      </c>
      <c r="AG162" s="39">
        <f>'Budget FCFA'!AG162/VLOOKUP(AG$2,$BO$127:$BP$138,2,FALSE)</f>
        <v>0</v>
      </c>
      <c r="AH162" s="40">
        <f>'Budget FCFA'!AH162/VLOOKUP(AH$2,$BO$127:$BP$138,2,FALSE)</f>
        <v>0</v>
      </c>
      <c r="AI162" s="40">
        <f>'Budget FCFA'!AI162/VLOOKUP(AI$2,$BO$127:$BP$138,2,FALSE)</f>
        <v>0</v>
      </c>
      <c r="AJ162" s="40">
        <f>'Budget FCFA'!AJ162/VLOOKUP(AJ$2,$BO$127:$BP$138,2,FALSE)</f>
        <v>0</v>
      </c>
      <c r="AK162" s="41">
        <f>'Budget FCFA'!AK162/VLOOKUP(AK$2,$BO$127:$BP$138,2,FALSE)</f>
        <v>0</v>
      </c>
      <c r="AL162" s="39">
        <f>'Budget FCFA'!AL162/VLOOKUP(AL$2,$BO$127:$BP$138,2,FALSE)</f>
        <v>0</v>
      </c>
      <c r="AM162" s="40">
        <f>'Budget FCFA'!AM162/VLOOKUP(AM$2,$BO$127:$BP$138,2,FALSE)</f>
        <v>0</v>
      </c>
      <c r="AN162" s="40">
        <f>'Budget FCFA'!AN162/VLOOKUP(AN$2,$BO$127:$BP$138,2,FALSE)</f>
        <v>0</v>
      </c>
      <c r="AO162" s="40">
        <f>'Budget FCFA'!AO162/VLOOKUP(AO$2,$BO$127:$BP$138,2,FALSE)</f>
        <v>0</v>
      </c>
      <c r="AP162" s="41">
        <f>'Budget FCFA'!AP162/VLOOKUP(AP$2,$BO$127:$BP$138,2,FALSE)</f>
        <v>0</v>
      </c>
      <c r="AQ162" s="39" t="e">
        <f>'Budget FCFA'!#REF!/VLOOKUP(AQ$2,$BO$127:$BP$138,2,FALSE)</f>
        <v>#REF!</v>
      </c>
      <c r="AR162" s="40" t="e">
        <f>'Budget FCFA'!#REF!/VLOOKUP(AR$2,$BO$127:$BP$138,2,FALSE)</f>
        <v>#REF!</v>
      </c>
      <c r="AS162" s="40" t="e">
        <f>'Budget FCFA'!#REF!/VLOOKUP(AS$2,$BO$127:$BP$138,2,FALSE)</f>
        <v>#REF!</v>
      </c>
      <c r="AT162" s="40" t="e">
        <f>'Budget FCFA'!#REF!/VLOOKUP(AT$2,$BO$127:$BP$138,2,FALSE)</f>
        <v>#REF!</v>
      </c>
      <c r="AU162" s="41" t="e">
        <f>'Budget FCFA'!#REF!/VLOOKUP(AU$2,$BO$127:$BP$138,2,FALSE)</f>
        <v>#REF!</v>
      </c>
      <c r="AV162" s="39" t="e">
        <f>'Budget FCFA'!#REF!/VLOOKUP(AV$2,$BO$127:$BP$138,2,FALSE)</f>
        <v>#REF!</v>
      </c>
      <c r="AW162" s="40" t="e">
        <f>'Budget FCFA'!#REF!/VLOOKUP(AW$2,$BO$127:$BP$138,2,FALSE)</f>
        <v>#REF!</v>
      </c>
      <c r="AX162" s="40" t="e">
        <f>'Budget FCFA'!#REF!/VLOOKUP(AX$2,$BO$127:$BP$138,2,FALSE)</f>
        <v>#REF!</v>
      </c>
      <c r="AY162" s="40" t="e">
        <f>'Budget FCFA'!#REF!/VLOOKUP(AY$2,$BO$127:$BP$138,2,FALSE)</f>
        <v>#REF!</v>
      </c>
      <c r="AZ162" s="41" t="e">
        <f>'Budget FCFA'!#REF!/VLOOKUP(AZ$2,$BO$127:$BP$138,2,FALSE)</f>
        <v>#REF!</v>
      </c>
      <c r="BA162" s="39" t="e">
        <f>'Budget FCFA'!#REF!/VLOOKUP(BA$2,$BO$127:$BP$138,2,FALSE)</f>
        <v>#REF!</v>
      </c>
      <c r="BB162" s="40" t="e">
        <f>'Budget FCFA'!#REF!/VLOOKUP(BB$2,$BO$127:$BP$138,2,FALSE)</f>
        <v>#REF!</v>
      </c>
      <c r="BC162" s="40" t="e">
        <f>'Budget FCFA'!#REF!/VLOOKUP(BC$2,$BO$127:$BP$138,2,FALSE)</f>
        <v>#REF!</v>
      </c>
      <c r="BD162" s="40" t="e">
        <f>'Budget FCFA'!#REF!/VLOOKUP(BD$2,$BO$127:$BP$138,2,FALSE)</f>
        <v>#REF!</v>
      </c>
      <c r="BE162" s="41" t="e">
        <f>'Budget FCFA'!#REF!/VLOOKUP(BE$2,$BO$127:$BP$138,2,FALSE)</f>
        <v>#REF!</v>
      </c>
      <c r="BF162" s="39" t="e">
        <f>'Budget FCFA'!#REF!/VLOOKUP(BF$2,$BO$127:$BP$138,2,FALSE)</f>
        <v>#REF!</v>
      </c>
      <c r="BG162" s="40" t="e">
        <f>'Budget FCFA'!#REF!/VLOOKUP(BG$2,$BO$127:$BP$138,2,FALSE)</f>
        <v>#REF!</v>
      </c>
      <c r="BH162" s="40" t="e">
        <f>'Budget FCFA'!#REF!/VLOOKUP(BH$2,$BO$127:$BP$138,2,FALSE)</f>
        <v>#REF!</v>
      </c>
      <c r="BI162" s="159" t="e">
        <f>'Budget FCFA'!#REF!/VLOOKUP(BI$2,$BO$127:$BP$138,2,FALSE)</f>
        <v>#REF!</v>
      </c>
      <c r="BJ162" s="149" t="e">
        <f>'Budget FCFA'!#REF!/VLOOKUP(BJ$2,$BO$127:$BP$138,2,FALSE)</f>
        <v>#REF!</v>
      </c>
      <c r="BK162" s="110" t="e">
        <f t="shared" si="2"/>
        <v>#REF!</v>
      </c>
      <c r="BL162" s="213" t="e">
        <f>BK162-'Budget FCFA'!#REF!</f>
        <v>#REF!</v>
      </c>
      <c r="BM162"/>
      <c r="BO162" s="26" t="s">
        <v>35</v>
      </c>
      <c r="BP162" s="24" t="e">
        <f>'Budget FCFA'!#REF!/VLOOKUP($BO162,$BO$127:$BP$138,2,FALSE)</f>
        <v>#REF!</v>
      </c>
      <c r="BQ162" s="24" t="e">
        <f>'Budget FCFA'!#REF!/VLOOKUP($BO162,$BO$127:$BP$138,2,FALSE)</f>
        <v>#REF!</v>
      </c>
      <c r="BR162" s="24" t="e">
        <f>'Budget FCFA'!#REF!/VLOOKUP($BO162,$BO$127:$BP$138,2,FALSE)</f>
        <v>#REF!</v>
      </c>
      <c r="BS162" s="104" t="e">
        <f>'Budget FCFA'!#REF!/VLOOKUP($BO162,$BO$127:$BP$138,2,FALSE)</f>
        <v>#REF!</v>
      </c>
      <c r="BT162" s="104" t="e">
        <f>'Budget FCFA'!#REF!/VLOOKUP($BO162,$BO$127:$BP$138,2,FALSE)</f>
        <v>#REF!</v>
      </c>
      <c r="BU162" s="104" t="e">
        <f>'Budget FCFA'!#REF!/VLOOKUP($BO162,$BO$127:$BP$138,2,FALSE)</f>
        <v>#REF!</v>
      </c>
      <c r="BV162" s="35" t="e">
        <f t="shared" si="5"/>
        <v>#REF!</v>
      </c>
    </row>
    <row r="163" spans="1:91" s="5" customFormat="1" ht="15.6">
      <c r="A163" s="61" t="s">
        <v>7</v>
      </c>
      <c r="B163" s="62" t="s">
        <v>30</v>
      </c>
      <c r="C163" s="109" t="s">
        <v>57</v>
      </c>
      <c r="D163" s="39">
        <f>'Budget FCFA'!D163/VLOOKUP(D$2,$BO$127:$BP$138,2,FALSE)</f>
        <v>0</v>
      </c>
      <c r="E163" s="40">
        <f>'Budget FCFA'!E163/VLOOKUP(E$2,$BO$127:$BP$138,2,FALSE)</f>
        <v>0</v>
      </c>
      <c r="F163" s="40">
        <f>'Budget FCFA'!F163/VLOOKUP(F$2,$BO$127:$BP$138,2,FALSE)</f>
        <v>0</v>
      </c>
      <c r="G163" s="40">
        <f>'Budget FCFA'!G163/VLOOKUP(G$2,$BO$127:$BP$138,2,FALSE)</f>
        <v>0</v>
      </c>
      <c r="H163" s="41">
        <f>'Budget FCFA'!H163/VLOOKUP(H$2,$BO$127:$BP$138,2,FALSE)</f>
        <v>0</v>
      </c>
      <c r="I163" s="39">
        <f>'Budget FCFA'!I163/VLOOKUP(I$2,$BO$127:$BP$138,2,FALSE)</f>
        <v>0</v>
      </c>
      <c r="J163" s="40">
        <f>'Budget FCFA'!J163/VLOOKUP(J$2,$BO$127:$BP$138,2,FALSE)</f>
        <v>0</v>
      </c>
      <c r="K163" s="40">
        <f>'Budget FCFA'!K163/VLOOKUP(K$2,$BO$127:$BP$138,2,FALSE)</f>
        <v>0</v>
      </c>
      <c r="L163" s="41">
        <f>'Budget FCFA'!L163/VLOOKUP(L$2,$BO$127:$BP$138,2,FALSE)</f>
        <v>0</v>
      </c>
      <c r="M163" s="39">
        <f>'Budget FCFA'!M163/VLOOKUP(M$2,$BO$127:$BP$138,2,FALSE)</f>
        <v>0</v>
      </c>
      <c r="N163" s="40">
        <f>'Budget FCFA'!N163/VLOOKUP(N$2,$BO$127:$BP$138,2,FALSE)</f>
        <v>0</v>
      </c>
      <c r="O163" s="40">
        <f>'Budget FCFA'!O163/VLOOKUP(O$2,$BO$127:$BP$138,2,FALSE)</f>
        <v>0</v>
      </c>
      <c r="P163" s="40">
        <f>'Budget FCFA'!P163/VLOOKUP(P$2,$BO$127:$BP$138,2,FALSE)</f>
        <v>0</v>
      </c>
      <c r="Q163" s="41">
        <f>'Budget FCFA'!Q163/VLOOKUP(Q$2,$BO$127:$BP$138,2,FALSE)</f>
        <v>0</v>
      </c>
      <c r="R163" s="39">
        <f>'Budget FCFA'!R163/VLOOKUP(R$2,$BO$127:$BP$138,2,FALSE)</f>
        <v>0</v>
      </c>
      <c r="S163" s="40">
        <f>'Budget FCFA'!S163/VLOOKUP(S$2,$BO$127:$BP$138,2,FALSE)</f>
        <v>0</v>
      </c>
      <c r="T163" s="40">
        <f>'Budget FCFA'!T163/VLOOKUP(T$2,$BO$127:$BP$138,2,FALSE)</f>
        <v>0</v>
      </c>
      <c r="U163" s="40">
        <f>'Budget FCFA'!U163/VLOOKUP(U$2,$BO$127:$BP$138,2,FALSE)</f>
        <v>0</v>
      </c>
      <c r="V163" s="41">
        <f>'Budget FCFA'!V163/VLOOKUP(V$2,$BO$127:$BP$138,2,FALSE)</f>
        <v>0</v>
      </c>
      <c r="W163" s="39">
        <f>'Budget FCFA'!W163/VLOOKUP(W$2,$BO$127:$BP$138,2,FALSE)</f>
        <v>0</v>
      </c>
      <c r="X163" s="40">
        <f>'Budget FCFA'!X163/VLOOKUP(X$2,$BO$127:$BP$138,2,FALSE)</f>
        <v>0</v>
      </c>
      <c r="Y163" s="40">
        <f>'Budget FCFA'!Y163/VLOOKUP(Y$2,$BO$127:$BP$138,2,FALSE)</f>
        <v>0</v>
      </c>
      <c r="Z163" s="40">
        <f>'Budget FCFA'!Z163/VLOOKUP(Z$2,$BO$127:$BP$138,2,FALSE)</f>
        <v>0</v>
      </c>
      <c r="AA163" s="41">
        <f>'Budget FCFA'!AA163/VLOOKUP(AA$2,$BO$127:$BP$138,2,FALSE)</f>
        <v>0</v>
      </c>
      <c r="AB163" s="39">
        <f>'Budget FCFA'!AB163/VLOOKUP(AB$2,$BO$127:$BP$138,2,FALSE)</f>
        <v>0</v>
      </c>
      <c r="AC163" s="40">
        <f>'Budget FCFA'!AC163/VLOOKUP(AC$2,$BO$127:$BP$138,2,FALSE)</f>
        <v>0</v>
      </c>
      <c r="AD163" s="40">
        <f>'Budget FCFA'!AD163/VLOOKUP(AD$2,$BO$127:$BP$138,2,FALSE)</f>
        <v>0</v>
      </c>
      <c r="AE163" s="40">
        <f>'Budget FCFA'!AE163/VLOOKUP(AE$2,$BO$127:$BP$138,2,FALSE)</f>
        <v>0</v>
      </c>
      <c r="AF163" s="41">
        <f>'Budget FCFA'!AF163/VLOOKUP(AF$2,$BO$127:$BP$138,2,FALSE)</f>
        <v>0</v>
      </c>
      <c r="AG163" s="39">
        <f>'Budget FCFA'!AG163/VLOOKUP(AG$2,$BO$127:$BP$138,2,FALSE)</f>
        <v>0</v>
      </c>
      <c r="AH163" s="40">
        <f>'Budget FCFA'!AH163/VLOOKUP(AH$2,$BO$127:$BP$138,2,FALSE)</f>
        <v>0</v>
      </c>
      <c r="AI163" s="40">
        <f>'Budget FCFA'!AI163/VLOOKUP(AI$2,$BO$127:$BP$138,2,FALSE)</f>
        <v>0</v>
      </c>
      <c r="AJ163" s="40">
        <f>'Budget FCFA'!AJ163/VLOOKUP(AJ$2,$BO$127:$BP$138,2,FALSE)</f>
        <v>0</v>
      </c>
      <c r="AK163" s="41">
        <f>'Budget FCFA'!AK163/VLOOKUP(AK$2,$BO$127:$BP$138,2,FALSE)</f>
        <v>0</v>
      </c>
      <c r="AL163" s="39">
        <f>'Budget FCFA'!AL163/VLOOKUP(AL$2,$BO$127:$BP$138,2,FALSE)</f>
        <v>0</v>
      </c>
      <c r="AM163" s="40">
        <f>'Budget FCFA'!AM163/VLOOKUP(AM$2,$BO$127:$BP$138,2,FALSE)</f>
        <v>0</v>
      </c>
      <c r="AN163" s="40">
        <f>'Budget FCFA'!AN163/VLOOKUP(AN$2,$BO$127:$BP$138,2,FALSE)</f>
        <v>0</v>
      </c>
      <c r="AO163" s="40">
        <f>'Budget FCFA'!AO163/VLOOKUP(AO$2,$BO$127:$BP$138,2,FALSE)</f>
        <v>0</v>
      </c>
      <c r="AP163" s="41">
        <f>'Budget FCFA'!AP163/VLOOKUP(AP$2,$BO$127:$BP$138,2,FALSE)</f>
        <v>0</v>
      </c>
      <c r="AQ163" s="39" t="e">
        <f>'Budget FCFA'!#REF!/VLOOKUP(AQ$2,$BO$127:$BP$138,2,FALSE)</f>
        <v>#REF!</v>
      </c>
      <c r="AR163" s="40" t="e">
        <f>'Budget FCFA'!#REF!/VLOOKUP(AR$2,$BO$127:$BP$138,2,FALSE)</f>
        <v>#REF!</v>
      </c>
      <c r="AS163" s="40" t="e">
        <f>'Budget FCFA'!#REF!/VLOOKUP(AS$2,$BO$127:$BP$138,2,FALSE)</f>
        <v>#REF!</v>
      </c>
      <c r="AT163" s="40" t="e">
        <f>'Budget FCFA'!#REF!/VLOOKUP(AT$2,$BO$127:$BP$138,2,FALSE)</f>
        <v>#REF!</v>
      </c>
      <c r="AU163" s="41" t="e">
        <f>'Budget FCFA'!#REF!/VLOOKUP(AU$2,$BO$127:$BP$138,2,FALSE)</f>
        <v>#REF!</v>
      </c>
      <c r="AV163" s="39" t="e">
        <f>'Budget FCFA'!#REF!/VLOOKUP(AV$2,$BO$127:$BP$138,2,FALSE)</f>
        <v>#REF!</v>
      </c>
      <c r="AW163" s="40" t="e">
        <f>'Budget FCFA'!#REF!/VLOOKUP(AW$2,$BO$127:$BP$138,2,FALSE)</f>
        <v>#REF!</v>
      </c>
      <c r="AX163" s="40" t="e">
        <f>'Budget FCFA'!#REF!/VLOOKUP(AX$2,$BO$127:$BP$138,2,FALSE)</f>
        <v>#REF!</v>
      </c>
      <c r="AY163" s="40" t="e">
        <f>'Budget FCFA'!#REF!/VLOOKUP(AY$2,$BO$127:$BP$138,2,FALSE)</f>
        <v>#REF!</v>
      </c>
      <c r="AZ163" s="41" t="e">
        <f>'Budget FCFA'!#REF!/VLOOKUP(AZ$2,$BO$127:$BP$138,2,FALSE)</f>
        <v>#REF!</v>
      </c>
      <c r="BA163" s="39" t="e">
        <f>'Budget FCFA'!#REF!/VLOOKUP(BA$2,$BO$127:$BP$138,2,FALSE)</f>
        <v>#REF!</v>
      </c>
      <c r="BB163" s="40" t="e">
        <f>'Budget FCFA'!#REF!/VLOOKUP(BB$2,$BO$127:$BP$138,2,FALSE)</f>
        <v>#REF!</v>
      </c>
      <c r="BC163" s="40" t="e">
        <f>'Budget FCFA'!#REF!/VLOOKUP(BC$2,$BO$127:$BP$138,2,FALSE)</f>
        <v>#REF!</v>
      </c>
      <c r="BD163" s="40" t="e">
        <f>'Budget FCFA'!#REF!/VLOOKUP(BD$2,$BO$127:$BP$138,2,FALSE)</f>
        <v>#REF!</v>
      </c>
      <c r="BE163" s="41" t="e">
        <f>'Budget FCFA'!#REF!/VLOOKUP(BE$2,$BO$127:$BP$138,2,FALSE)</f>
        <v>#REF!</v>
      </c>
      <c r="BF163" s="39" t="e">
        <f>'Budget FCFA'!#REF!/VLOOKUP(BF$2,$BO$127:$BP$138,2,FALSE)</f>
        <v>#REF!</v>
      </c>
      <c r="BG163" s="40" t="e">
        <f>'Budget FCFA'!#REF!/VLOOKUP(BG$2,$BO$127:$BP$138,2,FALSE)</f>
        <v>#REF!</v>
      </c>
      <c r="BH163" s="40" t="e">
        <f>'Budget FCFA'!#REF!/VLOOKUP(BH$2,$BO$127:$BP$138,2,FALSE)</f>
        <v>#REF!</v>
      </c>
      <c r="BI163" s="159" t="e">
        <f>'Budget FCFA'!#REF!/VLOOKUP(BI$2,$BO$127:$BP$138,2,FALSE)</f>
        <v>#REF!</v>
      </c>
      <c r="BJ163" s="149" t="e">
        <f>'Budget FCFA'!#REF!/VLOOKUP(BJ$2,$BO$127:$BP$138,2,FALSE)</f>
        <v>#REF!</v>
      </c>
      <c r="BK163" s="110" t="e">
        <f t="shared" si="2"/>
        <v>#REF!</v>
      </c>
      <c r="BL163" s="213" t="e">
        <f>BK163-'Budget FCFA'!#REF!</f>
        <v>#REF!</v>
      </c>
      <c r="BM163"/>
      <c r="BO163" s="26" t="s">
        <v>36</v>
      </c>
      <c r="BP163" s="24" t="e">
        <f>'Budget FCFA'!#REF!/VLOOKUP($BO163,$BO$127:$BP$138,2,FALSE)</f>
        <v>#REF!</v>
      </c>
      <c r="BQ163" s="24" t="e">
        <f>'Budget FCFA'!#REF!/VLOOKUP($BO163,$BO$127:$BP$138,2,FALSE)</f>
        <v>#REF!</v>
      </c>
      <c r="BR163" s="24" t="e">
        <f>'Budget FCFA'!#REF!/VLOOKUP($BO163,$BO$127:$BP$138,2,FALSE)</f>
        <v>#REF!</v>
      </c>
      <c r="BS163" s="104" t="e">
        <f>'Budget FCFA'!#REF!/VLOOKUP($BO163,$BO$127:$BP$138,2,FALSE)</f>
        <v>#REF!</v>
      </c>
      <c r="BT163" s="104" t="e">
        <f>'Budget FCFA'!#REF!/VLOOKUP($BO163,$BO$127:$BP$138,2,FALSE)</f>
        <v>#REF!</v>
      </c>
      <c r="BU163" s="104" t="e">
        <f>'Budget FCFA'!#REF!/VLOOKUP($BO163,$BO$127:$BP$138,2,FALSE)</f>
        <v>#REF!</v>
      </c>
      <c r="BV163" s="35" t="e">
        <f t="shared" si="5"/>
        <v>#REF!</v>
      </c>
    </row>
    <row r="164" spans="1:91" s="5" customFormat="1" ht="15.6">
      <c r="A164" s="61" t="s">
        <v>7</v>
      </c>
      <c r="B164" s="64" t="s">
        <v>27</v>
      </c>
      <c r="C164" s="107" t="s">
        <v>102</v>
      </c>
      <c r="D164" s="65">
        <f>'Budget FCFA'!D164/VLOOKUP(D$2,$BO$127:$BP$138,2,FALSE)</f>
        <v>0</v>
      </c>
      <c r="E164" s="66">
        <f>'Budget FCFA'!E164/VLOOKUP(E$2,$BO$127:$BP$138,2,FALSE)</f>
        <v>0</v>
      </c>
      <c r="F164" s="66">
        <f>'Budget FCFA'!F164/VLOOKUP(F$2,$BO$127:$BP$138,2,FALSE)</f>
        <v>0</v>
      </c>
      <c r="G164" s="66">
        <f>'Budget FCFA'!G164/VLOOKUP(G$2,$BO$127:$BP$138,2,FALSE)</f>
        <v>0</v>
      </c>
      <c r="H164" s="67">
        <f>'Budget FCFA'!H164/VLOOKUP(H$2,$BO$127:$BP$138,2,FALSE)</f>
        <v>9.07</v>
      </c>
      <c r="I164" s="65">
        <f>'Budget FCFA'!I164/VLOOKUP(I$2,$BO$127:$BP$138,2,FALSE)</f>
        <v>0</v>
      </c>
      <c r="J164" s="66">
        <f>'Budget FCFA'!J164/VLOOKUP(J$2,$BO$127:$BP$138,2,FALSE)</f>
        <v>0</v>
      </c>
      <c r="K164" s="66">
        <f>'Budget FCFA'!K164/VLOOKUP(K$2,$BO$127:$BP$138,2,FALSE)</f>
        <v>0</v>
      </c>
      <c r="L164" s="67">
        <f>'Budget FCFA'!L164/VLOOKUP(L$2,$BO$127:$BP$138,2,FALSE)</f>
        <v>0</v>
      </c>
      <c r="M164" s="65">
        <f>'Budget FCFA'!M164/VLOOKUP(M$2,$BO$127:$BP$138,2,FALSE)</f>
        <v>10</v>
      </c>
      <c r="N164" s="94">
        <f>'Budget FCFA'!N164/VLOOKUP(N$2,$BO$127:$BP$138,2,FALSE)</f>
        <v>0</v>
      </c>
      <c r="O164" s="66">
        <f>'Budget FCFA'!O164/VLOOKUP(O$2,$BO$127:$BP$138,2,FALSE)</f>
        <v>0</v>
      </c>
      <c r="P164" s="66">
        <f>'Budget FCFA'!P164/VLOOKUP(P$2,$BO$127:$BP$138,2,FALSE)</f>
        <v>0</v>
      </c>
      <c r="Q164" s="67">
        <f>'Budget FCFA'!Q164/VLOOKUP(Q$2,$BO$127:$BP$138,2,FALSE)</f>
        <v>0</v>
      </c>
      <c r="R164" s="65">
        <f>'Budget FCFA'!R164/VLOOKUP(R$2,$BO$127:$BP$138,2,FALSE)</f>
        <v>10</v>
      </c>
      <c r="S164" s="66">
        <f>'Budget FCFA'!S164/VLOOKUP(S$2,$BO$127:$BP$138,2,FALSE)</f>
        <v>0</v>
      </c>
      <c r="T164" s="66">
        <f>'Budget FCFA'!T164/VLOOKUP(T$2,$BO$127:$BP$138,2,FALSE)</f>
        <v>0</v>
      </c>
      <c r="U164" s="66">
        <f>'Budget FCFA'!U164/VLOOKUP(U$2,$BO$127:$BP$138,2,FALSE)</f>
        <v>0</v>
      </c>
      <c r="V164" s="67">
        <f>'Budget FCFA'!V164/VLOOKUP(V$2,$BO$127:$BP$138,2,FALSE)</f>
        <v>0</v>
      </c>
      <c r="W164" s="65">
        <f>'Budget FCFA'!W164/VLOOKUP(W$2,$BO$127:$BP$138,2,FALSE)</f>
        <v>499</v>
      </c>
      <c r="X164" s="66">
        <f>'Budget FCFA'!X164/VLOOKUP(X$2,$BO$127:$BP$138,2,FALSE)</f>
        <v>0</v>
      </c>
      <c r="Y164" s="66">
        <f>'Budget FCFA'!Y164/VLOOKUP(Y$2,$BO$127:$BP$138,2,FALSE)</f>
        <v>0</v>
      </c>
      <c r="Z164" s="66">
        <f>'Budget FCFA'!Z164/VLOOKUP(Z$2,$BO$127:$BP$138,2,FALSE)</f>
        <v>0</v>
      </c>
      <c r="AA164" s="67">
        <f>'Budget FCFA'!AA164/VLOOKUP(AA$2,$BO$127:$BP$138,2,FALSE)</f>
        <v>537.44000000000005</v>
      </c>
      <c r="AB164" s="65">
        <f>'Budget FCFA'!AB164/VLOOKUP(AB$2,$BO$127:$BP$138,2,FALSE)</f>
        <v>0</v>
      </c>
      <c r="AC164" s="66">
        <f>'Budget FCFA'!AC164/VLOOKUP(AC$2,$BO$127:$BP$138,2,FALSE)</f>
        <v>0</v>
      </c>
      <c r="AD164" s="66">
        <f>'Budget FCFA'!AD164/VLOOKUP(AD$2,$BO$127:$BP$138,2,FALSE)</f>
        <v>0</v>
      </c>
      <c r="AE164" s="66">
        <f>'Budget FCFA'!AE164/VLOOKUP(AE$2,$BO$127:$BP$138,2,FALSE)</f>
        <v>0</v>
      </c>
      <c r="AF164" s="67">
        <f>'Budget FCFA'!AF164/VLOOKUP(AF$2,$BO$127:$BP$138,2,FALSE)</f>
        <v>611.06843218049278</v>
      </c>
      <c r="AG164" s="65">
        <f>'Budget FCFA'!AG164/VLOOKUP(AG$2,$BO$127:$BP$138,2,FALSE)</f>
        <v>0</v>
      </c>
      <c r="AH164" s="66">
        <f>'Budget FCFA'!AH164/VLOOKUP(AH$2,$BO$127:$BP$138,2,FALSE)</f>
        <v>0</v>
      </c>
      <c r="AI164" s="66">
        <f>'Budget FCFA'!AI164/VLOOKUP(AI$2,$BO$127:$BP$138,2,FALSE)</f>
        <v>0</v>
      </c>
      <c r="AJ164" s="66">
        <f>'Budget FCFA'!AJ164/VLOOKUP(AJ$2,$BO$127:$BP$138,2,FALSE)</f>
        <v>0</v>
      </c>
      <c r="AK164" s="67">
        <f>'Budget FCFA'!AK164/VLOOKUP(AK$2,$BO$127:$BP$138,2,FALSE)</f>
        <v>0</v>
      </c>
      <c r="AL164" s="65">
        <f>'Budget FCFA'!AL164/VLOOKUP(AL$2,$BO$127:$BP$138,2,FALSE)</f>
        <v>0</v>
      </c>
      <c r="AM164" s="66">
        <f>'Budget FCFA'!AM164/VLOOKUP(AM$2,$BO$127:$BP$138,2,FALSE)</f>
        <v>0</v>
      </c>
      <c r="AN164" s="66">
        <f>'Budget FCFA'!AN164/VLOOKUP(AN$2,$BO$127:$BP$138,2,FALSE)</f>
        <v>0</v>
      </c>
      <c r="AO164" s="66">
        <f>'Budget FCFA'!AO164/VLOOKUP(AO$2,$BO$127:$BP$138,2,FALSE)</f>
        <v>0</v>
      </c>
      <c r="AP164" s="67">
        <f>'Budget FCFA'!AP164/VLOOKUP(AP$2,$BO$127:$BP$138,2,FALSE)</f>
        <v>377.06</v>
      </c>
      <c r="AQ164" s="65" t="e">
        <f>'Budget FCFA'!#REF!/VLOOKUP(AQ$2,$BO$127:$BP$138,2,FALSE)</f>
        <v>#REF!</v>
      </c>
      <c r="AR164" s="66" t="e">
        <f>'Budget FCFA'!#REF!/VLOOKUP(AR$2,$BO$127:$BP$138,2,FALSE)</f>
        <v>#REF!</v>
      </c>
      <c r="AS164" s="66" t="e">
        <f>'Budget FCFA'!#REF!/VLOOKUP(AS$2,$BO$127:$BP$138,2,FALSE)</f>
        <v>#REF!</v>
      </c>
      <c r="AT164" s="66" t="e">
        <f>'Budget FCFA'!#REF!/VLOOKUP(AT$2,$BO$127:$BP$138,2,FALSE)</f>
        <v>#REF!</v>
      </c>
      <c r="AU164" s="67" t="e">
        <f>'Budget FCFA'!#REF!/VLOOKUP(AU$2,$BO$127:$BP$138,2,FALSE)</f>
        <v>#REF!</v>
      </c>
      <c r="AV164" s="65" t="e">
        <f>'Budget FCFA'!#REF!/VLOOKUP(AV$2,$BO$127:$BP$138,2,FALSE)</f>
        <v>#REF!</v>
      </c>
      <c r="AW164" s="66" t="e">
        <f>'Budget FCFA'!#REF!/VLOOKUP(AW$2,$BO$127:$BP$138,2,FALSE)</f>
        <v>#REF!</v>
      </c>
      <c r="AX164" s="66" t="e">
        <f>'Budget FCFA'!#REF!/VLOOKUP(AX$2,$BO$127:$BP$138,2,FALSE)</f>
        <v>#REF!</v>
      </c>
      <c r="AY164" s="66" t="e">
        <f>'Budget FCFA'!#REF!/VLOOKUP(AY$2,$BO$127:$BP$138,2,FALSE)</f>
        <v>#REF!</v>
      </c>
      <c r="AZ164" s="67" t="e">
        <f>'Budget FCFA'!#REF!/VLOOKUP(AZ$2,$BO$127:$BP$138,2,FALSE)</f>
        <v>#REF!</v>
      </c>
      <c r="BA164" s="65" t="e">
        <f>'Budget FCFA'!#REF!/VLOOKUP(BA$2,$BO$127:$BP$138,2,FALSE)</f>
        <v>#REF!</v>
      </c>
      <c r="BB164" s="66" t="e">
        <f>'Budget FCFA'!#REF!/VLOOKUP(BB$2,$BO$127:$BP$138,2,FALSE)</f>
        <v>#REF!</v>
      </c>
      <c r="BC164" s="66" t="e">
        <f>'Budget FCFA'!#REF!/VLOOKUP(BC$2,$BO$127:$BP$138,2,FALSE)</f>
        <v>#REF!</v>
      </c>
      <c r="BD164" s="66" t="e">
        <f>'Budget FCFA'!#REF!/VLOOKUP(BD$2,$BO$127:$BP$138,2,FALSE)</f>
        <v>#REF!</v>
      </c>
      <c r="BE164" s="146" t="e">
        <f>'Budget FCFA'!#REF!/VLOOKUP(BE$2,$BO$127:$BP$138,2,FALSE)</f>
        <v>#REF!</v>
      </c>
      <c r="BF164" s="65" t="e">
        <f>'Budget FCFA'!#REF!/VLOOKUP(BF$2,$BO$127:$BP$138,2,FALSE)</f>
        <v>#REF!</v>
      </c>
      <c r="BG164" s="66" t="e">
        <f>'Budget FCFA'!#REF!/VLOOKUP(BG$2,$BO$127:$BP$138,2,FALSE)</f>
        <v>#REF!</v>
      </c>
      <c r="BH164" s="66" t="e">
        <f>'Budget FCFA'!#REF!/VLOOKUP(BH$2,$BO$127:$BP$138,2,FALSE)</f>
        <v>#REF!</v>
      </c>
      <c r="BI164" s="67" t="e">
        <f>'Budget FCFA'!#REF!/VLOOKUP(BI$2,$BO$127:$BP$138,2,FALSE)</f>
        <v>#REF!</v>
      </c>
      <c r="BJ164" s="151" t="e">
        <f>'Budget FCFA'!#REF!/VLOOKUP(BJ$2,$BO$127:$BP$138,2,FALSE)</f>
        <v>#REF!</v>
      </c>
      <c r="BK164" s="107" t="e">
        <f t="shared" si="2"/>
        <v>#REF!</v>
      </c>
      <c r="BL164" s="213" t="e">
        <f>BK164-'Budget FCFA'!#REF!</f>
        <v>#REF!</v>
      </c>
      <c r="BM164"/>
      <c r="BO164" s="26" t="s">
        <v>40</v>
      </c>
      <c r="BP164" s="24" t="e">
        <f>'Budget FCFA'!#REF!/VLOOKUP($BO164,$BO$127:$BP$138,2,FALSE)</f>
        <v>#REF!</v>
      </c>
      <c r="BQ164" s="24" t="e">
        <f>'Budget FCFA'!#REF!/VLOOKUP($BO164,$BO$127:$BP$138,2,FALSE)</f>
        <v>#REF!</v>
      </c>
      <c r="BR164" s="24" t="e">
        <f>'Budget FCFA'!#REF!/VLOOKUP($BO164,$BO$127:$BP$138,2,FALSE)</f>
        <v>#REF!</v>
      </c>
      <c r="BS164" s="104" t="e">
        <f>'Budget FCFA'!#REF!/VLOOKUP($BO164,$BO$127:$BP$138,2,FALSE)</f>
        <v>#REF!</v>
      </c>
      <c r="BT164" s="104" t="e">
        <f>'Budget FCFA'!#REF!/VLOOKUP($BO164,$BO$127:$BP$138,2,FALSE)</f>
        <v>#REF!</v>
      </c>
      <c r="BU164" s="104" t="e">
        <f>'Budget FCFA'!#REF!/VLOOKUP($BO164,$BO$127:$BP$138,2,FALSE)</f>
        <v>#REF!</v>
      </c>
      <c r="BV164" s="35" t="e">
        <f t="shared" si="5"/>
        <v>#REF!</v>
      </c>
    </row>
    <row r="165" spans="1:91" s="5" customFormat="1" ht="15.6">
      <c r="A165" s="61" t="s">
        <v>7</v>
      </c>
      <c r="B165" s="62" t="s">
        <v>28</v>
      </c>
      <c r="C165" s="106" t="s">
        <v>62</v>
      </c>
      <c r="D165" s="39">
        <f>'Budget FCFA'!D165/VLOOKUP(D$2,$BO$127:$BP$138,2,FALSE)</f>
        <v>0</v>
      </c>
      <c r="E165" s="40">
        <f>'Budget FCFA'!E165/VLOOKUP(E$2,$BO$127:$BP$138,2,FALSE)</f>
        <v>426.85724826474905</v>
      </c>
      <c r="F165" s="40">
        <f>'Budget FCFA'!F165/VLOOKUP(F$2,$BO$127:$BP$138,2,FALSE)</f>
        <v>0</v>
      </c>
      <c r="G165" s="132">
        <f>'Budget FCFA'!G165/VLOOKUP(G$2,$BO$127:$BP$138,2,FALSE)</f>
        <v>0</v>
      </c>
      <c r="H165" s="116">
        <f>'Budget FCFA'!H165/VLOOKUP(H$2,$BO$127:$BP$138,2,FALSE)</f>
        <v>0</v>
      </c>
      <c r="I165" s="132">
        <f>'Budget FCFA'!I165/VLOOKUP(I$2,$BO$127:$BP$138,2,FALSE)</f>
        <v>426.85724826474905</v>
      </c>
      <c r="J165" s="40">
        <f>'Budget FCFA'!J165/VLOOKUP(J$2,$BO$127:$BP$138,2,FALSE)</f>
        <v>0</v>
      </c>
      <c r="K165" s="40">
        <f>'Budget FCFA'!K165/VLOOKUP(K$2,$BO$127:$BP$138,2,FALSE)</f>
        <v>0</v>
      </c>
      <c r="L165" s="116">
        <f>'Budget FCFA'!L165/VLOOKUP(L$2,$BO$127:$BP$138,2,FALSE)</f>
        <v>0</v>
      </c>
      <c r="M165" s="132">
        <f>'Budget FCFA'!M165/VLOOKUP(M$2,$BO$127:$BP$138,2,FALSE)</f>
        <v>1486.3779180647512</v>
      </c>
      <c r="N165" s="132">
        <f>'Budget FCFA'!N165/VLOOKUP(N$2,$BO$127:$BP$138,2,FALSE)</f>
        <v>0</v>
      </c>
      <c r="O165" s="40">
        <f>'Budget FCFA'!O165/VLOOKUP(O$2,$BO$127:$BP$138,2,FALSE)</f>
        <v>426.85724826474905</v>
      </c>
      <c r="P165" s="40">
        <f>'Budget FCFA'!P165/VLOOKUP(P$2,$BO$127:$BP$138,2,FALSE)</f>
        <v>1859.8780102964067</v>
      </c>
      <c r="Q165" s="116">
        <f>'Budget FCFA'!Q165/VLOOKUP(Q$2,$BO$127:$BP$138,2,FALSE)</f>
        <v>0</v>
      </c>
      <c r="R165" s="132">
        <f>'Budget FCFA'!R165/VLOOKUP(R$2,$BO$127:$BP$138,2,FALSE)</f>
        <v>0</v>
      </c>
      <c r="S165" s="40">
        <f>'Budget FCFA'!S165/VLOOKUP(S$2,$BO$127:$BP$138,2,FALSE)</f>
        <v>0</v>
      </c>
      <c r="T165" s="40">
        <f>'Budget FCFA'!T165/VLOOKUP(T$2,$BO$127:$BP$138,2,FALSE)</f>
        <v>426.85724826474905</v>
      </c>
      <c r="U165" s="40">
        <f>'Budget FCFA'!U165/VLOOKUP(U$2,$BO$127:$BP$138,2,FALSE)</f>
        <v>0</v>
      </c>
      <c r="V165" s="116">
        <f>'Budget FCFA'!V165/VLOOKUP(V$2,$BO$127:$BP$138,2,FALSE)</f>
        <v>0</v>
      </c>
      <c r="W165" s="132">
        <f>'Budget FCFA'!W165/VLOOKUP(W$2,$BO$127:$BP$138,2,FALSE)</f>
        <v>0</v>
      </c>
      <c r="X165" s="132">
        <f>'Budget FCFA'!X165/VLOOKUP(X$2,$BO$127:$BP$138,2,FALSE)</f>
        <v>0</v>
      </c>
      <c r="Y165" s="40">
        <f>'Budget FCFA'!Y165/VLOOKUP(Y$2,$BO$127:$BP$138,2,FALSE)</f>
        <v>426.85724826474905</v>
      </c>
      <c r="Z165" s="40">
        <f>'Budget FCFA'!Z165/VLOOKUP(Z$2,$BO$127:$BP$138,2,FALSE)</f>
        <v>0</v>
      </c>
      <c r="AA165" s="116">
        <f>'Budget FCFA'!AA165/VLOOKUP(AA$2,$BO$127:$BP$138,2,FALSE)</f>
        <v>243.9184275798566</v>
      </c>
      <c r="AB165" s="39">
        <f>'Budget FCFA'!AB165/VLOOKUP(AB$2,$BO$127:$BP$138,2,FALSE)</f>
        <v>426.20749912094703</v>
      </c>
      <c r="AC165" s="40">
        <f>'Budget FCFA'!AC165/VLOOKUP(AC$2,$BO$127:$BP$138,2,FALSE)</f>
        <v>0</v>
      </c>
      <c r="AD165" s="132">
        <f>'Budget FCFA'!AD165/VLOOKUP(AD$2,$BO$127:$BP$138,2,FALSE)</f>
        <v>0</v>
      </c>
      <c r="AE165" s="40">
        <f>'Budget FCFA'!AE165/VLOOKUP(AE$2,$BO$127:$BP$138,2,FALSE)</f>
        <v>0</v>
      </c>
      <c r="AF165" s="116">
        <f>'Budget FCFA'!AF165/VLOOKUP(AF$2,$BO$127:$BP$138,2,FALSE)</f>
        <v>243.54714235482689</v>
      </c>
      <c r="AG165" s="39">
        <f>'Budget FCFA'!AG165/VLOOKUP(AG$2,$BO$127:$BP$138,2,FALSE)</f>
        <v>426.85724826474905</v>
      </c>
      <c r="AH165" s="132">
        <f>'Budget FCFA'!AH165/VLOOKUP(AH$2,$BO$127:$BP$138,2,FALSE)</f>
        <v>0</v>
      </c>
      <c r="AI165" s="40">
        <f>'Budget FCFA'!AI165/VLOOKUP(AI$2,$BO$127:$BP$138,2,FALSE)</f>
        <v>0</v>
      </c>
      <c r="AJ165" s="40">
        <f>'Budget FCFA'!AJ165/VLOOKUP(AJ$2,$BO$127:$BP$138,2,FALSE)</f>
        <v>0</v>
      </c>
      <c r="AK165" s="116">
        <f>'Budget FCFA'!AK165/VLOOKUP(AK$2,$BO$127:$BP$138,2,FALSE)</f>
        <v>0</v>
      </c>
      <c r="AL165" s="131">
        <f>'Budget FCFA'!AL165/VLOOKUP(AL$2,$BO$127:$BP$138,2,FALSE)</f>
        <v>426.85724826474905</v>
      </c>
      <c r="AM165" s="132">
        <f>'Budget FCFA'!AM165/VLOOKUP(AM$2,$BO$127:$BP$138,2,FALSE)</f>
        <v>426.85724826474905</v>
      </c>
      <c r="AN165" s="40">
        <f>'Budget FCFA'!AN165/VLOOKUP(AN$2,$BO$127:$BP$138,2,FALSE)</f>
        <v>0</v>
      </c>
      <c r="AO165" s="40">
        <f>'Budget FCFA'!AO165/VLOOKUP(AO$2,$BO$127:$BP$138,2,FALSE)</f>
        <v>0</v>
      </c>
      <c r="AP165" s="116">
        <f>'Budget FCFA'!AP165/VLOOKUP(AP$2,$BO$127:$BP$138,2,FALSE)</f>
        <v>0</v>
      </c>
      <c r="AQ165" s="132" t="e">
        <f>'Budget FCFA'!#REF!/VLOOKUP(AQ$2,$BO$127:$BP$138,2,FALSE)</f>
        <v>#REF!</v>
      </c>
      <c r="AR165" s="132" t="e">
        <f>'Budget FCFA'!#REF!/VLOOKUP(AR$2,$BO$127:$BP$138,2,FALSE)</f>
        <v>#REF!</v>
      </c>
      <c r="AS165" s="132" t="e">
        <f>'Budget FCFA'!#REF!/VLOOKUP(AS$2,$BO$127:$BP$138,2,FALSE)</f>
        <v>#REF!</v>
      </c>
      <c r="AT165" s="40" t="e">
        <f>'Budget FCFA'!#REF!/VLOOKUP(AT$2,$BO$127:$BP$138,2,FALSE)</f>
        <v>#REF!</v>
      </c>
      <c r="AU165" s="116" t="e">
        <f>'Budget FCFA'!#REF!/VLOOKUP(AU$2,$BO$127:$BP$138,2,FALSE)</f>
        <v>#REF!</v>
      </c>
      <c r="AV165" s="132" t="e">
        <f>'Budget FCFA'!#REF!/VLOOKUP(AV$2,$BO$127:$BP$138,2,FALSE)</f>
        <v>#REF!</v>
      </c>
      <c r="AW165" s="132" t="e">
        <f>'Budget FCFA'!#REF!/VLOOKUP(AW$2,$BO$127:$BP$138,2,FALSE)</f>
        <v>#REF!</v>
      </c>
      <c r="AX165" s="40" t="e">
        <f>'Budget FCFA'!#REF!/VLOOKUP(AX$2,$BO$127:$BP$138,2,FALSE)</f>
        <v>#REF!</v>
      </c>
      <c r="AY165" s="40" t="e">
        <f>'Budget FCFA'!#REF!/VLOOKUP(AY$2,$BO$127:$BP$138,2,FALSE)</f>
        <v>#REF!</v>
      </c>
      <c r="AZ165" s="116" t="e">
        <f>'Budget FCFA'!#REF!/VLOOKUP(AZ$2,$BO$127:$BP$138,2,FALSE)</f>
        <v>#REF!</v>
      </c>
      <c r="BA165" s="132" t="e">
        <f>'Budget FCFA'!#REF!/VLOOKUP(BA$2,$BO$127:$BP$138,2,FALSE)</f>
        <v>#REF!</v>
      </c>
      <c r="BB165" s="132" t="e">
        <f>'Budget FCFA'!#REF!/VLOOKUP(BB$2,$BO$127:$BP$138,2,FALSE)</f>
        <v>#REF!</v>
      </c>
      <c r="BC165" s="132" t="e">
        <f>'Budget FCFA'!#REF!/VLOOKUP(BC$2,$BO$127:$BP$138,2,FALSE)</f>
        <v>#REF!</v>
      </c>
      <c r="BD165" s="40" t="e">
        <f>'Budget FCFA'!#REF!/VLOOKUP(BD$2,$BO$127:$BP$138,2,FALSE)</f>
        <v>#REF!</v>
      </c>
      <c r="BE165" s="144" t="e">
        <f>'Budget FCFA'!#REF!/VLOOKUP(BE$2,$BO$127:$BP$138,2,FALSE)</f>
        <v>#REF!</v>
      </c>
      <c r="BF165" s="131" t="e">
        <f>'Budget FCFA'!#REF!/VLOOKUP(BF$2,$BO$127:$BP$138,2,FALSE)</f>
        <v>#REF!</v>
      </c>
      <c r="BG165" s="40" t="e">
        <f>'Budget FCFA'!#REF!/VLOOKUP(BG$2,$BO$127:$BP$138,2,FALSE)</f>
        <v>#REF!</v>
      </c>
      <c r="BH165" s="40" t="e">
        <f>'Budget FCFA'!#REF!/VLOOKUP(BH$2,$BO$127:$BP$138,2,FALSE)</f>
        <v>#REF!</v>
      </c>
      <c r="BI165" s="159" t="e">
        <f>'Budget FCFA'!#REF!/VLOOKUP(BI$2,$BO$127:$BP$138,2,FALSE)</f>
        <v>#REF!</v>
      </c>
      <c r="BJ165" s="116" t="e">
        <f>'Budget FCFA'!#REF!/VLOOKUP(BJ$2,$BO$127:$BP$138,2,FALSE)</f>
        <v>#REF!</v>
      </c>
      <c r="BK165" s="110" t="e">
        <f t="shared" si="2"/>
        <v>#REF!</v>
      </c>
      <c r="BL165" s="213" t="e">
        <f>BK165-'Budget FCFA'!#REF!</f>
        <v>#REF!</v>
      </c>
      <c r="BM165"/>
      <c r="BO165" s="26" t="s">
        <v>41</v>
      </c>
      <c r="BP165" s="24" t="e">
        <f>'Budget FCFA'!#REF!/VLOOKUP($BO165,$BO$127:$BP$138,2,FALSE)</f>
        <v>#REF!</v>
      </c>
      <c r="BQ165" s="24" t="e">
        <f>'Budget FCFA'!#REF!/VLOOKUP($BO165,$BO$127:$BP$138,2,FALSE)</f>
        <v>#REF!</v>
      </c>
      <c r="BR165" s="24" t="e">
        <f>'Budget FCFA'!#REF!/VLOOKUP($BO165,$BO$127:$BP$138,2,FALSE)</f>
        <v>#REF!</v>
      </c>
      <c r="BS165" s="104" t="e">
        <f>'Budget FCFA'!#REF!/VLOOKUP($BO165,$BO$127:$BP$138,2,FALSE)</f>
        <v>#REF!</v>
      </c>
      <c r="BT165" s="104" t="e">
        <f>'Budget FCFA'!#REF!/VLOOKUP($BO165,$BO$127:$BP$138,2,FALSE)</f>
        <v>#REF!</v>
      </c>
      <c r="BU165" s="104" t="e">
        <f>'Budget FCFA'!#REF!/VLOOKUP($BO165,$BO$127:$BP$138,2,FALSE)</f>
        <v>#REF!</v>
      </c>
      <c r="BV165" s="35" t="e">
        <f t="shared" si="5"/>
        <v>#REF!</v>
      </c>
    </row>
    <row r="166" spans="1:91" s="5" customFormat="1" ht="15.6">
      <c r="A166" s="61" t="s">
        <v>7</v>
      </c>
      <c r="B166" s="62" t="s">
        <v>67</v>
      </c>
      <c r="C166" s="106" t="s">
        <v>62</v>
      </c>
      <c r="D166" s="39">
        <f>'Budget FCFA'!D166/VLOOKUP(D$2,$BO$127:$BP$138,2,FALSE)</f>
        <v>0</v>
      </c>
      <c r="E166" s="132">
        <f>'Budget FCFA'!E166/VLOOKUP(E$2,$BO$127:$BP$138,2,FALSE)</f>
        <v>35.977968068028851</v>
      </c>
      <c r="F166" s="40">
        <f>'Budget FCFA'!F166/VLOOKUP(F$2,$BO$127:$BP$138,2,FALSE)</f>
        <v>35.977968068028851</v>
      </c>
      <c r="G166" s="132">
        <f>'Budget FCFA'!G166/VLOOKUP(G$2,$BO$127:$BP$138,2,FALSE)</f>
        <v>0</v>
      </c>
      <c r="H166" s="116">
        <f>'Budget FCFA'!H166/VLOOKUP(H$2,$BO$127:$BP$138,2,FALSE)</f>
        <v>0</v>
      </c>
      <c r="I166" s="131">
        <f>'Budget FCFA'!I166/VLOOKUP(I$2,$BO$127:$BP$138,2,FALSE)</f>
        <v>43.713231202655052</v>
      </c>
      <c r="J166" s="40">
        <f>'Budget FCFA'!J166/VLOOKUP(J$2,$BO$127:$BP$138,2,FALSE)</f>
        <v>0</v>
      </c>
      <c r="K166" s="40">
        <f>'Budget FCFA'!K166/VLOOKUP(K$2,$BO$127:$BP$138,2,FALSE)</f>
        <v>0</v>
      </c>
      <c r="L166" s="116">
        <f>'Budget FCFA'!L166/VLOOKUP(L$2,$BO$127:$BP$138,2,FALSE)</f>
        <v>0</v>
      </c>
      <c r="M166" s="39">
        <f>'Budget FCFA'!M166/VLOOKUP(M$2,$BO$127:$BP$138,2,FALSE)</f>
        <v>17.988984034014425</v>
      </c>
      <c r="N166" s="132">
        <f>'Budget FCFA'!N166/VLOOKUP(N$2,$BO$127:$BP$138,2,FALSE)</f>
        <v>0</v>
      </c>
      <c r="O166" s="40">
        <f>'Budget FCFA'!O166/VLOOKUP(O$2,$BO$127:$BP$138,2,FALSE)</f>
        <v>35.977968068028851</v>
      </c>
      <c r="P166" s="40">
        <f>'Budget FCFA'!P166/VLOOKUP(P$2,$BO$127:$BP$138,2,FALSE)</f>
        <v>10.671431206618726</v>
      </c>
      <c r="Q166" s="116">
        <f>'Budget FCFA'!Q166/VLOOKUP(Q$2,$BO$127:$BP$138,2,FALSE)</f>
        <v>0</v>
      </c>
      <c r="R166" s="132">
        <f>'Budget FCFA'!R166/VLOOKUP(R$2,$BO$127:$BP$138,2,FALSE)</f>
        <v>0</v>
      </c>
      <c r="S166" s="40">
        <f>'Budget FCFA'!S166/VLOOKUP(S$2,$BO$127:$BP$138,2,FALSE)</f>
        <v>0</v>
      </c>
      <c r="T166" s="40">
        <f>'Budget FCFA'!T166/VLOOKUP(T$2,$BO$127:$BP$138,2,FALSE)</f>
        <v>35.977968068028851</v>
      </c>
      <c r="U166" s="40">
        <f>'Budget FCFA'!U166/VLOOKUP(U$2,$BO$127:$BP$138,2,FALSE)</f>
        <v>0</v>
      </c>
      <c r="V166" s="116">
        <f>'Budget FCFA'!V166/VLOOKUP(V$2,$BO$127:$BP$138,2,FALSE)</f>
        <v>0</v>
      </c>
      <c r="W166" s="132">
        <f>'Budget FCFA'!W166/VLOOKUP(W$2,$BO$127:$BP$138,2,FALSE)</f>
        <v>0</v>
      </c>
      <c r="X166" s="132">
        <f>'Budget FCFA'!X166/VLOOKUP(X$2,$BO$127:$BP$138,2,FALSE)</f>
        <v>35.825519050791442</v>
      </c>
      <c r="Y166" s="40">
        <f>'Budget FCFA'!Y166/VLOOKUP(Y$2,$BO$127:$BP$138,2,FALSE)</f>
        <v>35.825519050791442</v>
      </c>
      <c r="Z166" s="40">
        <f>'Budget FCFA'!Z166/VLOOKUP(Z$2,$BO$127:$BP$138,2,FALSE)</f>
        <v>0</v>
      </c>
      <c r="AA166" s="116">
        <f>'Budget FCFA'!AA166/VLOOKUP(AA$2,$BO$127:$BP$138,2,FALSE)</f>
        <v>17.988984034014425</v>
      </c>
      <c r="AB166" s="39">
        <f>'Budget FCFA'!AB166/VLOOKUP(AB$2,$BO$127:$BP$138,2,FALSE)</f>
        <v>35.923203497336964</v>
      </c>
      <c r="AC166" s="40">
        <f>'Budget FCFA'!AC166/VLOOKUP(AC$2,$BO$127:$BP$138,2,FALSE)</f>
        <v>0</v>
      </c>
      <c r="AD166" s="132">
        <f>'Budget FCFA'!AD166/VLOOKUP(AD$2,$BO$127:$BP$138,2,FALSE)</f>
        <v>0</v>
      </c>
      <c r="AE166" s="40">
        <f>'Budget FCFA'!AE166/VLOOKUP(AE$2,$BO$127:$BP$138,2,FALSE)</f>
        <v>0</v>
      </c>
      <c r="AF166" s="116">
        <f>'Budget FCFA'!AF166/VLOOKUP(AF$2,$BO$127:$BP$138,2,FALSE)</f>
        <v>0</v>
      </c>
      <c r="AG166" s="132">
        <f>'Budget FCFA'!AG166/VLOOKUP(AG$2,$BO$127:$BP$138,2,FALSE)</f>
        <v>15.244901723741037</v>
      </c>
      <c r="AH166" s="132">
        <f>'Budget FCFA'!AH166/VLOOKUP(AH$2,$BO$127:$BP$138,2,FALSE)</f>
        <v>0</v>
      </c>
      <c r="AI166" s="40">
        <f>'Budget FCFA'!AI166/VLOOKUP(AI$2,$BO$127:$BP$138,2,FALSE)</f>
        <v>0</v>
      </c>
      <c r="AJ166" s="40">
        <f>'Budget FCFA'!AJ166/VLOOKUP(AJ$2,$BO$127:$BP$138,2,FALSE)</f>
        <v>0</v>
      </c>
      <c r="AK166" s="116">
        <f>'Budget FCFA'!AK166/VLOOKUP(AK$2,$BO$127:$BP$138,2,FALSE)</f>
        <v>0</v>
      </c>
      <c r="AL166" s="39">
        <f>'Budget FCFA'!AL166/VLOOKUP(AL$2,$BO$127:$BP$138,2,FALSE)</f>
        <v>15.244901723741037</v>
      </c>
      <c r="AM166" s="131">
        <f>'Budget FCFA'!AM166/VLOOKUP(AM$2,$BO$127:$BP$138,2,FALSE)</f>
        <v>15.244901723741037</v>
      </c>
      <c r="AN166" s="40">
        <f>'Budget FCFA'!AN166/VLOOKUP(AN$2,$BO$127:$BP$138,2,FALSE)</f>
        <v>0</v>
      </c>
      <c r="AO166" s="40">
        <f>'Budget FCFA'!AO166/VLOOKUP(AO$2,$BO$127:$BP$138,2,FALSE)</f>
        <v>0</v>
      </c>
      <c r="AP166" s="116">
        <f>'Budget FCFA'!AP166/VLOOKUP(AP$2,$BO$127:$BP$138,2,FALSE)</f>
        <v>0</v>
      </c>
      <c r="AQ166" s="131" t="e">
        <f>'Budget FCFA'!#REF!/VLOOKUP(AQ$2,$BO$127:$BP$138,2,FALSE)</f>
        <v>#REF!</v>
      </c>
      <c r="AR166" s="132" t="e">
        <f>'Budget FCFA'!#REF!/VLOOKUP(AR$2,$BO$127:$BP$138,2,FALSE)</f>
        <v>#REF!</v>
      </c>
      <c r="AS166" s="132" t="e">
        <f>'Budget FCFA'!#REF!/VLOOKUP(AS$2,$BO$127:$BP$138,2,FALSE)</f>
        <v>#REF!</v>
      </c>
      <c r="AT166" s="40" t="e">
        <f>'Budget FCFA'!#REF!/VLOOKUP(AT$2,$BO$127:$BP$138,2,FALSE)</f>
        <v>#REF!</v>
      </c>
      <c r="AU166" s="116" t="e">
        <f>'Budget FCFA'!#REF!/VLOOKUP(AU$2,$BO$127:$BP$138,2,FALSE)</f>
        <v>#REF!</v>
      </c>
      <c r="AV166" s="131" t="e">
        <f>'Budget FCFA'!#REF!/VLOOKUP(AV$2,$BO$127:$BP$138,2,FALSE)</f>
        <v>#REF!</v>
      </c>
      <c r="AW166" s="132" t="e">
        <f>'Budget FCFA'!#REF!/VLOOKUP(AW$2,$BO$127:$BP$138,2,FALSE)</f>
        <v>#REF!</v>
      </c>
      <c r="AX166" s="40" t="e">
        <f>'Budget FCFA'!#REF!/VLOOKUP(AX$2,$BO$127:$BP$138,2,FALSE)</f>
        <v>#REF!</v>
      </c>
      <c r="AY166" s="40" t="e">
        <f>'Budget FCFA'!#REF!/VLOOKUP(AY$2,$BO$127:$BP$138,2,FALSE)</f>
        <v>#REF!</v>
      </c>
      <c r="AZ166" s="116" t="e">
        <f>'Budget FCFA'!#REF!/VLOOKUP(AZ$2,$BO$127:$BP$138,2,FALSE)</f>
        <v>#REF!</v>
      </c>
      <c r="BA166" s="132" t="e">
        <f>'Budget FCFA'!#REF!/VLOOKUP(BA$2,$BO$127:$BP$138,2,FALSE)</f>
        <v>#REF!</v>
      </c>
      <c r="BB166" s="132" t="e">
        <f>'Budget FCFA'!#REF!/VLOOKUP(BB$2,$BO$127:$BP$138,2,FALSE)</f>
        <v>#REF!</v>
      </c>
      <c r="BC166" s="132" t="e">
        <f>'Budget FCFA'!#REF!/VLOOKUP(BC$2,$BO$127:$BP$138,2,FALSE)</f>
        <v>#REF!</v>
      </c>
      <c r="BD166" s="40" t="e">
        <f>'Budget FCFA'!#REF!/VLOOKUP(BD$2,$BO$127:$BP$138,2,FALSE)</f>
        <v>#REF!</v>
      </c>
      <c r="BE166" s="144" t="e">
        <f>'Budget FCFA'!#REF!/VLOOKUP(BE$2,$BO$127:$BP$138,2,FALSE)</f>
        <v>#REF!</v>
      </c>
      <c r="BF166" s="131" t="e">
        <f>'Budget FCFA'!#REF!/VLOOKUP(BF$2,$BO$127:$BP$138,2,FALSE)</f>
        <v>#REF!</v>
      </c>
      <c r="BG166" s="40" t="e">
        <f>'Budget FCFA'!#REF!/VLOOKUP(BG$2,$BO$127:$BP$138,2,FALSE)</f>
        <v>#REF!</v>
      </c>
      <c r="BH166" s="40" t="e">
        <f>'Budget FCFA'!#REF!/VLOOKUP(BH$2,$BO$127:$BP$138,2,FALSE)</f>
        <v>#REF!</v>
      </c>
      <c r="BI166" s="159" t="e">
        <f>'Budget FCFA'!#REF!/VLOOKUP(BI$2,$BO$127:$BP$138,2,FALSE)</f>
        <v>#REF!</v>
      </c>
      <c r="BJ166" s="116" t="e">
        <f>'Budget FCFA'!#REF!/VLOOKUP(BJ$2,$BO$127:$BP$138,2,FALSE)</f>
        <v>#REF!</v>
      </c>
      <c r="BK166" s="110" t="e">
        <f t="shared" si="2"/>
        <v>#REF!</v>
      </c>
      <c r="BL166" s="213" t="e">
        <f>BK166-'Budget FCFA'!#REF!</f>
        <v>#REF!</v>
      </c>
      <c r="BM166"/>
      <c r="BO166" s="26" t="s">
        <v>42</v>
      </c>
      <c r="BP166" s="24" t="e">
        <f>'Budget FCFA'!#REF!/VLOOKUP($BO166,$BO$127:$BP$138,2,FALSE)</f>
        <v>#REF!</v>
      </c>
      <c r="BQ166" s="24" t="e">
        <f>'Budget FCFA'!#REF!/VLOOKUP($BO166,$BO$127:$BP$138,2,FALSE)</f>
        <v>#REF!</v>
      </c>
      <c r="BR166" s="24" t="e">
        <f>'Budget FCFA'!#REF!/VLOOKUP($BO166,$BO$127:$BP$138,2,FALSE)</f>
        <v>#REF!</v>
      </c>
      <c r="BS166" s="104" t="e">
        <f>'Budget FCFA'!#REF!/VLOOKUP($BO166,$BO$127:$BP$138,2,FALSE)</f>
        <v>#REF!</v>
      </c>
      <c r="BT166" s="104" t="e">
        <f>'Budget FCFA'!#REF!/VLOOKUP($BO166,$BO$127:$BP$138,2,FALSE)</f>
        <v>#REF!</v>
      </c>
      <c r="BU166" s="104" t="e">
        <f>'Budget FCFA'!#REF!/VLOOKUP($BO166,$BO$127:$BP$138,2,FALSE)</f>
        <v>#REF!</v>
      </c>
      <c r="BV166" s="35" t="e">
        <f t="shared" si="5"/>
        <v>#REF!</v>
      </c>
    </row>
    <row r="167" spans="1:91" s="4" customFormat="1" ht="47.25" customHeight="1" thickBot="1">
      <c r="A167" s="61" t="s">
        <v>7</v>
      </c>
      <c r="B167" s="62" t="s">
        <v>29</v>
      </c>
      <c r="C167" s="106" t="s">
        <v>62</v>
      </c>
      <c r="D167" s="39">
        <f>'Budget FCFA'!D167/VLOOKUP(D$2,$BO$127:$BP$138,2,FALSE)</f>
        <v>0</v>
      </c>
      <c r="E167" s="40">
        <f>'Budget FCFA'!E167/VLOOKUP(E$2,$BO$127:$BP$138,2,FALSE)</f>
        <v>0</v>
      </c>
      <c r="F167" s="40">
        <f>'Budget FCFA'!F167/VLOOKUP(F$2,$BO$127:$BP$138,2,FALSE)</f>
        <v>30.489803447482075</v>
      </c>
      <c r="G167" s="40">
        <f>'Budget FCFA'!G167/VLOOKUP(G$2,$BO$127:$BP$138,2,FALSE)</f>
        <v>0</v>
      </c>
      <c r="H167" s="116">
        <f>'Budget FCFA'!H167/VLOOKUP(H$2,$BO$127:$BP$138,2,FALSE)</f>
        <v>0</v>
      </c>
      <c r="I167" s="132">
        <f>'Budget FCFA'!I167/VLOOKUP(I$2,$BO$127:$BP$138,2,FALSE)</f>
        <v>30.489803447482075</v>
      </c>
      <c r="J167" s="40">
        <f>'Budget FCFA'!J167/VLOOKUP(J$2,$BO$127:$BP$138,2,FALSE)</f>
        <v>0</v>
      </c>
      <c r="K167" s="40">
        <f>'Budget FCFA'!K167/VLOOKUP(K$2,$BO$127:$BP$138,2,FALSE)</f>
        <v>0</v>
      </c>
      <c r="L167" s="116">
        <f>'Budget FCFA'!L167/VLOOKUP(L$2,$BO$127:$BP$138,2,FALSE)</f>
        <v>0</v>
      </c>
      <c r="M167" s="39">
        <f>'Budget FCFA'!M167/VLOOKUP(M$2,$BO$127:$BP$138,2,FALSE)</f>
        <v>0</v>
      </c>
      <c r="N167" s="132">
        <f>'Budget FCFA'!N167/VLOOKUP(N$2,$BO$127:$BP$138,2,FALSE)</f>
        <v>0</v>
      </c>
      <c r="O167" s="40">
        <f>'Budget FCFA'!O167/VLOOKUP(O$2,$BO$127:$BP$138,2,FALSE)</f>
        <v>30.489803447482075</v>
      </c>
      <c r="P167" s="40">
        <f>'Budget FCFA'!P167/VLOOKUP(P$2,$BO$127:$BP$138,2,FALSE)</f>
        <v>181.92198573991894</v>
      </c>
      <c r="Q167" s="116">
        <f>'Budget FCFA'!Q167/VLOOKUP(Q$2,$BO$127:$BP$138,2,FALSE)</f>
        <v>0</v>
      </c>
      <c r="R167" s="132">
        <f>'Budget FCFA'!R167/VLOOKUP(R$2,$BO$127:$BP$138,2,FALSE)</f>
        <v>0</v>
      </c>
      <c r="S167" s="40">
        <f>'Budget FCFA'!S167/VLOOKUP(S$2,$BO$127:$BP$138,2,FALSE)</f>
        <v>0</v>
      </c>
      <c r="T167" s="40">
        <f>'Budget FCFA'!T167/VLOOKUP(T$2,$BO$127:$BP$138,2,FALSE)</f>
        <v>30.489803447482075</v>
      </c>
      <c r="U167" s="40">
        <f>'Budget FCFA'!U167/VLOOKUP(U$2,$BO$127:$BP$138,2,FALSE)</f>
        <v>0</v>
      </c>
      <c r="V167" s="116">
        <f>'Budget FCFA'!V167/VLOOKUP(V$2,$BO$127:$BP$138,2,FALSE)</f>
        <v>0</v>
      </c>
      <c r="W167" s="132">
        <f>'Budget FCFA'!W167/VLOOKUP(W$2,$BO$127:$BP$138,2,FALSE)</f>
        <v>0</v>
      </c>
      <c r="X167" s="132">
        <f>'Budget FCFA'!X167/VLOOKUP(X$2,$BO$127:$BP$138,2,FALSE)</f>
        <v>30.489803447482075</v>
      </c>
      <c r="Y167" s="40">
        <f>'Budget FCFA'!Y167/VLOOKUP(Y$2,$BO$127:$BP$138,2,FALSE)</f>
        <v>30.489803447482075</v>
      </c>
      <c r="Z167" s="40">
        <f>'Budget FCFA'!Z167/VLOOKUP(Z$2,$BO$127:$BP$138,2,FALSE)</f>
        <v>0</v>
      </c>
      <c r="AA167" s="116">
        <f>'Budget FCFA'!AA167/VLOOKUP(AA$2,$BO$127:$BP$138,2,FALSE)</f>
        <v>60.979606894964149</v>
      </c>
      <c r="AB167" s="131">
        <f>'Budget FCFA'!AB167/VLOOKUP(AB$2,$BO$127:$BP$138,2,FALSE)</f>
        <v>30.443392794353361</v>
      </c>
      <c r="AC167" s="40">
        <f>'Budget FCFA'!AC167/VLOOKUP(AC$2,$BO$127:$BP$138,2,FALSE)</f>
        <v>0</v>
      </c>
      <c r="AD167" s="132">
        <f>'Budget FCFA'!AD167/VLOOKUP(AD$2,$BO$127:$BP$138,2,FALSE)</f>
        <v>0</v>
      </c>
      <c r="AE167" s="40">
        <f>'Budget FCFA'!AE167/VLOOKUP(AE$2,$BO$127:$BP$138,2,FALSE)</f>
        <v>0</v>
      </c>
      <c r="AF167" s="116">
        <f>'Budget FCFA'!AF167/VLOOKUP(AF$2,$BO$127:$BP$138,2,FALSE)</f>
        <v>30.443392794353361</v>
      </c>
      <c r="AG167" s="39">
        <f>'Budget FCFA'!AG167/VLOOKUP(AG$2,$BO$127:$BP$138,2,FALSE)</f>
        <v>0</v>
      </c>
      <c r="AH167" s="132">
        <f>'Budget FCFA'!AH167/VLOOKUP(AH$2,$BO$127:$BP$138,2,FALSE)</f>
        <v>0</v>
      </c>
      <c r="AI167" s="40">
        <f>'Budget FCFA'!AI167/VLOOKUP(AI$2,$BO$127:$BP$138,2,FALSE)</f>
        <v>0</v>
      </c>
      <c r="AJ167" s="40">
        <f>'Budget FCFA'!AJ167/VLOOKUP(AJ$2,$BO$127:$BP$138,2,FALSE)</f>
        <v>0</v>
      </c>
      <c r="AK167" s="116">
        <f>'Budget FCFA'!AK167/VLOOKUP(AK$2,$BO$127:$BP$138,2,FALSE)</f>
        <v>0</v>
      </c>
      <c r="AL167" s="39">
        <f>'Budget FCFA'!AL167/VLOOKUP(AL$2,$BO$127:$BP$138,2,FALSE)</f>
        <v>43.447969912661961</v>
      </c>
      <c r="AM167" s="132">
        <f>'Budget FCFA'!AM167/VLOOKUP(AM$2,$BO$127:$BP$138,2,FALSE)</f>
        <v>233.24699637323789</v>
      </c>
      <c r="AN167" s="40">
        <f>'Budget FCFA'!AN167/VLOOKUP(AN$2,$BO$127:$BP$138,2,FALSE)</f>
        <v>0</v>
      </c>
      <c r="AO167" s="40">
        <f>'Budget FCFA'!AO167/VLOOKUP(AO$2,$BO$127:$BP$138,2,FALSE)</f>
        <v>0</v>
      </c>
      <c r="AP167" s="116">
        <f>'Budget FCFA'!AP167/VLOOKUP(AP$2,$BO$127:$BP$138,2,FALSE)</f>
        <v>0</v>
      </c>
      <c r="AQ167" s="132" t="e">
        <f>'Budget FCFA'!#REF!/VLOOKUP(AQ$2,$BO$127:$BP$138,2,FALSE)</f>
        <v>#REF!</v>
      </c>
      <c r="AR167" s="132" t="e">
        <f>'Budget FCFA'!#REF!/VLOOKUP(AR$2,$BO$127:$BP$138,2,FALSE)</f>
        <v>#REF!</v>
      </c>
      <c r="AS167" s="132" t="e">
        <f>'Budget FCFA'!#REF!/VLOOKUP(AS$2,$BO$127:$BP$138,2,FALSE)</f>
        <v>#REF!</v>
      </c>
      <c r="AT167" s="40" t="e">
        <f>'Budget FCFA'!#REF!/VLOOKUP(AT$2,$BO$127:$BP$138,2,FALSE)</f>
        <v>#REF!</v>
      </c>
      <c r="AU167" s="116" t="e">
        <f>'Budget FCFA'!#REF!/VLOOKUP(AU$2,$BO$127:$BP$138,2,FALSE)</f>
        <v>#REF!</v>
      </c>
      <c r="AV167" s="132" t="e">
        <f>'Budget FCFA'!#REF!/VLOOKUP(AV$2,$BO$127:$BP$138,2,FALSE)</f>
        <v>#REF!</v>
      </c>
      <c r="AW167" s="132" t="e">
        <f>'Budget FCFA'!#REF!/VLOOKUP(AW$2,$BO$127:$BP$138,2,FALSE)</f>
        <v>#REF!</v>
      </c>
      <c r="AX167" s="40" t="e">
        <f>'Budget FCFA'!#REF!/VLOOKUP(AX$2,$BO$127:$BP$138,2,FALSE)</f>
        <v>#REF!</v>
      </c>
      <c r="AY167" s="40" t="e">
        <f>'Budget FCFA'!#REF!/VLOOKUP(AY$2,$BO$127:$BP$138,2,FALSE)</f>
        <v>#REF!</v>
      </c>
      <c r="AZ167" s="116" t="e">
        <f>'Budget FCFA'!#REF!/VLOOKUP(AZ$2,$BO$127:$BP$138,2,FALSE)</f>
        <v>#REF!</v>
      </c>
      <c r="BA167" s="132" t="e">
        <f>'Budget FCFA'!#REF!/VLOOKUP(BA$2,$BO$127:$BP$138,2,FALSE)</f>
        <v>#REF!</v>
      </c>
      <c r="BB167" s="132" t="e">
        <f>'Budget FCFA'!#REF!/VLOOKUP(BB$2,$BO$127:$BP$138,2,FALSE)</f>
        <v>#REF!</v>
      </c>
      <c r="BC167" s="132" t="e">
        <f>'Budget FCFA'!#REF!/VLOOKUP(BC$2,$BO$127:$BP$138,2,FALSE)</f>
        <v>#REF!</v>
      </c>
      <c r="BD167" s="40" t="e">
        <f>'Budget FCFA'!#REF!/VLOOKUP(BD$2,$BO$127:$BP$138,2,FALSE)</f>
        <v>#REF!</v>
      </c>
      <c r="BE167" s="144" t="e">
        <f>'Budget FCFA'!#REF!/VLOOKUP(BE$2,$BO$127:$BP$138,2,FALSE)</f>
        <v>#REF!</v>
      </c>
      <c r="BF167" s="131" t="e">
        <f>'Budget FCFA'!#REF!/VLOOKUP(BF$2,$BO$127:$BP$138,2,FALSE)</f>
        <v>#REF!</v>
      </c>
      <c r="BG167" s="40" t="e">
        <f>'Budget FCFA'!#REF!/VLOOKUP(BG$2,$BO$127:$BP$138,2,FALSE)</f>
        <v>#REF!</v>
      </c>
      <c r="BH167" s="132" t="e">
        <f>'Budget FCFA'!#REF!/VLOOKUP(BH$2,$BO$127:$BP$138,2,FALSE)</f>
        <v>#REF!</v>
      </c>
      <c r="BI167" s="159" t="e">
        <f>'Budget FCFA'!#REF!/VLOOKUP(BI$2,$BO$127:$BP$138,2,FALSE)</f>
        <v>#REF!</v>
      </c>
      <c r="BJ167" s="116" t="e">
        <f>'Budget FCFA'!#REF!/VLOOKUP(BJ$2,$BO$127:$BP$138,2,FALSE)</f>
        <v>#REF!</v>
      </c>
      <c r="BK167" s="110" t="e">
        <f t="shared" si="2"/>
        <v>#REF!</v>
      </c>
      <c r="BL167" s="213" t="e">
        <f>BK167-'Budget FCFA'!#REF!</f>
        <v>#REF!</v>
      </c>
      <c r="BM167"/>
      <c r="BO167" s="27" t="s">
        <v>109</v>
      </c>
      <c r="BP167" s="33" t="e">
        <f>'Budget FCFA'!#REF!/VLOOKUP($BO167,$BO$127:$BP$138,2,FALSE)</f>
        <v>#REF!</v>
      </c>
      <c r="BQ167" s="33" t="e">
        <f>'Budget FCFA'!#REF!/VLOOKUP($BO167,$BO$127:$BP$138,2,FALSE)</f>
        <v>#REF!</v>
      </c>
      <c r="BR167" s="33" t="e">
        <f>'Budget FCFA'!#REF!/VLOOKUP($BO167,$BO$127:$BP$138,2,FALSE)</f>
        <v>#REF!</v>
      </c>
      <c r="BS167" s="105" t="e">
        <f>'Budget FCFA'!#REF!/VLOOKUP($BO167,$BO$127:$BP$138,2,FALSE)</f>
        <v>#REF!</v>
      </c>
      <c r="BT167" s="105" t="e">
        <f>'Budget FCFA'!#REF!/VLOOKUP($BO167,$BO$127:$BP$138,2,FALSE)</f>
        <v>#REF!</v>
      </c>
      <c r="BU167" s="105" t="e">
        <f>'Budget FCFA'!#REF!/VLOOKUP($BO167,$BO$127:$BP$138,2,FALSE)</f>
        <v>#REF!</v>
      </c>
      <c r="BV167" s="36" t="e">
        <f t="shared" si="5"/>
        <v>#REF!</v>
      </c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</row>
    <row r="168" spans="1:91" ht="28.5" customHeight="1" thickBot="1">
      <c r="A168" s="61" t="s">
        <v>7</v>
      </c>
      <c r="B168" s="62" t="s">
        <v>96</v>
      </c>
      <c r="C168" s="110" t="s">
        <v>62</v>
      </c>
      <c r="D168" s="39">
        <f>'Budget FCFA'!D168/VLOOKUP(D$2,$BO$127:$BP$138,2,FALSE)</f>
        <v>118.48337619691534</v>
      </c>
      <c r="E168" s="40">
        <f>'Budget FCFA'!E168/VLOOKUP(E$2,$BO$127:$BP$138,2,FALSE)</f>
        <v>0</v>
      </c>
      <c r="F168" s="140">
        <f>'Budget FCFA'!F168/VLOOKUP(F$2,$BO$127:$BP$138,2,FALSE)</f>
        <v>0</v>
      </c>
      <c r="G168" s="132">
        <f>'Budget FCFA'!G168/VLOOKUP(G$2,$BO$127:$BP$138,2,FALSE)</f>
        <v>0</v>
      </c>
      <c r="H168" s="41">
        <f>'Budget FCFA'!H168/VLOOKUP(H$2,$BO$127:$BP$138,2,FALSE)</f>
        <v>0</v>
      </c>
      <c r="I168" s="132">
        <f>'Budget FCFA'!I168/VLOOKUP(I$2,$BO$127:$BP$138,2,FALSE)</f>
        <v>255.74847131747964</v>
      </c>
      <c r="J168" s="40">
        <f>'Budget FCFA'!J168/VLOOKUP(J$2,$BO$127:$BP$138,2,FALSE)</f>
        <v>0</v>
      </c>
      <c r="K168" s="40">
        <f>'Budget FCFA'!K168/VLOOKUP(K$2,$BO$127:$BP$138,2,FALSE)</f>
        <v>0</v>
      </c>
      <c r="L168" s="41">
        <f>'Budget FCFA'!L168/VLOOKUP(L$2,$BO$127:$BP$138,2,FALSE)</f>
        <v>0</v>
      </c>
      <c r="M168" s="39">
        <f>'Budget FCFA'!M168/VLOOKUP(M$2,$BO$127:$BP$138,2,FALSE)</f>
        <v>68.602057756834668</v>
      </c>
      <c r="N168" s="132">
        <f>'Budget FCFA'!N168/VLOOKUP(N$2,$BO$127:$BP$138,2,FALSE)</f>
        <v>0</v>
      </c>
      <c r="O168" s="140">
        <f>'Budget FCFA'!O168/VLOOKUP(O$2,$BO$127:$BP$138,2,FALSE)</f>
        <v>118.5443558038103</v>
      </c>
      <c r="P168" s="40">
        <f>'Budget FCFA'!P168/VLOOKUP(P$2,$BO$127:$BP$138,2,FALSE)</f>
        <v>0</v>
      </c>
      <c r="Q168" s="41">
        <f>'Budget FCFA'!Q168/VLOOKUP(Q$2,$BO$127:$BP$138,2,FALSE)</f>
        <v>0</v>
      </c>
      <c r="R168" s="132">
        <f>'Budget FCFA'!R168/VLOOKUP(R$2,$BO$127:$BP$138,2,FALSE)</f>
        <v>0</v>
      </c>
      <c r="S168" s="40">
        <f>'Budget FCFA'!S168/VLOOKUP(S$2,$BO$127:$BP$138,2,FALSE)</f>
        <v>0</v>
      </c>
      <c r="T168" s="40">
        <f>'Budget FCFA'!T168/VLOOKUP(T$2,$BO$127:$BP$138,2,FALSE)</f>
        <v>118.5443558038103</v>
      </c>
      <c r="U168" s="40">
        <f>'Budget FCFA'!U168/VLOOKUP(U$2,$BO$127:$BP$138,2,FALSE)</f>
        <v>0</v>
      </c>
      <c r="V168" s="41">
        <f>'Budget FCFA'!V168/VLOOKUP(V$2,$BO$127:$BP$138,2,FALSE)</f>
        <v>0</v>
      </c>
      <c r="W168" s="132">
        <f>'Budget FCFA'!W168/VLOOKUP(W$2,$BO$127:$BP$138,2,FALSE)</f>
        <v>0</v>
      </c>
      <c r="X168" s="132">
        <f>'Budget FCFA'!X168/VLOOKUP(X$2,$BO$127:$BP$138,2,FALSE)</f>
        <v>0</v>
      </c>
      <c r="Y168" s="40">
        <f>'Budget FCFA'!Y168/VLOOKUP(Y$2,$BO$127:$BP$138,2,FALSE)</f>
        <v>118.5443558038103</v>
      </c>
      <c r="Z168" s="40">
        <f>'Budget FCFA'!Z168/VLOOKUP(Z$2,$BO$127:$BP$138,2,FALSE)</f>
        <v>0</v>
      </c>
      <c r="AA168" s="41">
        <f>'Budget FCFA'!AA168/VLOOKUP(AA$2,$BO$127:$BP$138,2,FALSE)</f>
        <v>155.20529546906275</v>
      </c>
      <c r="AB168" s="39">
        <f>'Budget FCFA'!AB168/VLOOKUP(AB$2,$BO$127:$BP$138,2,FALSE)</f>
        <v>118.36391118444587</v>
      </c>
      <c r="AC168" s="132">
        <f>'Budget FCFA'!AC168/VLOOKUP(AC$2,$BO$127:$BP$138,2,FALSE)</f>
        <v>0</v>
      </c>
      <c r="AD168" s="132">
        <f>'Budget FCFA'!AD168/VLOOKUP(AD$2,$BO$127:$BP$138,2,FALSE)</f>
        <v>0</v>
      </c>
      <c r="AE168" s="40">
        <f>'Budget FCFA'!AE168/VLOOKUP(AE$2,$BO$127:$BP$138,2,FALSE)</f>
        <v>0</v>
      </c>
      <c r="AF168" s="41">
        <f>'Budget FCFA'!AF168/VLOOKUP(AF$2,$BO$127:$BP$138,2,FALSE)</f>
        <v>154.96904668037635</v>
      </c>
      <c r="AG168" s="39">
        <f>'Budget FCFA'!AG168/VLOOKUP(AG$2,$BO$127:$BP$138,2,FALSE)</f>
        <v>119.73040915791736</v>
      </c>
      <c r="AH168" s="132">
        <f>'Budget FCFA'!AH168/VLOOKUP(AH$2,$BO$127:$BP$138,2,FALSE)</f>
        <v>0</v>
      </c>
      <c r="AI168" s="40">
        <f>'Budget FCFA'!AI168/VLOOKUP(AI$2,$BO$127:$BP$138,2,FALSE)</f>
        <v>0</v>
      </c>
      <c r="AJ168" s="40">
        <f>'Budget FCFA'!AJ168/VLOOKUP(AJ$2,$BO$127:$BP$138,2,FALSE)</f>
        <v>0</v>
      </c>
      <c r="AK168" s="41">
        <f>'Budget FCFA'!AK168/VLOOKUP(AK$2,$BO$127:$BP$138,2,FALSE)</f>
        <v>0</v>
      </c>
      <c r="AL168" s="39">
        <f>'Budget FCFA'!AL168/VLOOKUP(AL$2,$BO$127:$BP$138,2,FALSE)</f>
        <v>359.19122747375212</v>
      </c>
      <c r="AM168" s="132">
        <f>'Budget FCFA'!AM168/VLOOKUP(AM$2,$BO$127:$BP$138,2,FALSE)</f>
        <v>119.73040915791736</v>
      </c>
      <c r="AN168" s="40">
        <f>'Budget FCFA'!AN168/VLOOKUP(AN$2,$BO$127:$BP$138,2,FALSE)</f>
        <v>0</v>
      </c>
      <c r="AO168" s="132">
        <f>'Budget FCFA'!AO168/VLOOKUP(AO$2,$BO$127:$BP$138,2,FALSE)</f>
        <v>0</v>
      </c>
      <c r="AP168" s="41">
        <f>'Budget FCFA'!AP168/VLOOKUP(AP$2,$BO$127:$BP$138,2,FALSE)</f>
        <v>0</v>
      </c>
      <c r="AQ168" s="132" t="e">
        <f>'Budget FCFA'!#REF!/VLOOKUP(AQ$2,$BO$127:$BP$138,2,FALSE)</f>
        <v>#REF!</v>
      </c>
      <c r="AR168" s="132" t="e">
        <f>'Budget FCFA'!#REF!/VLOOKUP(AR$2,$BO$127:$BP$138,2,FALSE)</f>
        <v>#REF!</v>
      </c>
      <c r="AS168" s="132" t="e">
        <f>'Budget FCFA'!#REF!/VLOOKUP(AS$2,$BO$127:$BP$138,2,FALSE)</f>
        <v>#REF!</v>
      </c>
      <c r="AT168" s="40" t="e">
        <f>'Budget FCFA'!#REF!/VLOOKUP(AT$2,$BO$127:$BP$138,2,FALSE)</f>
        <v>#REF!</v>
      </c>
      <c r="AU168" s="41" t="e">
        <f>'Budget FCFA'!#REF!/VLOOKUP(AU$2,$BO$127:$BP$138,2,FALSE)</f>
        <v>#REF!</v>
      </c>
      <c r="AV168" s="132" t="e">
        <f>'Budget FCFA'!#REF!/VLOOKUP(AV$2,$BO$127:$BP$138,2,FALSE)</f>
        <v>#REF!</v>
      </c>
      <c r="AW168" s="132" t="e">
        <f>'Budget FCFA'!#REF!/VLOOKUP(AW$2,$BO$127:$BP$138,2,FALSE)</f>
        <v>#REF!</v>
      </c>
      <c r="AX168" s="40" t="e">
        <f>'Budget FCFA'!#REF!/VLOOKUP(AX$2,$BO$127:$BP$138,2,FALSE)</f>
        <v>#REF!</v>
      </c>
      <c r="AY168" s="40" t="e">
        <f>'Budget FCFA'!#REF!/VLOOKUP(AY$2,$BO$127:$BP$138,2,FALSE)</f>
        <v>#REF!</v>
      </c>
      <c r="AZ168" s="41" t="e">
        <f>'Budget FCFA'!#REF!/VLOOKUP(AZ$2,$BO$127:$BP$138,2,FALSE)</f>
        <v>#REF!</v>
      </c>
      <c r="BA168" s="132" t="e">
        <f>'Budget FCFA'!#REF!/VLOOKUP(BA$2,$BO$127:$BP$138,2,FALSE)</f>
        <v>#REF!</v>
      </c>
      <c r="BB168" s="132" t="e">
        <f>'Budget FCFA'!#REF!/VLOOKUP(BB$2,$BO$127:$BP$138,2,FALSE)</f>
        <v>#REF!</v>
      </c>
      <c r="BC168" s="132" t="e">
        <f>'Budget FCFA'!#REF!/VLOOKUP(BC$2,$BO$127:$BP$138,2,FALSE)</f>
        <v>#REF!</v>
      </c>
      <c r="BD168" s="40" t="e">
        <f>'Budget FCFA'!#REF!/VLOOKUP(BD$2,$BO$127:$BP$138,2,FALSE)</f>
        <v>#REF!</v>
      </c>
      <c r="BE168" s="41" t="e">
        <f>'Budget FCFA'!#REF!/VLOOKUP(BE$2,$BO$127:$BP$138,2,FALSE)</f>
        <v>#REF!</v>
      </c>
      <c r="BF168" s="131" t="e">
        <f>'Budget FCFA'!#REF!/VLOOKUP(BF$2,$BO$127:$BP$138,2,FALSE)</f>
        <v>#REF!</v>
      </c>
      <c r="BG168" s="40" t="e">
        <f>'Budget FCFA'!#REF!/VLOOKUP(BG$2,$BO$127:$BP$138,2,FALSE)</f>
        <v>#REF!</v>
      </c>
      <c r="BH168" s="40" t="e">
        <f>'Budget FCFA'!#REF!/VLOOKUP(BH$2,$BO$127:$BP$138,2,FALSE)</f>
        <v>#REF!</v>
      </c>
      <c r="BI168" s="159" t="e">
        <f>'Budget FCFA'!#REF!/VLOOKUP(BI$2,$BO$127:$BP$138,2,FALSE)</f>
        <v>#REF!</v>
      </c>
      <c r="BJ168" s="149" t="e">
        <f>'Budget FCFA'!#REF!/VLOOKUP(BJ$2,$BO$127:$BP$138,2,FALSE)</f>
        <v>#REF!</v>
      </c>
      <c r="BK168" s="110" t="e">
        <f t="shared" si="2"/>
        <v>#REF!</v>
      </c>
      <c r="BL168" s="213" t="e">
        <f>BK168-'Budget FCFA'!#REF!</f>
        <v>#REF!</v>
      </c>
      <c r="BN168"/>
      <c r="BO168" s="28" t="s">
        <v>27</v>
      </c>
      <c r="BP168" s="29" t="e">
        <f t="shared" ref="BP168:BV168" si="6">SUM(BP158:BP167)</f>
        <v>#REF!</v>
      </c>
      <c r="BQ168" s="29" t="e">
        <f t="shared" si="6"/>
        <v>#REF!</v>
      </c>
      <c r="BR168" s="29" t="e">
        <f t="shared" si="6"/>
        <v>#REF!</v>
      </c>
      <c r="BS168" s="29" t="e">
        <f t="shared" si="6"/>
        <v>#REF!</v>
      </c>
      <c r="BT168" s="29" t="e">
        <f t="shared" si="6"/>
        <v>#REF!</v>
      </c>
      <c r="BU168" s="29" t="e">
        <f t="shared" si="6"/>
        <v>#REF!</v>
      </c>
      <c r="BV168" s="34" t="e">
        <f t="shared" si="6"/>
        <v>#REF!</v>
      </c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</row>
    <row r="169" spans="1:91" ht="51" customHeight="1">
      <c r="A169" s="61" t="s">
        <v>7</v>
      </c>
      <c r="B169" s="62" t="s">
        <v>30</v>
      </c>
      <c r="C169" s="110" t="s">
        <v>62</v>
      </c>
      <c r="D169" s="39">
        <f>'Budget FCFA'!D169/VLOOKUP(D$2,$BO$127:$BP$138,2,FALSE)</f>
        <v>0</v>
      </c>
      <c r="E169" s="40">
        <f>'Budget FCFA'!E169/VLOOKUP(E$2,$BO$127:$BP$138,2,FALSE)</f>
        <v>0</v>
      </c>
      <c r="F169" s="140">
        <f>'Budget FCFA'!F169/VLOOKUP(F$2,$BO$127:$BP$138,2,FALSE)</f>
        <v>0</v>
      </c>
      <c r="G169" s="132">
        <f>'Budget FCFA'!G169/VLOOKUP(G$2,$BO$127:$BP$138,2,FALSE)</f>
        <v>0</v>
      </c>
      <c r="H169" s="41">
        <f>'Budget FCFA'!H169/VLOOKUP(H$2,$BO$127:$BP$138,2,FALSE)</f>
        <v>218.00209464949685</v>
      </c>
      <c r="I169" s="132">
        <f>'Budget FCFA'!I169/VLOOKUP(I$2,$BO$127:$BP$138,2,FALSE)</f>
        <v>0</v>
      </c>
      <c r="J169" s="40">
        <f>'Budget FCFA'!J169/VLOOKUP(J$2,$BO$127:$BP$138,2,FALSE)</f>
        <v>0</v>
      </c>
      <c r="K169" s="40">
        <f>'Budget FCFA'!K169/VLOOKUP(K$2,$BO$127:$BP$138,2,FALSE)</f>
        <v>0</v>
      </c>
      <c r="L169" s="41">
        <f>'Budget FCFA'!L169/VLOOKUP(L$2,$BO$127:$BP$138,2,FALSE)</f>
        <v>0</v>
      </c>
      <c r="M169" s="39">
        <f>'Budget FCFA'!M169/VLOOKUP(M$2,$BO$127:$BP$138,2,FALSE)</f>
        <v>0</v>
      </c>
      <c r="N169" s="132">
        <f>'Budget FCFA'!N169/VLOOKUP(N$2,$BO$127:$BP$138,2,FALSE)</f>
        <v>0</v>
      </c>
      <c r="O169" s="140">
        <f>'Budget FCFA'!O169/VLOOKUP(O$2,$BO$127:$BP$138,2,FALSE)</f>
        <v>0</v>
      </c>
      <c r="P169" s="40">
        <f>'Budget FCFA'!P169/VLOOKUP(P$2,$BO$127:$BP$138,2,FALSE)</f>
        <v>5197.444344675032</v>
      </c>
      <c r="Q169" s="41">
        <f>'Budget FCFA'!Q169/VLOOKUP(Q$2,$BO$127:$BP$138,2,FALSE)</f>
        <v>0</v>
      </c>
      <c r="R169" s="132">
        <f>'Budget FCFA'!R169/VLOOKUP(R$2,$BO$127:$BP$138,2,FALSE)</f>
        <v>0</v>
      </c>
      <c r="S169" s="40">
        <f>'Budget FCFA'!S169/VLOOKUP(S$2,$BO$127:$BP$138,2,FALSE)</f>
        <v>0</v>
      </c>
      <c r="T169" s="40">
        <f>'Budget FCFA'!T169/VLOOKUP(T$2,$BO$127:$BP$138,2,FALSE)</f>
        <v>149.17136336680605</v>
      </c>
      <c r="U169" s="40">
        <f>'Budget FCFA'!U169/VLOOKUP(U$2,$BO$127:$BP$138,2,FALSE)</f>
        <v>0</v>
      </c>
      <c r="V169" s="41">
        <f>'Budget FCFA'!V169/VLOOKUP(V$2,$BO$127:$BP$138,2,FALSE)</f>
        <v>0</v>
      </c>
      <c r="W169" s="132">
        <f>'Budget FCFA'!W169/VLOOKUP(W$2,$BO$127:$BP$138,2,FALSE)</f>
        <v>0</v>
      </c>
      <c r="X169" s="132">
        <f>'Budget FCFA'!X169/VLOOKUP(X$2,$BO$127:$BP$138,2,FALSE)</f>
        <v>149.17136336680605</v>
      </c>
      <c r="Y169" s="40">
        <f>'Budget FCFA'!Y169/VLOOKUP(Y$2,$BO$127:$BP$138,2,FALSE)</f>
        <v>149.17136336680605</v>
      </c>
      <c r="Z169" s="40">
        <f>'Budget FCFA'!Z169/VLOOKUP(Z$2,$BO$127:$BP$138,2,FALSE)</f>
        <v>0</v>
      </c>
      <c r="AA169" s="41">
        <f>'Budget FCFA'!AA169/VLOOKUP(AA$2,$BO$127:$BP$138,2,FALSE)</f>
        <v>81.651693632356995</v>
      </c>
      <c r="AB169" s="39">
        <f>'Budget FCFA'!AB169/VLOOKUP(AB$2,$BO$127:$BP$138,2,FALSE)</f>
        <v>0</v>
      </c>
      <c r="AC169" s="132">
        <f>'Budget FCFA'!AC169/VLOOKUP(AC$2,$BO$127:$BP$138,2,FALSE)</f>
        <v>0</v>
      </c>
      <c r="AD169" s="132">
        <f>'Budget FCFA'!AD169/VLOOKUP(AD$2,$BO$127:$BP$138,2,FALSE)</f>
        <v>0</v>
      </c>
      <c r="AE169" s="40">
        <f>'Budget FCFA'!AE169/VLOOKUP(AE$2,$BO$127:$BP$138,2,FALSE)</f>
        <v>0</v>
      </c>
      <c r="AF169" s="41">
        <f>'Budget FCFA'!AF169/VLOOKUP(AF$2,$BO$127:$BP$138,2,FALSE)</f>
        <v>0</v>
      </c>
      <c r="AG169" s="39">
        <f>'Budget FCFA'!AG169/VLOOKUP(AG$2,$BO$127:$BP$138,2,FALSE)</f>
        <v>38.112254309352593</v>
      </c>
      <c r="AH169" s="132">
        <f>'Budget FCFA'!AH169/VLOOKUP(AH$2,$BO$127:$BP$138,2,FALSE)</f>
        <v>0</v>
      </c>
      <c r="AI169" s="40">
        <f>'Budget FCFA'!AI169/VLOOKUP(AI$2,$BO$127:$BP$138,2,FALSE)</f>
        <v>0</v>
      </c>
      <c r="AJ169" s="40">
        <f>'Budget FCFA'!AJ169/VLOOKUP(AJ$2,$BO$127:$BP$138,2,FALSE)</f>
        <v>0</v>
      </c>
      <c r="AK169" s="41">
        <f>'Budget FCFA'!AK169/VLOOKUP(AK$2,$BO$127:$BP$138,2,FALSE)</f>
        <v>0</v>
      </c>
      <c r="AL169" s="39">
        <f>'Budget FCFA'!AL169/VLOOKUP(AL$2,$BO$127:$BP$138,2,FALSE)</f>
        <v>38.112254309352593</v>
      </c>
      <c r="AM169" s="132">
        <f>'Budget FCFA'!AM169/VLOOKUP(AM$2,$BO$127:$BP$138,2,FALSE)</f>
        <v>38.112254309352593</v>
      </c>
      <c r="AN169" s="40">
        <f>'Budget FCFA'!AN169/VLOOKUP(AN$2,$BO$127:$BP$138,2,FALSE)</f>
        <v>0</v>
      </c>
      <c r="AO169" s="132">
        <f>'Budget FCFA'!AO169/VLOOKUP(AO$2,$BO$127:$BP$138,2,FALSE)</f>
        <v>0</v>
      </c>
      <c r="AP169" s="41">
        <f>'Budget FCFA'!AP169/VLOOKUP(AP$2,$BO$127:$BP$138,2,FALSE)</f>
        <v>0</v>
      </c>
      <c r="AQ169" s="132" t="e">
        <f>'Budget FCFA'!#REF!/VLOOKUP(AQ$2,$BO$127:$BP$138,2,FALSE)</f>
        <v>#REF!</v>
      </c>
      <c r="AR169" s="132" t="e">
        <f>'Budget FCFA'!#REF!/VLOOKUP(AR$2,$BO$127:$BP$138,2,FALSE)</f>
        <v>#REF!</v>
      </c>
      <c r="AS169" s="132" t="e">
        <f>'Budget FCFA'!#REF!/VLOOKUP(AS$2,$BO$127:$BP$138,2,FALSE)</f>
        <v>#REF!</v>
      </c>
      <c r="AT169" s="40" t="e">
        <f>'Budget FCFA'!#REF!/VLOOKUP(AT$2,$BO$127:$BP$138,2,FALSE)</f>
        <v>#REF!</v>
      </c>
      <c r="AU169" s="41" t="e">
        <f>'Budget FCFA'!#REF!/VLOOKUP(AU$2,$BO$127:$BP$138,2,FALSE)</f>
        <v>#REF!</v>
      </c>
      <c r="AV169" s="132" t="e">
        <f>'Budget FCFA'!#REF!/VLOOKUP(AV$2,$BO$127:$BP$138,2,FALSE)</f>
        <v>#REF!</v>
      </c>
      <c r="AW169" s="132" t="e">
        <f>'Budget FCFA'!#REF!/VLOOKUP(AW$2,$BO$127:$BP$138,2,FALSE)</f>
        <v>#REF!</v>
      </c>
      <c r="AX169" s="40" t="e">
        <f>'Budget FCFA'!#REF!/VLOOKUP(AX$2,$BO$127:$BP$138,2,FALSE)</f>
        <v>#REF!</v>
      </c>
      <c r="AY169" s="40" t="e">
        <f>'Budget FCFA'!#REF!/VLOOKUP(AY$2,$BO$127:$BP$138,2,FALSE)</f>
        <v>#REF!</v>
      </c>
      <c r="AZ169" s="41" t="e">
        <f>'Budget FCFA'!#REF!/VLOOKUP(AZ$2,$BO$127:$BP$138,2,FALSE)</f>
        <v>#REF!</v>
      </c>
      <c r="BA169" s="132" t="e">
        <f>'Budget FCFA'!#REF!/VLOOKUP(BA$2,$BO$127:$BP$138,2,FALSE)</f>
        <v>#REF!</v>
      </c>
      <c r="BB169" s="132" t="e">
        <f>'Budget FCFA'!#REF!/VLOOKUP(BB$2,$BO$127:$BP$138,2,FALSE)</f>
        <v>#REF!</v>
      </c>
      <c r="BC169" s="132" t="e">
        <f>'Budget FCFA'!#REF!/VLOOKUP(BC$2,$BO$127:$BP$138,2,FALSE)</f>
        <v>#REF!</v>
      </c>
      <c r="BD169" s="40" t="e">
        <f>'Budget FCFA'!#REF!/VLOOKUP(BD$2,$BO$127:$BP$138,2,FALSE)</f>
        <v>#REF!</v>
      </c>
      <c r="BE169" s="41" t="e">
        <f>'Budget FCFA'!#REF!/VLOOKUP(BE$2,$BO$127:$BP$138,2,FALSE)</f>
        <v>#REF!</v>
      </c>
      <c r="BF169" s="131" t="e">
        <f>'Budget FCFA'!#REF!/VLOOKUP(BF$2,$BO$127:$BP$138,2,FALSE)</f>
        <v>#REF!</v>
      </c>
      <c r="BG169" s="40" t="e">
        <f>'Budget FCFA'!#REF!/VLOOKUP(BG$2,$BO$127:$BP$138,2,FALSE)</f>
        <v>#REF!</v>
      </c>
      <c r="BH169" s="40" t="e">
        <f>'Budget FCFA'!#REF!/VLOOKUP(BH$2,$BO$127:$BP$138,2,FALSE)</f>
        <v>#REF!</v>
      </c>
      <c r="BI169" s="159" t="e">
        <f>'Budget FCFA'!#REF!/VLOOKUP(BI$2,$BO$127:$BP$138,2,FALSE)</f>
        <v>#REF!</v>
      </c>
      <c r="BJ169" s="149" t="e">
        <f>'Budget FCFA'!#REF!/VLOOKUP(BJ$2,$BO$127:$BP$138,2,FALSE)</f>
        <v>#REF!</v>
      </c>
      <c r="BK169" s="110" t="e">
        <f t="shared" si="2"/>
        <v>#REF!</v>
      </c>
      <c r="BL169" s="213" t="e">
        <f>BK169-'Budget FCFA'!#REF!</f>
        <v>#REF!</v>
      </c>
      <c r="BN169"/>
      <c r="BO169"/>
      <c r="BP169"/>
      <c r="BQ169"/>
      <c r="BR169"/>
      <c r="BS169"/>
      <c r="BT169"/>
      <c r="BU169"/>
      <c r="BV169"/>
      <c r="BW169"/>
      <c r="BX169"/>
      <c r="BY169"/>
      <c r="BZ169"/>
    </row>
    <row r="170" spans="1:91" ht="51" customHeight="1">
      <c r="A170" s="61" t="s">
        <v>7</v>
      </c>
      <c r="B170" s="64" t="s">
        <v>27</v>
      </c>
      <c r="C170" s="107" t="s">
        <v>103</v>
      </c>
      <c r="D170" s="65">
        <f>'Budget FCFA'!D170/VLOOKUP(D$2,$BO$127:$BP$138,2,FALSE)</f>
        <v>118.48337619691534</v>
      </c>
      <c r="E170" s="66">
        <f>'Budget FCFA'!E170/VLOOKUP(E$2,$BO$127:$BP$138,2,FALSE)</f>
        <v>462.83521633277792</v>
      </c>
      <c r="F170" s="66">
        <f>'Budget FCFA'!F170/VLOOKUP(F$2,$BO$127:$BP$138,2,FALSE)</f>
        <v>66.467771515510933</v>
      </c>
      <c r="G170" s="66">
        <f>'Budget FCFA'!G170/VLOOKUP(G$2,$BO$127:$BP$138,2,FALSE)</f>
        <v>0</v>
      </c>
      <c r="H170" s="67">
        <f>'Budget FCFA'!H170/VLOOKUP(H$2,$BO$127:$BP$138,2,FALSE)</f>
        <v>218.00209464949685</v>
      </c>
      <c r="I170" s="65">
        <f>'Budget FCFA'!I170/VLOOKUP(I$2,$BO$127:$BP$138,2,FALSE)</f>
        <v>756.8087542323658</v>
      </c>
      <c r="J170" s="66">
        <f>'Budget FCFA'!J170/VLOOKUP(J$2,$BO$127:$BP$138,2,FALSE)</f>
        <v>0</v>
      </c>
      <c r="K170" s="66">
        <f>'Budget FCFA'!K170/VLOOKUP(K$2,$BO$127:$BP$138,2,FALSE)</f>
        <v>0</v>
      </c>
      <c r="L170" s="67">
        <f>'Budget FCFA'!L170/VLOOKUP(L$2,$BO$127:$BP$138,2,FALSE)</f>
        <v>0</v>
      </c>
      <c r="M170" s="65">
        <f>'Budget FCFA'!M170/VLOOKUP(M$2,$BO$127:$BP$138,2,FALSE)</f>
        <v>1572.9689598556004</v>
      </c>
      <c r="N170" s="94">
        <f>'Budget FCFA'!N170/VLOOKUP(N$2,$BO$127:$BP$138,2,FALSE)</f>
        <v>0</v>
      </c>
      <c r="O170" s="66">
        <f>'Budget FCFA'!O170/VLOOKUP(O$2,$BO$127:$BP$138,2,FALSE)</f>
        <v>611.86937558407033</v>
      </c>
      <c r="P170" s="66">
        <f>'Budget FCFA'!P170/VLOOKUP(P$2,$BO$127:$BP$138,2,FALSE)</f>
        <v>7249.9157719179766</v>
      </c>
      <c r="Q170" s="67">
        <f>'Budget FCFA'!Q170/VLOOKUP(Q$2,$BO$127:$BP$138,2,FALSE)</f>
        <v>0</v>
      </c>
      <c r="R170" s="65">
        <f>'Budget FCFA'!R170/VLOOKUP(R$2,$BO$127:$BP$138,2,FALSE)</f>
        <v>0</v>
      </c>
      <c r="S170" s="66">
        <f>'Budget FCFA'!S170/VLOOKUP(S$2,$BO$127:$BP$138,2,FALSE)</f>
        <v>0</v>
      </c>
      <c r="T170" s="66">
        <f>'Budget FCFA'!T170/VLOOKUP(T$2,$BO$127:$BP$138,2,FALSE)</f>
        <v>761.0407389508764</v>
      </c>
      <c r="U170" s="66">
        <f>'Budget FCFA'!U170/VLOOKUP(U$2,$BO$127:$BP$138,2,FALSE)</f>
        <v>0</v>
      </c>
      <c r="V170" s="67">
        <f>'Budget FCFA'!V170/VLOOKUP(V$2,$BO$127:$BP$138,2,FALSE)</f>
        <v>0</v>
      </c>
      <c r="W170" s="65">
        <f>'Budget FCFA'!W170/VLOOKUP(W$2,$BO$127:$BP$138,2,FALSE)</f>
        <v>0</v>
      </c>
      <c r="X170" s="66">
        <f>'Budget FCFA'!X170/VLOOKUP(X$2,$BO$127:$BP$138,2,FALSE)</f>
        <v>215.48668586507958</v>
      </c>
      <c r="Y170" s="66">
        <f>'Budget FCFA'!Y170/VLOOKUP(Y$2,$BO$127:$BP$138,2,FALSE)</f>
        <v>760.88828993363893</v>
      </c>
      <c r="Z170" s="66">
        <f>'Budget FCFA'!Z170/VLOOKUP(Z$2,$BO$127:$BP$138,2,FALSE)</f>
        <v>0</v>
      </c>
      <c r="AA170" s="67">
        <f>'Budget FCFA'!AA170/VLOOKUP(AA$2,$BO$127:$BP$138,2,FALSE)</f>
        <v>559.74400761025493</v>
      </c>
      <c r="AB170" s="65">
        <f>'Budget FCFA'!AB170/VLOOKUP(AB$2,$BO$127:$BP$138,2,FALSE)</f>
        <v>610.93800659708324</v>
      </c>
      <c r="AC170" s="66">
        <f>'Budget FCFA'!AC170/VLOOKUP(AC$2,$BO$127:$BP$138,2,FALSE)</f>
        <v>0</v>
      </c>
      <c r="AD170" s="66">
        <f>'Budget FCFA'!AD170/VLOOKUP(AD$2,$BO$127:$BP$138,2,FALSE)</f>
        <v>0</v>
      </c>
      <c r="AE170" s="66">
        <f>'Budget FCFA'!AE170/VLOOKUP(AE$2,$BO$127:$BP$138,2,FALSE)</f>
        <v>0</v>
      </c>
      <c r="AF170" s="67">
        <f>'Budget FCFA'!AF170/VLOOKUP(AF$2,$BO$127:$BP$138,2,FALSE)</f>
        <v>428.95958182955656</v>
      </c>
      <c r="AG170" s="65">
        <f>'Budget FCFA'!AG170/VLOOKUP(AG$2,$BO$127:$BP$138,2,FALSE)</f>
        <v>599.94481345576003</v>
      </c>
      <c r="AH170" s="66">
        <f>'Budget FCFA'!AH170/VLOOKUP(AH$2,$BO$127:$BP$138,2,FALSE)</f>
        <v>0</v>
      </c>
      <c r="AI170" s="66">
        <f>'Budget FCFA'!AI170/VLOOKUP(AI$2,$BO$127:$BP$138,2,FALSE)</f>
        <v>0</v>
      </c>
      <c r="AJ170" s="66">
        <f>'Budget FCFA'!AJ170/VLOOKUP(AJ$2,$BO$127:$BP$138,2,FALSE)</f>
        <v>0</v>
      </c>
      <c r="AK170" s="67">
        <f>'Budget FCFA'!AK170/VLOOKUP(AK$2,$BO$127:$BP$138,2,FALSE)</f>
        <v>0</v>
      </c>
      <c r="AL170" s="65">
        <f>'Budget FCFA'!AL170/VLOOKUP(AL$2,$BO$127:$BP$138,2,FALSE)</f>
        <v>882.85360168425677</v>
      </c>
      <c r="AM170" s="66">
        <f>'Budget FCFA'!AM170/VLOOKUP(AM$2,$BO$127:$BP$138,2,FALSE)</f>
        <v>833.19180982899798</v>
      </c>
      <c r="AN170" s="66">
        <f>'Budget FCFA'!AN170/VLOOKUP(AN$2,$BO$127:$BP$138,2,FALSE)</f>
        <v>0</v>
      </c>
      <c r="AO170" s="66">
        <f>'Budget FCFA'!AO170/VLOOKUP(AO$2,$BO$127:$BP$138,2,FALSE)</f>
        <v>0</v>
      </c>
      <c r="AP170" s="67">
        <f>'Budget FCFA'!AP170/VLOOKUP(AP$2,$BO$127:$BP$138,2,FALSE)</f>
        <v>0</v>
      </c>
      <c r="AQ170" s="65" t="e">
        <f>'Budget FCFA'!#REF!/VLOOKUP(AQ$2,$BO$127:$BP$138,2,FALSE)</f>
        <v>#REF!</v>
      </c>
      <c r="AR170" s="66" t="e">
        <f>'Budget FCFA'!#REF!/VLOOKUP(AR$2,$BO$127:$BP$138,2,FALSE)</f>
        <v>#REF!</v>
      </c>
      <c r="AS170" s="66" t="e">
        <f>'Budget FCFA'!#REF!/VLOOKUP(AS$2,$BO$127:$BP$138,2,FALSE)</f>
        <v>#REF!</v>
      </c>
      <c r="AT170" s="66" t="e">
        <f>'Budget FCFA'!#REF!/VLOOKUP(AT$2,$BO$127:$BP$138,2,FALSE)</f>
        <v>#REF!</v>
      </c>
      <c r="AU170" s="67" t="e">
        <f>'Budget FCFA'!#REF!/VLOOKUP(AU$2,$BO$127:$BP$138,2,FALSE)</f>
        <v>#REF!</v>
      </c>
      <c r="AV170" s="65" t="e">
        <f>'Budget FCFA'!#REF!/VLOOKUP(AV$2,$BO$127:$BP$138,2,FALSE)</f>
        <v>#REF!</v>
      </c>
      <c r="AW170" s="66" t="e">
        <f>'Budget FCFA'!#REF!/VLOOKUP(AW$2,$BO$127:$BP$138,2,FALSE)</f>
        <v>#REF!</v>
      </c>
      <c r="AX170" s="66" t="e">
        <f>'Budget FCFA'!#REF!/VLOOKUP(AX$2,$BO$127:$BP$138,2,FALSE)</f>
        <v>#REF!</v>
      </c>
      <c r="AY170" s="66" t="e">
        <f>'Budget FCFA'!#REF!/VLOOKUP(AY$2,$BO$127:$BP$138,2,FALSE)</f>
        <v>#REF!</v>
      </c>
      <c r="AZ170" s="67" t="e">
        <f>'Budget FCFA'!#REF!/VLOOKUP(AZ$2,$BO$127:$BP$138,2,FALSE)</f>
        <v>#REF!</v>
      </c>
      <c r="BA170" s="65" t="e">
        <f>'Budget FCFA'!#REF!/VLOOKUP(BA$2,$BO$127:$BP$138,2,FALSE)</f>
        <v>#REF!</v>
      </c>
      <c r="BB170" s="66" t="e">
        <f>'Budget FCFA'!#REF!/VLOOKUP(BB$2,$BO$127:$BP$138,2,FALSE)</f>
        <v>#REF!</v>
      </c>
      <c r="BC170" s="66" t="e">
        <f>'Budget FCFA'!#REF!/VLOOKUP(BC$2,$BO$127:$BP$138,2,FALSE)</f>
        <v>#REF!</v>
      </c>
      <c r="BD170" s="66" t="e">
        <f>'Budget FCFA'!#REF!/VLOOKUP(BD$2,$BO$127:$BP$138,2,FALSE)</f>
        <v>#REF!</v>
      </c>
      <c r="BE170" s="146" t="e">
        <f>'Budget FCFA'!#REF!/VLOOKUP(BE$2,$BO$127:$BP$138,2,FALSE)</f>
        <v>#REF!</v>
      </c>
      <c r="BF170" s="65" t="e">
        <f>'Budget FCFA'!#REF!/VLOOKUP(BF$2,$BO$127:$BP$138,2,FALSE)</f>
        <v>#REF!</v>
      </c>
      <c r="BG170" s="66" t="e">
        <f>'Budget FCFA'!#REF!/VLOOKUP(BG$2,$BO$127:$BP$138,2,FALSE)</f>
        <v>#REF!</v>
      </c>
      <c r="BH170" s="66" t="e">
        <f>'Budget FCFA'!#REF!/VLOOKUP(BH$2,$BO$127:$BP$138,2,FALSE)</f>
        <v>#REF!</v>
      </c>
      <c r="BI170" s="67" t="e">
        <f>'Budget FCFA'!#REF!/VLOOKUP(BI$2,$BO$127:$BP$138,2,FALSE)</f>
        <v>#REF!</v>
      </c>
      <c r="BJ170" s="151" t="e">
        <f>'Budget FCFA'!#REF!/VLOOKUP(BJ$2,$BO$127:$BP$138,2,FALSE)</f>
        <v>#REF!</v>
      </c>
      <c r="BK170" s="107" t="e">
        <f t="shared" si="2"/>
        <v>#REF!</v>
      </c>
      <c r="BL170" s="213" t="e">
        <f>BK170-'Budget FCFA'!#REF!</f>
        <v>#REF!</v>
      </c>
      <c r="BN170"/>
      <c r="BO170"/>
      <c r="BP170"/>
      <c r="BQ170"/>
      <c r="BR170"/>
      <c r="BS170"/>
      <c r="BT170"/>
      <c r="BU170"/>
      <c r="BV170"/>
      <c r="BW170"/>
      <c r="BX170"/>
      <c r="BY170"/>
      <c r="BZ170"/>
    </row>
    <row r="171" spans="1:91" ht="51" customHeight="1">
      <c r="A171" s="61" t="s">
        <v>7</v>
      </c>
      <c r="B171" s="62" t="s">
        <v>28</v>
      </c>
      <c r="C171" s="106" t="s">
        <v>56</v>
      </c>
      <c r="D171" s="39">
        <f>'Budget FCFA'!D171/VLOOKUP(D$2,$BO$127:$BP$138,2,FALSE)</f>
        <v>0</v>
      </c>
      <c r="E171" s="40">
        <f>'Budget FCFA'!E171/VLOOKUP(E$2,$BO$127:$BP$138,2,FALSE)</f>
        <v>0</v>
      </c>
      <c r="F171" s="40">
        <f>'Budget FCFA'!F171/VLOOKUP(F$2,$BO$127:$BP$138,2,FALSE)</f>
        <v>0</v>
      </c>
      <c r="G171" s="40">
        <f>'Budget FCFA'!G171/VLOOKUP(G$2,$BO$127:$BP$138,2,FALSE)</f>
        <v>0</v>
      </c>
      <c r="H171" s="116">
        <f>'Budget FCFA'!H171/VLOOKUP(H$2,$BO$127:$BP$138,2,FALSE)</f>
        <v>0</v>
      </c>
      <c r="I171" s="39">
        <f>'Budget FCFA'!I171/VLOOKUP(I$2,$BO$127:$BP$138,2,FALSE)</f>
        <v>1184.1995740574459</v>
      </c>
      <c r="J171" s="40">
        <f>'Budget FCFA'!J171/VLOOKUP(J$2,$BO$127:$BP$138,2,FALSE)</f>
        <v>0</v>
      </c>
      <c r="K171" s="40">
        <f>'Budget FCFA'!K171/VLOOKUP(K$2,$BO$127:$BP$138,2,FALSE)</f>
        <v>0</v>
      </c>
      <c r="L171" s="116">
        <f>'Budget FCFA'!L171/VLOOKUP(L$2,$BO$127:$BP$138,2,FALSE)</f>
        <v>0</v>
      </c>
      <c r="M171" s="39">
        <f>'Budget FCFA'!M171/VLOOKUP(M$2,$BO$127:$BP$138,2,FALSE)</f>
        <v>2462.0516283841775</v>
      </c>
      <c r="N171" s="40">
        <f>'Budget FCFA'!N171/VLOOKUP(N$2,$BO$127:$BP$138,2,FALSE)</f>
        <v>0</v>
      </c>
      <c r="O171" s="40">
        <f>'Budget FCFA'!O171/VLOOKUP(O$2,$BO$127:$BP$138,2,FALSE)</f>
        <v>0</v>
      </c>
      <c r="P171" s="40">
        <f>'Budget FCFA'!P171/VLOOKUP(P$2,$BO$127:$BP$138,2,FALSE)</f>
        <v>0</v>
      </c>
      <c r="Q171" s="116">
        <f>'Budget FCFA'!Q171/VLOOKUP(Q$2,$BO$127:$BP$138,2,FALSE)</f>
        <v>0</v>
      </c>
      <c r="R171" s="39">
        <f>'Budget FCFA'!R171/VLOOKUP(R$2,$BO$127:$BP$138,2,FALSE)</f>
        <v>3523.096788356554</v>
      </c>
      <c r="S171" s="40">
        <f>'Budget FCFA'!S171/VLOOKUP(S$2,$BO$127:$BP$138,2,FALSE)</f>
        <v>0</v>
      </c>
      <c r="T171" s="40">
        <f>'Budget FCFA'!T171/VLOOKUP(T$2,$BO$127:$BP$138,2,FALSE)</f>
        <v>1161.881037933889</v>
      </c>
      <c r="U171" s="40">
        <f>'Budget FCFA'!U171/VLOOKUP(U$2,$BO$127:$BP$138,2,FALSE)</f>
        <v>0</v>
      </c>
      <c r="V171" s="116">
        <f>'Budget FCFA'!V171/VLOOKUP(V$2,$BO$127:$BP$138,2,FALSE)</f>
        <v>0</v>
      </c>
      <c r="W171" s="39">
        <f>'Budget FCFA'!W171/VLOOKUP(W$2,$BO$127:$BP$138,2,FALSE)</f>
        <v>829.2006945577225</v>
      </c>
      <c r="X171" s="40">
        <f>'Budget FCFA'!X171/VLOOKUP(X$2,$BO$127:$BP$138,2,FALSE)</f>
        <v>0</v>
      </c>
      <c r="Y171" s="40">
        <f>'Budget FCFA'!Y171/VLOOKUP(Y$2,$BO$127:$BP$138,2,FALSE)</f>
        <v>0</v>
      </c>
      <c r="Z171" s="40">
        <f>'Budget FCFA'!Z171/VLOOKUP(Z$2,$BO$127:$BP$138,2,FALSE)</f>
        <v>0</v>
      </c>
      <c r="AA171" s="116">
        <f>'Budget FCFA'!AA171/VLOOKUP(AA$2,$BO$127:$BP$138,2,FALSE)</f>
        <v>185.2255559434536</v>
      </c>
      <c r="AB171" s="39">
        <f>'Budget FCFA'!AB171/VLOOKUP(AB$2,$BO$127:$BP$138,2,FALSE)</f>
        <v>0</v>
      </c>
      <c r="AC171" s="40">
        <f>'Budget FCFA'!AC171/VLOOKUP(AC$2,$BO$127:$BP$138,2,FALSE)</f>
        <v>0</v>
      </c>
      <c r="AD171" s="40">
        <f>'Budget FCFA'!AD171/VLOOKUP(AD$2,$BO$127:$BP$138,2,FALSE)</f>
        <v>0</v>
      </c>
      <c r="AE171" s="40">
        <f>'Budget FCFA'!AE171/VLOOKUP(AE$2,$BO$127:$BP$138,2,FALSE)</f>
        <v>0</v>
      </c>
      <c r="AF171" s="116">
        <f>'Budget FCFA'!AF171/VLOOKUP(AF$2,$BO$127:$BP$138,2,FALSE)</f>
        <v>438.38485623868837</v>
      </c>
      <c r="AG171" s="39">
        <f>'Budget FCFA'!AG171/VLOOKUP(AG$2,$BO$127:$BP$138,2,FALSE)</f>
        <v>0</v>
      </c>
      <c r="AH171" s="40">
        <f>'Budget FCFA'!AH171/VLOOKUP(AH$2,$BO$127:$BP$138,2,FALSE)</f>
        <v>0</v>
      </c>
      <c r="AI171" s="40">
        <f>'Budget FCFA'!AI171/VLOOKUP(AI$2,$BO$127:$BP$138,2,FALSE)</f>
        <v>0</v>
      </c>
      <c r="AJ171" s="40">
        <f>'Budget FCFA'!AJ171/VLOOKUP(AJ$2,$BO$127:$BP$138,2,FALSE)</f>
        <v>0</v>
      </c>
      <c r="AK171" s="116">
        <f>'Budget FCFA'!AK171/VLOOKUP(AK$2,$BO$127:$BP$138,2,FALSE)</f>
        <v>0</v>
      </c>
      <c r="AL171" s="39">
        <f>'Budget FCFA'!AL171/VLOOKUP(AL$2,$BO$127:$BP$138,2,FALSE)</f>
        <v>1722.3034436708504</v>
      </c>
      <c r="AM171" s="40">
        <f>'Budget FCFA'!AM171/VLOOKUP(AM$2,$BO$127:$BP$138,2,FALSE)</f>
        <v>0</v>
      </c>
      <c r="AN171" s="40">
        <f>'Budget FCFA'!AN171/VLOOKUP(AN$2,$BO$127:$BP$138,2,FALSE)</f>
        <v>0</v>
      </c>
      <c r="AO171" s="40">
        <f>'Budget FCFA'!AO171/VLOOKUP(AO$2,$BO$127:$BP$138,2,FALSE)</f>
        <v>0</v>
      </c>
      <c r="AP171" s="116">
        <f>'Budget FCFA'!AP171/VLOOKUP(AP$2,$BO$127:$BP$138,2,FALSE)</f>
        <v>0</v>
      </c>
      <c r="AQ171" s="39" t="e">
        <f>'Budget FCFA'!#REF!/VLOOKUP(AQ$2,$BO$127:$BP$138,2,FALSE)</f>
        <v>#REF!</v>
      </c>
      <c r="AR171" s="40" t="e">
        <f>'Budget FCFA'!#REF!/VLOOKUP(AR$2,$BO$127:$BP$138,2,FALSE)</f>
        <v>#REF!</v>
      </c>
      <c r="AS171" s="40" t="e">
        <f>'Budget FCFA'!#REF!/VLOOKUP(AS$2,$BO$127:$BP$138,2,FALSE)</f>
        <v>#REF!</v>
      </c>
      <c r="AT171" s="40" t="e">
        <f>'Budget FCFA'!#REF!/VLOOKUP(AT$2,$BO$127:$BP$138,2,FALSE)</f>
        <v>#REF!</v>
      </c>
      <c r="AU171" s="116" t="e">
        <f>'Budget FCFA'!#REF!/VLOOKUP(AU$2,$BO$127:$BP$138,2,FALSE)</f>
        <v>#REF!</v>
      </c>
      <c r="AV171" s="39" t="e">
        <f>'Budget FCFA'!#REF!/VLOOKUP(AV$2,$BO$127:$BP$138,2,FALSE)</f>
        <v>#REF!</v>
      </c>
      <c r="AW171" s="40" t="e">
        <f>'Budget FCFA'!#REF!/VLOOKUP(AW$2,$BO$127:$BP$138,2,FALSE)</f>
        <v>#REF!</v>
      </c>
      <c r="AX171" s="40" t="e">
        <f>'Budget FCFA'!#REF!/VLOOKUP(AX$2,$BO$127:$BP$138,2,FALSE)</f>
        <v>#REF!</v>
      </c>
      <c r="AY171" s="40" t="e">
        <f>'Budget FCFA'!#REF!/VLOOKUP(AY$2,$BO$127:$BP$138,2,FALSE)</f>
        <v>#REF!</v>
      </c>
      <c r="AZ171" s="116" t="e">
        <f>'Budget FCFA'!#REF!/VLOOKUP(AZ$2,$BO$127:$BP$138,2,FALSE)</f>
        <v>#REF!</v>
      </c>
      <c r="BA171" s="39" t="e">
        <f>'Budget FCFA'!#REF!/VLOOKUP(BA$2,$BO$127:$BP$138,2,FALSE)</f>
        <v>#REF!</v>
      </c>
      <c r="BB171" s="40" t="e">
        <f>'Budget FCFA'!#REF!/VLOOKUP(BB$2,$BO$127:$BP$138,2,FALSE)</f>
        <v>#REF!</v>
      </c>
      <c r="BC171" s="40" t="e">
        <f>'Budget FCFA'!#REF!/VLOOKUP(BC$2,$BO$127:$BP$138,2,FALSE)</f>
        <v>#REF!</v>
      </c>
      <c r="BD171" s="40" t="e">
        <f>'Budget FCFA'!#REF!/VLOOKUP(BD$2,$BO$127:$BP$138,2,FALSE)</f>
        <v>#REF!</v>
      </c>
      <c r="BE171" s="144" t="e">
        <f>'Budget FCFA'!#REF!/VLOOKUP(BE$2,$BO$127:$BP$138,2,FALSE)</f>
        <v>#REF!</v>
      </c>
      <c r="BF171" s="39" t="e">
        <f>'Budget FCFA'!#REF!/VLOOKUP(BF$2,$BO$127:$BP$138,2,FALSE)</f>
        <v>#REF!</v>
      </c>
      <c r="BG171" s="40" t="e">
        <f>'Budget FCFA'!#REF!/VLOOKUP(BG$2,$BO$127:$BP$138,2,FALSE)</f>
        <v>#REF!</v>
      </c>
      <c r="BH171" s="40" t="e">
        <f>'Budget FCFA'!#REF!/VLOOKUP(BH$2,$BO$127:$BP$138,2,FALSE)</f>
        <v>#REF!</v>
      </c>
      <c r="BI171" s="157" t="e">
        <f>'Budget FCFA'!#REF!/VLOOKUP(BI$2,$BO$127:$BP$138,2,FALSE)</f>
        <v>#REF!</v>
      </c>
      <c r="BJ171" s="116" t="e">
        <f>'Budget FCFA'!#REF!/VLOOKUP(BJ$2,$BO$127:$BP$138,2,FALSE)</f>
        <v>#REF!</v>
      </c>
      <c r="BK171" s="110" t="e">
        <f t="shared" si="2"/>
        <v>#REF!</v>
      </c>
      <c r="BL171" s="213" t="e">
        <f>BK171-'Budget FCFA'!#REF!</f>
        <v>#REF!</v>
      </c>
      <c r="BN171"/>
      <c r="BO171"/>
      <c r="BP171"/>
      <c r="BQ171"/>
      <c r="BR171"/>
      <c r="BS171"/>
      <c r="BT171"/>
      <c r="BU171"/>
      <c r="BV171"/>
      <c r="BW171"/>
      <c r="BX171"/>
      <c r="BY171"/>
      <c r="BZ171"/>
    </row>
    <row r="172" spans="1:91" ht="51" customHeight="1">
      <c r="A172" s="61" t="s">
        <v>7</v>
      </c>
      <c r="B172" s="62" t="s">
        <v>67</v>
      </c>
      <c r="C172" s="106" t="s">
        <v>56</v>
      </c>
      <c r="D172" s="39">
        <f>'Budget FCFA'!D172/VLOOKUP(D$2,$BO$127:$BP$138,2,FALSE)</f>
        <v>0</v>
      </c>
      <c r="E172" s="40">
        <f>'Budget FCFA'!E172/VLOOKUP(E$2,$BO$127:$BP$138,2,FALSE)</f>
        <v>0</v>
      </c>
      <c r="F172" s="40">
        <f>'Budget FCFA'!F172/VLOOKUP(F$2,$BO$127:$BP$138,2,FALSE)</f>
        <v>0</v>
      </c>
      <c r="G172" s="40">
        <f>'Budget FCFA'!G172/VLOOKUP(G$2,$BO$127:$BP$138,2,FALSE)</f>
        <v>0</v>
      </c>
      <c r="H172" s="116">
        <f>'Budget FCFA'!H172/VLOOKUP(H$2,$BO$127:$BP$138,2,FALSE)</f>
        <v>0</v>
      </c>
      <c r="I172" s="39">
        <f>'Budget FCFA'!I172/VLOOKUP(I$2,$BO$127:$BP$138,2,FALSE)</f>
        <v>229.43866747363018</v>
      </c>
      <c r="J172" s="40">
        <f>'Budget FCFA'!J172/VLOOKUP(J$2,$BO$127:$BP$138,2,FALSE)</f>
        <v>0</v>
      </c>
      <c r="K172" s="40">
        <f>'Budget FCFA'!K172/VLOOKUP(K$2,$BO$127:$BP$138,2,FALSE)</f>
        <v>0</v>
      </c>
      <c r="L172" s="116">
        <f>'Budget FCFA'!L172/VLOOKUP(L$2,$BO$127:$BP$138,2,FALSE)</f>
        <v>0</v>
      </c>
      <c r="M172" s="39">
        <f>'Budget FCFA'!M172/VLOOKUP(M$2,$BO$127:$BP$138,2,FALSE)</f>
        <v>0</v>
      </c>
      <c r="N172" s="40">
        <f>'Budget FCFA'!N172/VLOOKUP(N$2,$BO$127:$BP$138,2,FALSE)</f>
        <v>0</v>
      </c>
      <c r="O172" s="40">
        <f>'Budget FCFA'!O172/VLOOKUP(O$2,$BO$127:$BP$138,2,FALSE)</f>
        <v>0</v>
      </c>
      <c r="P172" s="40">
        <f>'Budget FCFA'!P172/VLOOKUP(P$2,$BO$127:$BP$138,2,FALSE)</f>
        <v>0</v>
      </c>
      <c r="Q172" s="116">
        <f>'Budget FCFA'!Q172/VLOOKUP(Q$2,$BO$127:$BP$138,2,FALSE)</f>
        <v>0</v>
      </c>
      <c r="R172" s="39">
        <f>'Budget FCFA'!R172/VLOOKUP(R$2,$BO$127:$BP$138,2,FALSE)</f>
        <v>0</v>
      </c>
      <c r="S172" s="40">
        <f>'Budget FCFA'!S172/VLOOKUP(S$2,$BO$127:$BP$138,2,FALSE)</f>
        <v>0</v>
      </c>
      <c r="T172" s="40">
        <f>'Budget FCFA'!T172/VLOOKUP(T$2,$BO$127:$BP$138,2,FALSE)</f>
        <v>225.11445109969102</v>
      </c>
      <c r="U172" s="40">
        <f>'Budget FCFA'!U172/VLOOKUP(U$2,$BO$127:$BP$138,2,FALSE)</f>
        <v>0</v>
      </c>
      <c r="V172" s="116">
        <f>'Budget FCFA'!V172/VLOOKUP(V$2,$BO$127:$BP$138,2,FALSE)</f>
        <v>0</v>
      </c>
      <c r="W172" s="39">
        <f>'Budget FCFA'!W172/VLOOKUP(W$2,$BO$127:$BP$138,2,FALSE)</f>
        <v>808.41579554757402</v>
      </c>
      <c r="X172" s="40">
        <f>'Budget FCFA'!X172/VLOOKUP(X$2,$BO$127:$BP$138,2,FALSE)</f>
        <v>0</v>
      </c>
      <c r="Y172" s="40">
        <f>'Budget FCFA'!Y172/VLOOKUP(Y$2,$BO$127:$BP$138,2,FALSE)</f>
        <v>0</v>
      </c>
      <c r="Z172" s="40">
        <f>'Budget FCFA'!Z172/VLOOKUP(Z$2,$BO$127:$BP$138,2,FALSE)</f>
        <v>0</v>
      </c>
      <c r="AA172" s="116">
        <f>'Budget FCFA'!AA172/VLOOKUP(AA$2,$BO$127:$BP$138,2,FALSE)</f>
        <v>0</v>
      </c>
      <c r="AB172" s="39">
        <f>'Budget FCFA'!AB172/VLOOKUP(AB$2,$BO$127:$BP$138,2,FALSE)</f>
        <v>0</v>
      </c>
      <c r="AC172" s="40">
        <f>'Budget FCFA'!AC172/VLOOKUP(AC$2,$BO$127:$BP$138,2,FALSE)</f>
        <v>0</v>
      </c>
      <c r="AD172" s="40">
        <f>'Budget FCFA'!AD172/VLOOKUP(AD$2,$BO$127:$BP$138,2,FALSE)</f>
        <v>0</v>
      </c>
      <c r="AE172" s="40">
        <f>'Budget FCFA'!AE172/VLOOKUP(AE$2,$BO$127:$BP$138,2,FALSE)</f>
        <v>0</v>
      </c>
      <c r="AF172" s="116">
        <f>'Budget FCFA'!AF172/VLOOKUP(AF$2,$BO$127:$BP$138,2,FALSE)</f>
        <v>0</v>
      </c>
      <c r="AG172" s="39">
        <f>'Budget FCFA'!AG172/VLOOKUP(AG$2,$BO$127:$BP$138,2,FALSE)</f>
        <v>0</v>
      </c>
      <c r="AH172" s="40">
        <f>'Budget FCFA'!AH172/VLOOKUP(AH$2,$BO$127:$BP$138,2,FALSE)</f>
        <v>0</v>
      </c>
      <c r="AI172" s="40">
        <f>'Budget FCFA'!AI172/VLOOKUP(AI$2,$BO$127:$BP$138,2,FALSE)</f>
        <v>0</v>
      </c>
      <c r="AJ172" s="40">
        <f>'Budget FCFA'!AJ172/VLOOKUP(AJ$2,$BO$127:$BP$138,2,FALSE)</f>
        <v>0</v>
      </c>
      <c r="AK172" s="116">
        <f>'Budget FCFA'!AK172/VLOOKUP(AK$2,$BO$127:$BP$138,2,FALSE)</f>
        <v>0</v>
      </c>
      <c r="AL172" s="39">
        <f>'Budget FCFA'!AL172/VLOOKUP(AL$2,$BO$127:$BP$138,2,FALSE)</f>
        <v>330.39360811760525</v>
      </c>
      <c r="AM172" s="40">
        <f>'Budget FCFA'!AM172/VLOOKUP(AM$2,$BO$127:$BP$138,2,FALSE)</f>
        <v>0</v>
      </c>
      <c r="AN172" s="40">
        <f>'Budget FCFA'!AN172/VLOOKUP(AN$2,$BO$127:$BP$138,2,FALSE)</f>
        <v>0</v>
      </c>
      <c r="AO172" s="40">
        <f>'Budget FCFA'!AO172/VLOOKUP(AO$2,$BO$127:$BP$138,2,FALSE)</f>
        <v>0</v>
      </c>
      <c r="AP172" s="116">
        <f>'Budget FCFA'!AP172/VLOOKUP(AP$2,$BO$127:$BP$138,2,FALSE)</f>
        <v>0</v>
      </c>
      <c r="AQ172" s="39" t="e">
        <f>'Budget FCFA'!#REF!/VLOOKUP(AQ$2,$BO$127:$BP$138,2,FALSE)</f>
        <v>#REF!</v>
      </c>
      <c r="AR172" s="40" t="e">
        <f>'Budget FCFA'!#REF!/VLOOKUP(AR$2,$BO$127:$BP$138,2,FALSE)</f>
        <v>#REF!</v>
      </c>
      <c r="AS172" s="40" t="e">
        <f>'Budget FCFA'!#REF!/VLOOKUP(AS$2,$BO$127:$BP$138,2,FALSE)</f>
        <v>#REF!</v>
      </c>
      <c r="AT172" s="40" t="e">
        <f>'Budget FCFA'!#REF!/VLOOKUP(AT$2,$BO$127:$BP$138,2,FALSE)</f>
        <v>#REF!</v>
      </c>
      <c r="AU172" s="116" t="e">
        <f>'Budget FCFA'!#REF!/VLOOKUP(AU$2,$BO$127:$BP$138,2,FALSE)</f>
        <v>#REF!</v>
      </c>
      <c r="AV172" s="39" t="e">
        <f>'Budget FCFA'!#REF!/VLOOKUP(AV$2,$BO$127:$BP$138,2,FALSE)</f>
        <v>#REF!</v>
      </c>
      <c r="AW172" s="40" t="e">
        <f>'Budget FCFA'!#REF!/VLOOKUP(AW$2,$BO$127:$BP$138,2,FALSE)</f>
        <v>#REF!</v>
      </c>
      <c r="AX172" s="40" t="e">
        <f>'Budget FCFA'!#REF!/VLOOKUP(AX$2,$BO$127:$BP$138,2,FALSE)</f>
        <v>#REF!</v>
      </c>
      <c r="AY172" s="40" t="e">
        <f>'Budget FCFA'!#REF!/VLOOKUP(AY$2,$BO$127:$BP$138,2,FALSE)</f>
        <v>#REF!</v>
      </c>
      <c r="AZ172" s="116" t="e">
        <f>'Budget FCFA'!#REF!/VLOOKUP(AZ$2,$BO$127:$BP$138,2,FALSE)</f>
        <v>#REF!</v>
      </c>
      <c r="BA172" s="39" t="e">
        <f>'Budget FCFA'!#REF!/VLOOKUP(BA$2,$BO$127:$BP$138,2,FALSE)</f>
        <v>#REF!</v>
      </c>
      <c r="BB172" s="40" t="e">
        <f>'Budget FCFA'!#REF!/VLOOKUP(BB$2,$BO$127:$BP$138,2,FALSE)</f>
        <v>#REF!</v>
      </c>
      <c r="BC172" s="40" t="e">
        <f>'Budget FCFA'!#REF!/VLOOKUP(BC$2,$BO$127:$BP$138,2,FALSE)</f>
        <v>#REF!</v>
      </c>
      <c r="BD172" s="40" t="e">
        <f>'Budget FCFA'!#REF!/VLOOKUP(BD$2,$BO$127:$BP$138,2,FALSE)</f>
        <v>#REF!</v>
      </c>
      <c r="BE172" s="144" t="e">
        <f>'Budget FCFA'!#REF!/VLOOKUP(BE$2,$BO$127:$BP$138,2,FALSE)</f>
        <v>#REF!</v>
      </c>
      <c r="BF172" s="39" t="e">
        <f>'Budget FCFA'!#REF!/VLOOKUP(BF$2,$BO$127:$BP$138,2,FALSE)</f>
        <v>#REF!</v>
      </c>
      <c r="BG172" s="40" t="e">
        <f>'Budget FCFA'!#REF!/VLOOKUP(BG$2,$BO$127:$BP$138,2,FALSE)</f>
        <v>#REF!</v>
      </c>
      <c r="BH172" s="40" t="e">
        <f>'Budget FCFA'!#REF!/VLOOKUP(BH$2,$BO$127:$BP$138,2,FALSE)</f>
        <v>#REF!</v>
      </c>
      <c r="BI172" s="159" t="e">
        <f>'Budget FCFA'!#REF!/VLOOKUP(BI$2,$BO$127:$BP$138,2,FALSE)</f>
        <v>#REF!</v>
      </c>
      <c r="BJ172" s="116" t="e">
        <f>'Budget FCFA'!#REF!/VLOOKUP(BJ$2,$BO$127:$BP$138,2,FALSE)</f>
        <v>#REF!</v>
      </c>
      <c r="BK172" s="110" t="e">
        <f t="shared" si="2"/>
        <v>#REF!</v>
      </c>
      <c r="BL172" s="213" t="e">
        <f>BK172-'Budget FCFA'!#REF!</f>
        <v>#REF!</v>
      </c>
      <c r="BN172"/>
      <c r="BO172"/>
      <c r="BP172"/>
      <c r="BQ172"/>
      <c r="BR172"/>
      <c r="BS172"/>
      <c r="BT172"/>
      <c r="BU172"/>
      <c r="BV172"/>
      <c r="BW172"/>
      <c r="BX172"/>
      <c r="BY172"/>
      <c r="BZ172"/>
    </row>
    <row r="173" spans="1:91" ht="51" customHeight="1">
      <c r="A173" s="61" t="s">
        <v>7</v>
      </c>
      <c r="B173" s="62" t="s">
        <v>29</v>
      </c>
      <c r="C173" s="106" t="s">
        <v>56</v>
      </c>
      <c r="D173" s="39">
        <f>'Budget FCFA'!D173/VLOOKUP(D$2,$BO$127:$BP$138,2,FALSE)</f>
        <v>0</v>
      </c>
      <c r="E173" s="40">
        <f>'Budget FCFA'!E173/VLOOKUP(E$2,$BO$127:$BP$138,2,FALSE)</f>
        <v>0</v>
      </c>
      <c r="F173" s="40">
        <f>'Budget FCFA'!F173/VLOOKUP(F$2,$BO$127:$BP$138,2,FALSE)</f>
        <v>0</v>
      </c>
      <c r="G173" s="40">
        <f>'Budget FCFA'!G173/VLOOKUP(G$2,$BO$127:$BP$138,2,FALSE)</f>
        <v>0</v>
      </c>
      <c r="H173" s="116">
        <f>'Budget FCFA'!H173/VLOOKUP(H$2,$BO$127:$BP$138,2,FALSE)</f>
        <v>0</v>
      </c>
      <c r="I173" s="39">
        <f>'Budget FCFA'!I173/VLOOKUP(I$2,$BO$127:$BP$138,2,FALSE)</f>
        <v>308.38530574412653</v>
      </c>
      <c r="J173" s="40">
        <f>'Budget FCFA'!J173/VLOOKUP(J$2,$BO$127:$BP$138,2,FALSE)</f>
        <v>0</v>
      </c>
      <c r="K173" s="40">
        <f>'Budget FCFA'!K173/VLOOKUP(K$2,$BO$127:$BP$138,2,FALSE)</f>
        <v>0</v>
      </c>
      <c r="L173" s="116">
        <f>'Budget FCFA'!L173/VLOOKUP(L$2,$BO$127:$BP$138,2,FALSE)</f>
        <v>0</v>
      </c>
      <c r="M173" s="39">
        <f>'Budget FCFA'!M173/VLOOKUP(M$2,$BO$127:$BP$138,2,FALSE)</f>
        <v>0</v>
      </c>
      <c r="N173" s="40">
        <f>'Budget FCFA'!N173/VLOOKUP(N$2,$BO$127:$BP$138,2,FALSE)</f>
        <v>0</v>
      </c>
      <c r="O173" s="40">
        <f>'Budget FCFA'!O173/VLOOKUP(O$2,$BO$127:$BP$138,2,FALSE)</f>
        <v>0</v>
      </c>
      <c r="P173" s="40">
        <f>'Budget FCFA'!P173/VLOOKUP(P$2,$BO$127:$BP$138,2,FALSE)</f>
        <v>0</v>
      </c>
      <c r="Q173" s="116">
        <f>'Budget FCFA'!Q173/VLOOKUP(Q$2,$BO$127:$BP$138,2,FALSE)</f>
        <v>0</v>
      </c>
      <c r="R173" s="39">
        <f>'Budget FCFA'!R173/VLOOKUP(R$2,$BO$127:$BP$138,2,FALSE)</f>
        <v>0</v>
      </c>
      <c r="S173" s="132">
        <f>'Budget FCFA'!S173/VLOOKUP(S$2,$BO$127:$BP$138,2,FALSE)</f>
        <v>0</v>
      </c>
      <c r="T173" s="40">
        <f>'Budget FCFA'!T173/VLOOKUP(T$2,$BO$127:$BP$138,2,FALSE)</f>
        <v>302.57318696195023</v>
      </c>
      <c r="U173" s="40">
        <f>'Budget FCFA'!U173/VLOOKUP(U$2,$BO$127:$BP$138,2,FALSE)</f>
        <v>0</v>
      </c>
      <c r="V173" s="116">
        <f>'Budget FCFA'!V173/VLOOKUP(V$2,$BO$127:$BP$138,2,FALSE)</f>
        <v>0</v>
      </c>
      <c r="W173" s="39">
        <f>'Budget FCFA'!W173/VLOOKUP(W$2,$BO$127:$BP$138,2,FALSE)</f>
        <v>0</v>
      </c>
      <c r="X173" s="40">
        <f>'Budget FCFA'!X173/VLOOKUP(X$2,$BO$127:$BP$138,2,FALSE)</f>
        <v>0</v>
      </c>
      <c r="Y173" s="40">
        <f>'Budget FCFA'!Y173/VLOOKUP(Y$2,$BO$127:$BP$138,2,FALSE)</f>
        <v>0</v>
      </c>
      <c r="Z173" s="40">
        <f>'Budget FCFA'!Z173/VLOOKUP(Z$2,$BO$127:$BP$138,2,FALSE)</f>
        <v>0</v>
      </c>
      <c r="AA173" s="116">
        <f>'Budget FCFA'!AA173/VLOOKUP(AA$2,$BO$127:$BP$138,2,FALSE)</f>
        <v>0</v>
      </c>
      <c r="AB173" s="39">
        <f>'Budget FCFA'!AB173/VLOOKUP(AB$2,$BO$127:$BP$138,2,FALSE)</f>
        <v>0</v>
      </c>
      <c r="AC173" s="40">
        <f>'Budget FCFA'!AC173/VLOOKUP(AC$2,$BO$127:$BP$138,2,FALSE)</f>
        <v>0</v>
      </c>
      <c r="AD173" s="40">
        <f>'Budget FCFA'!AD173/VLOOKUP(AD$2,$BO$127:$BP$138,2,FALSE)</f>
        <v>0</v>
      </c>
      <c r="AE173" s="40">
        <f>'Budget FCFA'!AE173/VLOOKUP(AE$2,$BO$127:$BP$138,2,FALSE)</f>
        <v>0</v>
      </c>
      <c r="AF173" s="116">
        <f>'Budget FCFA'!AF173/VLOOKUP(AF$2,$BO$127:$BP$138,2,FALSE)</f>
        <v>0</v>
      </c>
      <c r="AG173" s="39">
        <f>'Budget FCFA'!AG173/VLOOKUP(AG$2,$BO$127:$BP$138,2,FALSE)</f>
        <v>0</v>
      </c>
      <c r="AH173" s="40">
        <f>'Budget FCFA'!AH173/VLOOKUP(AH$2,$BO$127:$BP$138,2,FALSE)</f>
        <v>0</v>
      </c>
      <c r="AI173" s="40">
        <f>'Budget FCFA'!AI173/VLOOKUP(AI$2,$BO$127:$BP$138,2,FALSE)</f>
        <v>0</v>
      </c>
      <c r="AJ173" s="40">
        <f>'Budget FCFA'!AJ173/VLOOKUP(AJ$2,$BO$127:$BP$138,2,FALSE)</f>
        <v>0</v>
      </c>
      <c r="AK173" s="116">
        <f>'Budget FCFA'!AK173/VLOOKUP(AK$2,$BO$127:$BP$138,2,FALSE)</f>
        <v>0</v>
      </c>
      <c r="AL173" s="39">
        <f>'Budget FCFA'!AL173/VLOOKUP(AL$2,$BO$127:$BP$138,2,FALSE)</f>
        <v>442.76530321347286</v>
      </c>
      <c r="AM173" s="40">
        <f>'Budget FCFA'!AM173/VLOOKUP(AM$2,$BO$127:$BP$138,2,FALSE)</f>
        <v>0</v>
      </c>
      <c r="AN173" s="40">
        <f>'Budget FCFA'!AN173/VLOOKUP(AN$2,$BO$127:$BP$138,2,FALSE)</f>
        <v>0</v>
      </c>
      <c r="AO173" s="40">
        <f>'Budget FCFA'!AO173/VLOOKUP(AO$2,$BO$127:$BP$138,2,FALSE)</f>
        <v>0</v>
      </c>
      <c r="AP173" s="116">
        <f>'Budget FCFA'!AP173/VLOOKUP(AP$2,$BO$127:$BP$138,2,FALSE)</f>
        <v>0</v>
      </c>
      <c r="AQ173" s="39" t="e">
        <f>'Budget FCFA'!#REF!/VLOOKUP(AQ$2,$BO$127:$BP$138,2,FALSE)</f>
        <v>#REF!</v>
      </c>
      <c r="AR173" s="40" t="e">
        <f>'Budget FCFA'!#REF!/VLOOKUP(AR$2,$BO$127:$BP$138,2,FALSE)</f>
        <v>#REF!</v>
      </c>
      <c r="AS173" s="40" t="e">
        <f>'Budget FCFA'!#REF!/VLOOKUP(AS$2,$BO$127:$BP$138,2,FALSE)</f>
        <v>#REF!</v>
      </c>
      <c r="AT173" s="40" t="e">
        <f>'Budget FCFA'!#REF!/VLOOKUP(AT$2,$BO$127:$BP$138,2,FALSE)</f>
        <v>#REF!</v>
      </c>
      <c r="AU173" s="116" t="e">
        <f>'Budget FCFA'!#REF!/VLOOKUP(AU$2,$BO$127:$BP$138,2,FALSE)</f>
        <v>#REF!</v>
      </c>
      <c r="AV173" s="39" t="e">
        <f>'Budget FCFA'!#REF!/VLOOKUP(AV$2,$BO$127:$BP$138,2,FALSE)</f>
        <v>#REF!</v>
      </c>
      <c r="AW173" s="40" t="e">
        <f>'Budget FCFA'!#REF!/VLOOKUP(AW$2,$BO$127:$BP$138,2,FALSE)</f>
        <v>#REF!</v>
      </c>
      <c r="AX173" s="40" t="e">
        <f>'Budget FCFA'!#REF!/VLOOKUP(AX$2,$BO$127:$BP$138,2,FALSE)</f>
        <v>#REF!</v>
      </c>
      <c r="AY173" s="40" t="e">
        <f>'Budget FCFA'!#REF!/VLOOKUP(AY$2,$BO$127:$BP$138,2,FALSE)</f>
        <v>#REF!</v>
      </c>
      <c r="AZ173" s="116" t="e">
        <f>'Budget FCFA'!#REF!/VLOOKUP(AZ$2,$BO$127:$BP$138,2,FALSE)</f>
        <v>#REF!</v>
      </c>
      <c r="BA173" s="39" t="e">
        <f>'Budget FCFA'!#REF!/VLOOKUP(BA$2,$BO$127:$BP$138,2,FALSE)</f>
        <v>#REF!</v>
      </c>
      <c r="BB173" s="40" t="e">
        <f>'Budget FCFA'!#REF!/VLOOKUP(BB$2,$BO$127:$BP$138,2,FALSE)</f>
        <v>#REF!</v>
      </c>
      <c r="BC173" s="40" t="e">
        <f>'Budget FCFA'!#REF!/VLOOKUP(BC$2,$BO$127:$BP$138,2,FALSE)</f>
        <v>#REF!</v>
      </c>
      <c r="BD173" s="40" t="e">
        <f>'Budget FCFA'!#REF!/VLOOKUP(BD$2,$BO$127:$BP$138,2,FALSE)</f>
        <v>#REF!</v>
      </c>
      <c r="BE173" s="144" t="e">
        <f>'Budget FCFA'!#REF!/VLOOKUP(BE$2,$BO$127:$BP$138,2,FALSE)</f>
        <v>#REF!</v>
      </c>
      <c r="BF173" s="39" t="e">
        <f>'Budget FCFA'!#REF!/VLOOKUP(BF$2,$BO$127:$BP$138,2,FALSE)</f>
        <v>#REF!</v>
      </c>
      <c r="BG173" s="40" t="e">
        <f>'Budget FCFA'!#REF!/VLOOKUP(BG$2,$BO$127:$BP$138,2,FALSE)</f>
        <v>#REF!</v>
      </c>
      <c r="BH173" s="40" t="e">
        <f>'Budget FCFA'!#REF!/VLOOKUP(BH$2,$BO$127:$BP$138,2,FALSE)</f>
        <v>#REF!</v>
      </c>
      <c r="BI173" s="159" t="e">
        <f>'Budget FCFA'!#REF!/VLOOKUP(BI$2,$BO$127:$BP$138,2,FALSE)</f>
        <v>#REF!</v>
      </c>
      <c r="BJ173" s="116" t="e">
        <f>'Budget FCFA'!#REF!/VLOOKUP(BJ$2,$BO$127:$BP$138,2,FALSE)</f>
        <v>#REF!</v>
      </c>
      <c r="BK173" s="110" t="e">
        <f t="shared" si="2"/>
        <v>#REF!</v>
      </c>
      <c r="BL173" s="213" t="e">
        <f>BK173-'Budget FCFA'!#REF!</f>
        <v>#REF!</v>
      </c>
      <c r="BN173"/>
      <c r="BO173"/>
      <c r="BP173"/>
      <c r="BQ173"/>
      <c r="BR173"/>
      <c r="BS173"/>
      <c r="BT173"/>
      <c r="BU173"/>
      <c r="BV173"/>
      <c r="BW173"/>
      <c r="BX173"/>
      <c r="BY173"/>
      <c r="BZ173"/>
    </row>
    <row r="174" spans="1:91" ht="51" customHeight="1">
      <c r="A174" s="61" t="s">
        <v>7</v>
      </c>
      <c r="B174" s="62" t="s">
        <v>96</v>
      </c>
      <c r="C174" s="110" t="s">
        <v>56</v>
      </c>
      <c r="D174" s="39">
        <f>'Budget FCFA'!D174/VLOOKUP(D$2,$BO$127:$BP$138,2,FALSE)</f>
        <v>0</v>
      </c>
      <c r="E174" s="40">
        <f>'Budget FCFA'!E174/VLOOKUP(E$2,$BO$127:$BP$138,2,FALSE)</f>
        <v>0</v>
      </c>
      <c r="F174" s="40">
        <f>'Budget FCFA'!F174/VLOOKUP(F$2,$BO$127:$BP$138,2,FALSE)</f>
        <v>0</v>
      </c>
      <c r="G174" s="40">
        <f>'Budget FCFA'!G174/VLOOKUP(G$2,$BO$127:$BP$138,2,FALSE)</f>
        <v>0</v>
      </c>
      <c r="H174" s="41">
        <f>'Budget FCFA'!H174/VLOOKUP(H$2,$BO$127:$BP$138,2,FALSE)</f>
        <v>0</v>
      </c>
      <c r="I174" s="39">
        <f>'Budget FCFA'!I174/VLOOKUP(I$2,$BO$127:$BP$138,2,FALSE)</f>
        <v>436.6735929336831</v>
      </c>
      <c r="J174" s="40">
        <f>'Budget FCFA'!J174/VLOOKUP(J$2,$BO$127:$BP$138,2,FALSE)</f>
        <v>0</v>
      </c>
      <c r="K174" s="40">
        <f>'Budget FCFA'!K174/VLOOKUP(K$2,$BO$127:$BP$138,2,FALSE)</f>
        <v>0</v>
      </c>
      <c r="L174" s="41">
        <f>'Budget FCFA'!L174/VLOOKUP(L$2,$BO$127:$BP$138,2,FALSE)</f>
        <v>0</v>
      </c>
      <c r="M174" s="39">
        <f>'Budget FCFA'!M174/VLOOKUP(M$2,$BO$127:$BP$138,2,FALSE)</f>
        <v>0</v>
      </c>
      <c r="N174" s="40">
        <f>'Budget FCFA'!N174/VLOOKUP(N$2,$BO$127:$BP$138,2,FALSE)</f>
        <v>0</v>
      </c>
      <c r="O174" s="40">
        <f>'Budget FCFA'!O174/VLOOKUP(O$2,$BO$127:$BP$138,2,FALSE)</f>
        <v>0</v>
      </c>
      <c r="P174" s="40">
        <f>'Budget FCFA'!P174/VLOOKUP(P$2,$BO$127:$BP$138,2,FALSE)</f>
        <v>0</v>
      </c>
      <c r="Q174" s="41">
        <f>'Budget FCFA'!Q174/VLOOKUP(Q$2,$BO$127:$BP$138,2,FALSE)</f>
        <v>0</v>
      </c>
      <c r="R174" s="39">
        <f>'Budget FCFA'!R174/VLOOKUP(R$2,$BO$127:$BP$138,2,FALSE)</f>
        <v>0</v>
      </c>
      <c r="S174" s="40">
        <f>'Budget FCFA'!S174/VLOOKUP(S$2,$BO$127:$BP$138,2,FALSE)</f>
        <v>0</v>
      </c>
      <c r="T174" s="40">
        <f>'Budget FCFA'!T174/VLOOKUP(T$2,$BO$127:$BP$138,2,FALSE)</f>
        <v>428.44363273812155</v>
      </c>
      <c r="U174" s="40">
        <f>'Budget FCFA'!U174/VLOOKUP(U$2,$BO$127:$BP$138,2,FALSE)</f>
        <v>0</v>
      </c>
      <c r="V174" s="41">
        <f>'Budget FCFA'!V174/VLOOKUP(V$2,$BO$127:$BP$138,2,FALSE)</f>
        <v>0</v>
      </c>
      <c r="W174" s="39">
        <f>'Budget FCFA'!W174/VLOOKUP(W$2,$BO$127:$BP$138,2,FALSE)</f>
        <v>676.87363653410205</v>
      </c>
      <c r="X174" s="40">
        <f>'Budget FCFA'!X174/VLOOKUP(X$2,$BO$127:$BP$138,2,FALSE)</f>
        <v>0</v>
      </c>
      <c r="Y174" s="40">
        <f>'Budget FCFA'!Y174/VLOOKUP(Y$2,$BO$127:$BP$138,2,FALSE)</f>
        <v>0</v>
      </c>
      <c r="Z174" s="40">
        <f>'Budget FCFA'!Z174/VLOOKUP(Z$2,$BO$127:$BP$138,2,FALSE)</f>
        <v>0</v>
      </c>
      <c r="AA174" s="41">
        <f>'Budget FCFA'!AA174/VLOOKUP(AA$2,$BO$127:$BP$138,2,FALSE)</f>
        <v>0</v>
      </c>
      <c r="AB174" s="39">
        <f>'Budget FCFA'!AB174/VLOOKUP(AB$2,$BO$127:$BP$138,2,FALSE)</f>
        <v>0</v>
      </c>
      <c r="AC174" s="40">
        <f>'Budget FCFA'!AC174/VLOOKUP(AC$2,$BO$127:$BP$138,2,FALSE)</f>
        <v>0</v>
      </c>
      <c r="AD174" s="40">
        <f>'Budget FCFA'!AD174/VLOOKUP(AD$2,$BO$127:$BP$138,2,FALSE)</f>
        <v>0</v>
      </c>
      <c r="AE174" s="40">
        <f>'Budget FCFA'!AE174/VLOOKUP(AE$2,$BO$127:$BP$138,2,FALSE)</f>
        <v>0</v>
      </c>
      <c r="AF174" s="41">
        <f>'Budget FCFA'!AF174/VLOOKUP(AF$2,$BO$127:$BP$138,2,FALSE)</f>
        <v>0</v>
      </c>
      <c r="AG174" s="39">
        <f>'Budget FCFA'!AG174/VLOOKUP(AG$2,$BO$127:$BP$138,2,FALSE)</f>
        <v>0</v>
      </c>
      <c r="AH174" s="40">
        <f>'Budget FCFA'!AH174/VLOOKUP(AH$2,$BO$127:$BP$138,2,FALSE)</f>
        <v>0</v>
      </c>
      <c r="AI174" s="40">
        <f>'Budget FCFA'!AI174/VLOOKUP(AI$2,$BO$127:$BP$138,2,FALSE)</f>
        <v>0</v>
      </c>
      <c r="AJ174" s="40">
        <f>'Budget FCFA'!AJ174/VLOOKUP(AJ$2,$BO$127:$BP$138,2,FALSE)</f>
        <v>0</v>
      </c>
      <c r="AK174" s="41">
        <f>'Budget FCFA'!AK174/VLOOKUP(AK$2,$BO$127:$BP$138,2,FALSE)</f>
        <v>0</v>
      </c>
      <c r="AL174" s="39">
        <f>'Budget FCFA'!AL174/VLOOKUP(AL$2,$BO$127:$BP$138,2,FALSE)</f>
        <v>640.88042356434948</v>
      </c>
      <c r="AM174" s="40">
        <f>'Budget FCFA'!AM174/VLOOKUP(AM$2,$BO$127:$BP$138,2,FALSE)</f>
        <v>0</v>
      </c>
      <c r="AN174" s="40">
        <f>'Budget FCFA'!AN174/VLOOKUP(AN$2,$BO$127:$BP$138,2,FALSE)</f>
        <v>0</v>
      </c>
      <c r="AO174" s="40">
        <f>'Budget FCFA'!AO174/VLOOKUP(AO$2,$BO$127:$BP$138,2,FALSE)</f>
        <v>0</v>
      </c>
      <c r="AP174" s="41">
        <f>'Budget FCFA'!AP174/VLOOKUP(AP$2,$BO$127:$BP$138,2,FALSE)</f>
        <v>0</v>
      </c>
      <c r="AQ174" s="39" t="e">
        <f>'Budget FCFA'!#REF!/VLOOKUP(AQ$2,$BO$127:$BP$138,2,FALSE)</f>
        <v>#REF!</v>
      </c>
      <c r="AR174" s="40" t="e">
        <f>'Budget FCFA'!#REF!/VLOOKUP(AR$2,$BO$127:$BP$138,2,FALSE)</f>
        <v>#REF!</v>
      </c>
      <c r="AS174" s="40" t="e">
        <f>'Budget FCFA'!#REF!/VLOOKUP(AS$2,$BO$127:$BP$138,2,FALSE)</f>
        <v>#REF!</v>
      </c>
      <c r="AT174" s="40" t="e">
        <f>'Budget FCFA'!#REF!/VLOOKUP(AT$2,$BO$127:$BP$138,2,FALSE)</f>
        <v>#REF!</v>
      </c>
      <c r="AU174" s="41" t="e">
        <f>'Budget FCFA'!#REF!/VLOOKUP(AU$2,$BO$127:$BP$138,2,FALSE)</f>
        <v>#REF!</v>
      </c>
      <c r="AV174" s="39" t="e">
        <f>'Budget FCFA'!#REF!/VLOOKUP(AV$2,$BO$127:$BP$138,2,FALSE)</f>
        <v>#REF!</v>
      </c>
      <c r="AW174" s="40" t="e">
        <f>'Budget FCFA'!#REF!/VLOOKUP(AW$2,$BO$127:$BP$138,2,FALSE)</f>
        <v>#REF!</v>
      </c>
      <c r="AX174" s="40" t="e">
        <f>'Budget FCFA'!#REF!/VLOOKUP(AX$2,$BO$127:$BP$138,2,FALSE)</f>
        <v>#REF!</v>
      </c>
      <c r="AY174" s="40" t="e">
        <f>'Budget FCFA'!#REF!/VLOOKUP(AY$2,$BO$127:$BP$138,2,FALSE)</f>
        <v>#REF!</v>
      </c>
      <c r="AZ174" s="41" t="e">
        <f>'Budget FCFA'!#REF!/VLOOKUP(AZ$2,$BO$127:$BP$138,2,FALSE)</f>
        <v>#REF!</v>
      </c>
      <c r="BA174" s="39" t="e">
        <f>'Budget FCFA'!#REF!/VLOOKUP(BA$2,$BO$127:$BP$138,2,FALSE)</f>
        <v>#REF!</v>
      </c>
      <c r="BB174" s="40" t="e">
        <f>'Budget FCFA'!#REF!/VLOOKUP(BB$2,$BO$127:$BP$138,2,FALSE)</f>
        <v>#REF!</v>
      </c>
      <c r="BC174" s="40" t="e">
        <f>'Budget FCFA'!#REF!/VLOOKUP(BC$2,$BO$127:$BP$138,2,FALSE)</f>
        <v>#REF!</v>
      </c>
      <c r="BD174" s="40" t="e">
        <f>'Budget FCFA'!#REF!/VLOOKUP(BD$2,$BO$127:$BP$138,2,FALSE)</f>
        <v>#REF!</v>
      </c>
      <c r="BE174" s="41" t="e">
        <f>'Budget FCFA'!#REF!/VLOOKUP(BE$2,$BO$127:$BP$138,2,FALSE)</f>
        <v>#REF!</v>
      </c>
      <c r="BF174" s="39" t="e">
        <f>'Budget FCFA'!#REF!/VLOOKUP(BF$2,$BO$127:$BP$138,2,FALSE)</f>
        <v>#REF!</v>
      </c>
      <c r="BG174" s="40" t="e">
        <f>'Budget FCFA'!#REF!/VLOOKUP(BG$2,$BO$127:$BP$138,2,FALSE)</f>
        <v>#REF!</v>
      </c>
      <c r="BH174" s="40" t="e">
        <f>'Budget FCFA'!#REF!/VLOOKUP(BH$2,$BO$127:$BP$138,2,FALSE)</f>
        <v>#REF!</v>
      </c>
      <c r="BI174" s="159" t="e">
        <f>'Budget FCFA'!#REF!/VLOOKUP(BI$2,$BO$127:$BP$138,2,FALSE)</f>
        <v>#REF!</v>
      </c>
      <c r="BJ174" s="149" t="e">
        <f>'Budget FCFA'!#REF!/VLOOKUP(BJ$2,$BO$127:$BP$138,2,FALSE)</f>
        <v>#REF!</v>
      </c>
      <c r="BK174" s="110" t="e">
        <f t="shared" si="2"/>
        <v>#REF!</v>
      </c>
      <c r="BL174" s="213" t="e">
        <f>BK174-'Budget FCFA'!#REF!</f>
        <v>#REF!</v>
      </c>
      <c r="BN174"/>
      <c r="BO174"/>
      <c r="BP174"/>
      <c r="BQ174"/>
      <c r="BR174"/>
      <c r="BS174"/>
      <c r="BT174"/>
      <c r="BU174"/>
      <c r="BV174"/>
      <c r="BW174"/>
      <c r="BX174"/>
      <c r="BY174"/>
      <c r="BZ174"/>
    </row>
    <row r="175" spans="1:91" ht="51" customHeight="1">
      <c r="A175" s="61" t="s">
        <v>7</v>
      </c>
      <c r="B175" s="62" t="s">
        <v>30</v>
      </c>
      <c r="C175" s="110" t="s">
        <v>56</v>
      </c>
      <c r="D175" s="39">
        <f>'Budget FCFA'!D175/VLOOKUP(D$2,$BO$127:$BP$138,2,FALSE)</f>
        <v>0</v>
      </c>
      <c r="E175" s="40">
        <f>'Budget FCFA'!E175/VLOOKUP(E$2,$BO$127:$BP$138,2,FALSE)</f>
        <v>0</v>
      </c>
      <c r="F175" s="40">
        <f>'Budget FCFA'!F175/VLOOKUP(F$2,$BO$127:$BP$138,2,FALSE)</f>
        <v>0</v>
      </c>
      <c r="G175" s="40">
        <f>'Budget FCFA'!G175/VLOOKUP(G$2,$BO$127:$BP$138,2,FALSE)</f>
        <v>0</v>
      </c>
      <c r="H175" s="41">
        <f>'Budget FCFA'!H175/VLOOKUP(H$2,$BO$127:$BP$138,2,FALSE)</f>
        <v>0</v>
      </c>
      <c r="I175" s="39">
        <f>'Budget FCFA'!I175/VLOOKUP(I$2,$BO$127:$BP$138,2,FALSE)</f>
        <v>308.38530574412653</v>
      </c>
      <c r="J175" s="40">
        <f>'Budget FCFA'!J175/VLOOKUP(J$2,$BO$127:$BP$138,2,FALSE)</f>
        <v>0</v>
      </c>
      <c r="K175" s="40">
        <f>'Budget FCFA'!K175/VLOOKUP(K$2,$BO$127:$BP$138,2,FALSE)</f>
        <v>0</v>
      </c>
      <c r="L175" s="41">
        <f>'Budget FCFA'!L175/VLOOKUP(L$2,$BO$127:$BP$138,2,FALSE)</f>
        <v>0</v>
      </c>
      <c r="M175" s="39">
        <f>'Budget FCFA'!M175/VLOOKUP(M$2,$BO$127:$BP$138,2,FALSE)</f>
        <v>0</v>
      </c>
      <c r="N175" s="40">
        <f>'Budget FCFA'!N175/VLOOKUP(N$2,$BO$127:$BP$138,2,FALSE)</f>
        <v>0</v>
      </c>
      <c r="O175" s="40">
        <f>'Budget FCFA'!O175/VLOOKUP(O$2,$BO$127:$BP$138,2,FALSE)</f>
        <v>0</v>
      </c>
      <c r="P175" s="40">
        <f>'Budget FCFA'!P175/VLOOKUP(P$2,$BO$127:$BP$138,2,FALSE)</f>
        <v>0</v>
      </c>
      <c r="Q175" s="41">
        <f>'Budget FCFA'!Q175/VLOOKUP(Q$2,$BO$127:$BP$138,2,FALSE)</f>
        <v>0</v>
      </c>
      <c r="R175" s="39">
        <f>'Budget FCFA'!R175/VLOOKUP(R$2,$BO$127:$BP$138,2,FALSE)</f>
        <v>0</v>
      </c>
      <c r="S175" s="40">
        <f>'Budget FCFA'!S175/VLOOKUP(S$2,$BO$127:$BP$138,2,FALSE)</f>
        <v>0</v>
      </c>
      <c r="T175" s="40">
        <f>'Budget FCFA'!T175/VLOOKUP(T$2,$BO$127:$BP$138,2,FALSE)</f>
        <v>302.57318696195023</v>
      </c>
      <c r="U175" s="40">
        <f>'Budget FCFA'!U175/VLOOKUP(U$2,$BO$127:$BP$138,2,FALSE)</f>
        <v>0</v>
      </c>
      <c r="V175" s="41">
        <f>'Budget FCFA'!V175/VLOOKUP(V$2,$BO$127:$BP$138,2,FALSE)</f>
        <v>0</v>
      </c>
      <c r="W175" s="39">
        <f>'Budget FCFA'!W175/VLOOKUP(W$2,$BO$127:$BP$138,2,FALSE)</f>
        <v>0</v>
      </c>
      <c r="X175" s="40">
        <f>'Budget FCFA'!X175/VLOOKUP(X$2,$BO$127:$BP$138,2,FALSE)</f>
        <v>0</v>
      </c>
      <c r="Y175" s="40">
        <f>'Budget FCFA'!Y175/VLOOKUP(Y$2,$BO$127:$BP$138,2,FALSE)</f>
        <v>0</v>
      </c>
      <c r="Z175" s="40">
        <f>'Budget FCFA'!Z175/VLOOKUP(Z$2,$BO$127:$BP$138,2,FALSE)</f>
        <v>0</v>
      </c>
      <c r="AA175" s="41">
        <f>'Budget FCFA'!AA175/VLOOKUP(AA$2,$BO$127:$BP$138,2,FALSE)</f>
        <v>1247.0329610020169</v>
      </c>
      <c r="AB175" s="39">
        <f>'Budget FCFA'!AB175/VLOOKUP(AB$2,$BO$127:$BP$138,2,FALSE)</f>
        <v>0</v>
      </c>
      <c r="AC175" s="40">
        <f>'Budget FCFA'!AC175/VLOOKUP(AC$2,$BO$127:$BP$138,2,FALSE)</f>
        <v>0</v>
      </c>
      <c r="AD175" s="40">
        <f>'Budget FCFA'!AD175/VLOOKUP(AD$2,$BO$127:$BP$138,2,FALSE)</f>
        <v>0</v>
      </c>
      <c r="AE175" s="40">
        <f>'Budget FCFA'!AE175/VLOOKUP(AE$2,$BO$127:$BP$138,2,FALSE)</f>
        <v>0</v>
      </c>
      <c r="AF175" s="41">
        <f>'Budget FCFA'!AF175/VLOOKUP(AF$2,$BO$127:$BP$138,2,FALSE)</f>
        <v>0</v>
      </c>
      <c r="AG175" s="39">
        <f>'Budget FCFA'!AG175/VLOOKUP(AG$2,$BO$127:$BP$138,2,FALSE)</f>
        <v>0</v>
      </c>
      <c r="AH175" s="40">
        <f>'Budget FCFA'!AH175/VLOOKUP(AH$2,$BO$127:$BP$138,2,FALSE)</f>
        <v>0</v>
      </c>
      <c r="AI175" s="40">
        <f>'Budget FCFA'!AI175/VLOOKUP(AI$2,$BO$127:$BP$138,2,FALSE)</f>
        <v>0</v>
      </c>
      <c r="AJ175" s="40">
        <f>'Budget FCFA'!AJ175/VLOOKUP(AJ$2,$BO$127:$BP$138,2,FALSE)</f>
        <v>0</v>
      </c>
      <c r="AK175" s="41">
        <f>'Budget FCFA'!AK175/VLOOKUP(AK$2,$BO$127:$BP$138,2,FALSE)</f>
        <v>0</v>
      </c>
      <c r="AL175" s="39">
        <f>'Budget FCFA'!AL175/VLOOKUP(AL$2,$BO$127:$BP$138,2,FALSE)</f>
        <v>461.45555272677933</v>
      </c>
      <c r="AM175" s="40">
        <f>'Budget FCFA'!AM175/VLOOKUP(AM$2,$BO$127:$BP$138,2,FALSE)</f>
        <v>0</v>
      </c>
      <c r="AN175" s="40">
        <f>'Budget FCFA'!AN175/VLOOKUP(AN$2,$BO$127:$BP$138,2,FALSE)</f>
        <v>0</v>
      </c>
      <c r="AO175" s="40">
        <f>'Budget FCFA'!AO175/VLOOKUP(AO$2,$BO$127:$BP$138,2,FALSE)</f>
        <v>0</v>
      </c>
      <c r="AP175" s="41">
        <f>'Budget FCFA'!AP175/VLOOKUP(AP$2,$BO$127:$BP$138,2,FALSE)</f>
        <v>0</v>
      </c>
      <c r="AQ175" s="39" t="e">
        <f>'Budget FCFA'!#REF!/VLOOKUP(AQ$2,$BO$127:$BP$138,2,FALSE)</f>
        <v>#REF!</v>
      </c>
      <c r="AR175" s="40" t="e">
        <f>'Budget FCFA'!#REF!/VLOOKUP(AR$2,$BO$127:$BP$138,2,FALSE)</f>
        <v>#REF!</v>
      </c>
      <c r="AS175" s="40" t="e">
        <f>'Budget FCFA'!#REF!/VLOOKUP(AS$2,$BO$127:$BP$138,2,FALSE)</f>
        <v>#REF!</v>
      </c>
      <c r="AT175" s="40" t="e">
        <f>'Budget FCFA'!#REF!/VLOOKUP(AT$2,$BO$127:$BP$138,2,FALSE)</f>
        <v>#REF!</v>
      </c>
      <c r="AU175" s="41" t="e">
        <f>'Budget FCFA'!#REF!/VLOOKUP(AU$2,$BO$127:$BP$138,2,FALSE)</f>
        <v>#REF!</v>
      </c>
      <c r="AV175" s="39" t="e">
        <f>'Budget FCFA'!#REF!/VLOOKUP(AV$2,$BO$127:$BP$138,2,FALSE)</f>
        <v>#REF!</v>
      </c>
      <c r="AW175" s="40" t="e">
        <f>'Budget FCFA'!#REF!/VLOOKUP(AW$2,$BO$127:$BP$138,2,FALSE)</f>
        <v>#REF!</v>
      </c>
      <c r="AX175" s="40" t="e">
        <f>'Budget FCFA'!#REF!/VLOOKUP(AX$2,$BO$127:$BP$138,2,FALSE)</f>
        <v>#REF!</v>
      </c>
      <c r="AY175" s="40" t="e">
        <f>'Budget FCFA'!#REF!/VLOOKUP(AY$2,$BO$127:$BP$138,2,FALSE)</f>
        <v>#REF!</v>
      </c>
      <c r="AZ175" s="41" t="e">
        <f>'Budget FCFA'!#REF!/VLOOKUP(AZ$2,$BO$127:$BP$138,2,FALSE)</f>
        <v>#REF!</v>
      </c>
      <c r="BA175" s="39" t="e">
        <f>'Budget FCFA'!#REF!/VLOOKUP(BA$2,$BO$127:$BP$138,2,FALSE)</f>
        <v>#REF!</v>
      </c>
      <c r="BB175" s="40" t="e">
        <f>'Budget FCFA'!#REF!/VLOOKUP(BB$2,$BO$127:$BP$138,2,FALSE)</f>
        <v>#REF!</v>
      </c>
      <c r="BC175" s="40" t="e">
        <f>'Budget FCFA'!#REF!/VLOOKUP(BC$2,$BO$127:$BP$138,2,FALSE)</f>
        <v>#REF!</v>
      </c>
      <c r="BD175" s="40" t="e">
        <f>'Budget FCFA'!#REF!/VLOOKUP(BD$2,$BO$127:$BP$138,2,FALSE)</f>
        <v>#REF!</v>
      </c>
      <c r="BE175" s="41" t="e">
        <f>'Budget FCFA'!#REF!/VLOOKUP(BE$2,$BO$127:$BP$138,2,FALSE)</f>
        <v>#REF!</v>
      </c>
      <c r="BF175" s="39" t="e">
        <f>'Budget FCFA'!#REF!/VLOOKUP(BF$2,$BO$127:$BP$138,2,FALSE)</f>
        <v>#REF!</v>
      </c>
      <c r="BG175" s="40" t="e">
        <f>'Budget FCFA'!#REF!/VLOOKUP(BG$2,$BO$127:$BP$138,2,FALSE)</f>
        <v>#REF!</v>
      </c>
      <c r="BH175" s="40" t="e">
        <f>'Budget FCFA'!#REF!/VLOOKUP(BH$2,$BO$127:$BP$138,2,FALSE)</f>
        <v>#REF!</v>
      </c>
      <c r="BI175" s="159" t="e">
        <f>'Budget FCFA'!#REF!/VLOOKUP(BI$2,$BO$127:$BP$138,2,FALSE)</f>
        <v>#REF!</v>
      </c>
      <c r="BJ175" s="149" t="e">
        <f>'Budget FCFA'!#REF!/VLOOKUP(BJ$2,$BO$127:$BP$138,2,FALSE)</f>
        <v>#REF!</v>
      </c>
      <c r="BK175" s="110" t="e">
        <f t="shared" si="2"/>
        <v>#REF!</v>
      </c>
      <c r="BL175" s="213" t="e">
        <f>BK175-'Budget FCFA'!#REF!</f>
        <v>#REF!</v>
      </c>
      <c r="BN175" s="2"/>
      <c r="BO175"/>
      <c r="BP175"/>
      <c r="BQ175"/>
      <c r="BR175"/>
      <c r="BS175"/>
      <c r="BT175"/>
      <c r="BU175"/>
      <c r="BV175"/>
      <c r="BW175"/>
      <c r="BX175"/>
      <c r="BY175"/>
      <c r="BZ175"/>
    </row>
    <row r="176" spans="1:91" ht="51.6" customHeight="1">
      <c r="A176" s="61" t="s">
        <v>7</v>
      </c>
      <c r="B176" s="64" t="s">
        <v>27</v>
      </c>
      <c r="C176" s="107" t="s">
        <v>104</v>
      </c>
      <c r="D176" s="65">
        <f>'Budget FCFA'!D176/VLOOKUP(D$2,$BO$127:$BP$138,2,FALSE)</f>
        <v>0</v>
      </c>
      <c r="E176" s="66">
        <f>'Budget FCFA'!E176/VLOOKUP(E$2,$BO$127:$BP$138,2,FALSE)</f>
        <v>0</v>
      </c>
      <c r="F176" s="66">
        <f>'Budget FCFA'!F176/VLOOKUP(F$2,$BO$127:$BP$138,2,FALSE)</f>
        <v>0</v>
      </c>
      <c r="G176" s="66">
        <f>'Budget FCFA'!G176/VLOOKUP(G$2,$BO$127:$BP$138,2,FALSE)</f>
        <v>0</v>
      </c>
      <c r="H176" s="67">
        <f>'Budget FCFA'!H176/VLOOKUP(H$2,$BO$127:$BP$138,2,FALSE)</f>
        <v>0</v>
      </c>
      <c r="I176" s="65">
        <f>'Budget FCFA'!I176/VLOOKUP(I$2,$BO$127:$BP$138,2,FALSE)</f>
        <v>2467.0824459530122</v>
      </c>
      <c r="J176" s="66">
        <f>'Budget FCFA'!J176/VLOOKUP(J$2,$BO$127:$BP$138,2,FALSE)</f>
        <v>0</v>
      </c>
      <c r="K176" s="66">
        <f>'Budget FCFA'!K176/VLOOKUP(K$2,$BO$127:$BP$138,2,FALSE)</f>
        <v>0</v>
      </c>
      <c r="L176" s="67">
        <f>'Budget FCFA'!L176/VLOOKUP(L$2,$BO$127:$BP$138,2,FALSE)</f>
        <v>0</v>
      </c>
      <c r="M176" s="65">
        <f>'Budget FCFA'!M176/VLOOKUP(M$2,$BO$127:$BP$138,2,FALSE)</f>
        <v>2462.0516283841775</v>
      </c>
      <c r="N176" s="94">
        <f>'Budget FCFA'!N176/VLOOKUP(N$2,$BO$127:$BP$138,2,FALSE)</f>
        <v>0</v>
      </c>
      <c r="O176" s="66">
        <f>'Budget FCFA'!O176/VLOOKUP(O$2,$BO$127:$BP$138,2,FALSE)</f>
        <v>0</v>
      </c>
      <c r="P176" s="66">
        <f>'Budget FCFA'!P176/VLOOKUP(P$2,$BO$127:$BP$138,2,FALSE)</f>
        <v>0</v>
      </c>
      <c r="Q176" s="67">
        <f>'Budget FCFA'!Q176/VLOOKUP(Q$2,$BO$127:$BP$138,2,FALSE)</f>
        <v>0</v>
      </c>
      <c r="R176" s="65">
        <f>'Budget FCFA'!R176/VLOOKUP(R$2,$BO$127:$BP$138,2,FALSE)</f>
        <v>3523.096788356554</v>
      </c>
      <c r="S176" s="66">
        <f>'Budget FCFA'!S176/VLOOKUP(S$2,$BO$127:$BP$138,2,FALSE)</f>
        <v>0</v>
      </c>
      <c r="T176" s="66">
        <f>'Budget FCFA'!T176/VLOOKUP(T$2,$BO$127:$BP$138,2,FALSE)</f>
        <v>2420.5854956956018</v>
      </c>
      <c r="U176" s="66">
        <f>'Budget FCFA'!U176/VLOOKUP(U$2,$BO$127:$BP$138,2,FALSE)</f>
        <v>0</v>
      </c>
      <c r="V176" s="67">
        <f>'Budget FCFA'!V176/VLOOKUP(V$2,$BO$127:$BP$138,2,FALSE)</f>
        <v>0</v>
      </c>
      <c r="W176" s="65">
        <f>'Budget FCFA'!W176/VLOOKUP(W$2,$BO$127:$BP$138,2,FALSE)</f>
        <v>2314.4901266393986</v>
      </c>
      <c r="X176" s="66">
        <f>'Budget FCFA'!X176/VLOOKUP(X$2,$BO$127:$BP$138,2,FALSE)</f>
        <v>2420.5854956956018</v>
      </c>
      <c r="Y176" s="66">
        <f>'Budget FCFA'!Y176/VLOOKUP(Y$2,$BO$127:$BP$138,2,FALSE)</f>
        <v>0</v>
      </c>
      <c r="Z176" s="66">
        <f>'Budget FCFA'!Z176/VLOOKUP(Z$2,$BO$127:$BP$138,2,FALSE)</f>
        <v>0</v>
      </c>
      <c r="AA176" s="67">
        <f>'Budget FCFA'!AA176/VLOOKUP(AA$2,$BO$127:$BP$138,2,FALSE)</f>
        <v>1432.2585169454705</v>
      </c>
      <c r="AB176" s="65">
        <f>'Budget FCFA'!AB176/VLOOKUP(AB$2,$BO$127:$BP$138,2,FALSE)</f>
        <v>0</v>
      </c>
      <c r="AC176" s="66">
        <f>'Budget FCFA'!AC176/VLOOKUP(AC$2,$BO$127:$BP$138,2,FALSE)</f>
        <v>0</v>
      </c>
      <c r="AD176" s="66">
        <f>'Budget FCFA'!AD176/VLOOKUP(AD$2,$BO$127:$BP$138,2,FALSE)</f>
        <v>0</v>
      </c>
      <c r="AE176" s="66">
        <f>'Budget FCFA'!AE176/VLOOKUP(AE$2,$BO$127:$BP$138,2,FALSE)</f>
        <v>0</v>
      </c>
      <c r="AF176" s="67">
        <f>'Budget FCFA'!AF176/VLOOKUP(AF$2,$BO$127:$BP$138,2,FALSE)</f>
        <v>438.38485623868837</v>
      </c>
      <c r="AG176" s="65">
        <f>'Budget FCFA'!AG176/VLOOKUP(AG$2,$BO$127:$BP$138,2,FALSE)</f>
        <v>0</v>
      </c>
      <c r="AH176" s="66">
        <f>'Budget FCFA'!AH176/VLOOKUP(AH$2,$BO$127:$BP$138,2,FALSE)</f>
        <v>0</v>
      </c>
      <c r="AI176" s="66">
        <f>'Budget FCFA'!AI176/VLOOKUP(AI$2,$BO$127:$BP$138,2,FALSE)</f>
        <v>0</v>
      </c>
      <c r="AJ176" s="66">
        <f>'Budget FCFA'!AJ176/VLOOKUP(AJ$2,$BO$127:$BP$138,2,FALSE)</f>
        <v>0</v>
      </c>
      <c r="AK176" s="67">
        <f>'Budget FCFA'!AK176/VLOOKUP(AK$2,$BO$127:$BP$138,2,FALSE)</f>
        <v>0</v>
      </c>
      <c r="AL176" s="65">
        <f>'Budget FCFA'!AL176/VLOOKUP(AL$2,$BO$127:$BP$138,2,FALSE)</f>
        <v>3597.7983312930573</v>
      </c>
      <c r="AM176" s="66">
        <f>'Budget FCFA'!AM176/VLOOKUP(AM$2,$BO$127:$BP$138,2,FALSE)</f>
        <v>0</v>
      </c>
      <c r="AN176" s="66">
        <f>'Budget FCFA'!AN176/VLOOKUP(AN$2,$BO$127:$BP$138,2,FALSE)</f>
        <v>0</v>
      </c>
      <c r="AO176" s="66">
        <f>'Budget FCFA'!AO176/VLOOKUP(AO$2,$BO$127:$BP$138,2,FALSE)</f>
        <v>0</v>
      </c>
      <c r="AP176" s="67">
        <f>'Budget FCFA'!AP176/VLOOKUP(AP$2,$BO$127:$BP$138,2,FALSE)</f>
        <v>0</v>
      </c>
      <c r="AQ176" s="65" t="e">
        <f>'Budget FCFA'!#REF!/VLOOKUP(AQ$2,$BO$127:$BP$138,2,FALSE)</f>
        <v>#REF!</v>
      </c>
      <c r="AR176" s="66" t="e">
        <f>'Budget FCFA'!#REF!/VLOOKUP(AR$2,$BO$127:$BP$138,2,FALSE)</f>
        <v>#REF!</v>
      </c>
      <c r="AS176" s="66" t="e">
        <f>'Budget FCFA'!#REF!/VLOOKUP(AS$2,$BO$127:$BP$138,2,FALSE)</f>
        <v>#REF!</v>
      </c>
      <c r="AT176" s="66" t="e">
        <f>'Budget FCFA'!#REF!/VLOOKUP(AT$2,$BO$127:$BP$138,2,FALSE)</f>
        <v>#REF!</v>
      </c>
      <c r="AU176" s="67" t="e">
        <f>'Budget FCFA'!#REF!/VLOOKUP(AU$2,$BO$127:$BP$138,2,FALSE)</f>
        <v>#REF!</v>
      </c>
      <c r="AV176" s="65" t="e">
        <f>'Budget FCFA'!#REF!/VLOOKUP(AV$2,$BO$127:$BP$138,2,FALSE)</f>
        <v>#REF!</v>
      </c>
      <c r="AW176" s="66" t="e">
        <f>'Budget FCFA'!#REF!/VLOOKUP(AW$2,$BO$127:$BP$138,2,FALSE)</f>
        <v>#REF!</v>
      </c>
      <c r="AX176" s="66" t="e">
        <f>'Budget FCFA'!#REF!/VLOOKUP(AX$2,$BO$127:$BP$138,2,FALSE)</f>
        <v>#REF!</v>
      </c>
      <c r="AY176" s="66" t="e">
        <f>'Budget FCFA'!#REF!/VLOOKUP(AY$2,$BO$127:$BP$138,2,FALSE)</f>
        <v>#REF!</v>
      </c>
      <c r="AZ176" s="67" t="e">
        <f>'Budget FCFA'!#REF!/VLOOKUP(AZ$2,$BO$127:$BP$138,2,FALSE)</f>
        <v>#REF!</v>
      </c>
      <c r="BA176" s="65" t="e">
        <f>'Budget FCFA'!#REF!/VLOOKUP(BA$2,$BO$127:$BP$138,2,FALSE)</f>
        <v>#REF!</v>
      </c>
      <c r="BB176" s="66" t="e">
        <f>'Budget FCFA'!#REF!/VLOOKUP(BB$2,$BO$127:$BP$138,2,FALSE)</f>
        <v>#REF!</v>
      </c>
      <c r="BC176" s="66" t="e">
        <f>'Budget FCFA'!#REF!/VLOOKUP(BC$2,$BO$127:$BP$138,2,FALSE)</f>
        <v>#REF!</v>
      </c>
      <c r="BD176" s="66" t="e">
        <f>'Budget FCFA'!#REF!/VLOOKUP(BD$2,$BO$127:$BP$138,2,FALSE)</f>
        <v>#REF!</v>
      </c>
      <c r="BE176" s="146" t="e">
        <f>'Budget FCFA'!#REF!/VLOOKUP(BE$2,$BO$127:$BP$138,2,FALSE)</f>
        <v>#REF!</v>
      </c>
      <c r="BF176" s="65" t="e">
        <f>'Budget FCFA'!#REF!/VLOOKUP(BF$2,$BO$127:$BP$138,2,FALSE)</f>
        <v>#REF!</v>
      </c>
      <c r="BG176" s="66" t="e">
        <f>'Budget FCFA'!#REF!/VLOOKUP(BG$2,$BO$127:$BP$138,2,FALSE)</f>
        <v>#REF!</v>
      </c>
      <c r="BH176" s="66" t="e">
        <f>'Budget FCFA'!#REF!/VLOOKUP(BH$2,$BO$127:$BP$138,2,FALSE)</f>
        <v>#REF!</v>
      </c>
      <c r="BI176" s="67" t="e">
        <f>'Budget FCFA'!#REF!/VLOOKUP(BI$2,$BO$127:$BP$138,2,FALSE)</f>
        <v>#REF!</v>
      </c>
      <c r="BJ176" s="151" t="e">
        <f>'Budget FCFA'!#REF!/VLOOKUP(BJ$2,$BO$127:$BP$138,2,FALSE)</f>
        <v>#REF!</v>
      </c>
      <c r="BK176" s="107" t="e">
        <f t="shared" si="2"/>
        <v>#REF!</v>
      </c>
      <c r="BL176" s="213" t="e">
        <f>BK176-'Budget FCFA'!#REF!</f>
        <v>#REF!</v>
      </c>
      <c r="BN176" s="2"/>
      <c r="BO176" s="2"/>
    </row>
    <row r="177" spans="1:68" ht="51" customHeight="1">
      <c r="A177" s="61" t="s">
        <v>7</v>
      </c>
      <c r="B177" s="68" t="s">
        <v>27</v>
      </c>
      <c r="C177" s="68" t="s">
        <v>21</v>
      </c>
      <c r="D177" s="45">
        <f>'Budget FCFA'!D177/VLOOKUP(D$2,$BO$127:$BP$138,2,FALSE)</f>
        <v>118.48337619691534</v>
      </c>
      <c r="E177" s="43">
        <f>'Budget FCFA'!E177/VLOOKUP(E$2,$BO$127:$BP$138,2,FALSE)</f>
        <v>462.83521633277792</v>
      </c>
      <c r="F177" s="43">
        <f>'Budget FCFA'!F177/VLOOKUP(F$2,$BO$127:$BP$138,2,FALSE)</f>
        <v>66.467771515510933</v>
      </c>
      <c r="G177" s="43">
        <f>'Budget FCFA'!G177/VLOOKUP(G$2,$BO$127:$BP$138,2,FALSE)</f>
        <v>0</v>
      </c>
      <c r="H177" s="44">
        <f>'Budget FCFA'!H177/VLOOKUP(H$2,$BO$127:$BP$138,2,FALSE)</f>
        <v>227.07209464949685</v>
      </c>
      <c r="I177" s="45">
        <f>'Budget FCFA'!I177/VLOOKUP(I$2,$BO$127:$BP$138,2,FALSE)</f>
        <v>3223.8912001853782</v>
      </c>
      <c r="J177" s="43">
        <f>'Budget FCFA'!J177/VLOOKUP(J$2,$BO$127:$BP$138,2,FALSE)</f>
        <v>0</v>
      </c>
      <c r="K177" s="43">
        <f>'Budget FCFA'!K177/VLOOKUP(K$2,$BO$127:$BP$138,2,FALSE)</f>
        <v>0</v>
      </c>
      <c r="L177" s="44">
        <f>'Budget FCFA'!L177/VLOOKUP(L$2,$BO$127:$BP$138,2,FALSE)</f>
        <v>0</v>
      </c>
      <c r="M177" s="45">
        <f>'Budget FCFA'!M177/VLOOKUP(M$2,$BO$127:$BP$138,2,FALSE)</f>
        <v>4045.0205882397777</v>
      </c>
      <c r="N177" s="43">
        <f>'Budget FCFA'!N177/VLOOKUP(N$2,$BO$127:$BP$138,2,FALSE)</f>
        <v>0</v>
      </c>
      <c r="O177" s="43">
        <f>'Budget FCFA'!O177/VLOOKUP(O$2,$BO$127:$BP$138,2,FALSE)</f>
        <v>611.86937558407033</v>
      </c>
      <c r="P177" s="43">
        <f>'Budget FCFA'!P177/VLOOKUP(P$2,$BO$127:$BP$138,2,FALSE)</f>
        <v>7249.9157719179766</v>
      </c>
      <c r="Q177" s="44">
        <f>'Budget FCFA'!Q177/VLOOKUP(Q$2,$BO$127:$BP$138,2,FALSE)</f>
        <v>0</v>
      </c>
      <c r="R177" s="45">
        <f>'Budget FCFA'!R177/VLOOKUP(R$2,$BO$127:$BP$138,2,FALSE)</f>
        <v>3677.7567883565539</v>
      </c>
      <c r="S177" s="43">
        <f>'Budget FCFA'!S177/VLOOKUP(S$2,$BO$127:$BP$138,2,FALSE)</f>
        <v>0</v>
      </c>
      <c r="T177" s="43">
        <f>'Budget FCFA'!T177/VLOOKUP(T$2,$BO$127:$BP$138,2,FALSE)</f>
        <v>3181.6262346464782</v>
      </c>
      <c r="U177" s="43">
        <f>'Budget FCFA'!U177/VLOOKUP(U$2,$BO$127:$BP$138,2,FALSE)</f>
        <v>0</v>
      </c>
      <c r="V177" s="44">
        <f>'Budget FCFA'!V177/VLOOKUP(V$2,$BO$127:$BP$138,2,FALSE)</f>
        <v>0</v>
      </c>
      <c r="W177" s="45">
        <f>'Budget FCFA'!W177/VLOOKUP(W$2,$BO$127:$BP$138,2,FALSE)</f>
        <v>3217.0601266393987</v>
      </c>
      <c r="X177" s="43">
        <f>'Budget FCFA'!X177/VLOOKUP(X$2,$BO$127:$BP$138,2,FALSE)</f>
        <v>2636.0721815606817</v>
      </c>
      <c r="Y177" s="43">
        <f>'Budget FCFA'!Y177/VLOOKUP(Y$2,$BO$127:$BP$138,2,FALSE)</f>
        <v>760.88828993363893</v>
      </c>
      <c r="Z177" s="43">
        <f>'Budget FCFA'!Z177/VLOOKUP(Z$2,$BO$127:$BP$138,2,FALSE)</f>
        <v>0</v>
      </c>
      <c r="AA177" s="44">
        <f>'Budget FCFA'!AA177/VLOOKUP(AA$2,$BO$127:$BP$138,2,FALSE)</f>
        <v>2529.4425245557254</v>
      </c>
      <c r="AB177" s="45">
        <f>'Budget FCFA'!AB177/VLOOKUP(AB$2,$BO$127:$BP$138,2,FALSE)</f>
        <v>610.93800659708324</v>
      </c>
      <c r="AC177" s="43">
        <f>'Budget FCFA'!AC177/VLOOKUP(AC$2,$BO$127:$BP$138,2,FALSE)</f>
        <v>0</v>
      </c>
      <c r="AD177" s="43">
        <f>'Budget FCFA'!AD177/VLOOKUP(AD$2,$BO$127:$BP$138,2,FALSE)</f>
        <v>0</v>
      </c>
      <c r="AE177" s="43">
        <f>'Budget FCFA'!AE177/VLOOKUP(AE$2,$BO$127:$BP$138,2,FALSE)</f>
        <v>0</v>
      </c>
      <c r="AF177" s="44">
        <f>'Budget FCFA'!AF177/VLOOKUP(AF$2,$BO$127:$BP$138,2,FALSE)</f>
        <v>1478.4128702487378</v>
      </c>
      <c r="AG177" s="45">
        <f>'Budget FCFA'!AG177/VLOOKUP(AG$2,$BO$127:$BP$138,2,FALSE)</f>
        <v>599.94481345576003</v>
      </c>
      <c r="AH177" s="43">
        <f>'Budget FCFA'!AH177/VLOOKUP(AH$2,$BO$127:$BP$138,2,FALSE)</f>
        <v>0</v>
      </c>
      <c r="AI177" s="43">
        <f>'Budget FCFA'!AI177/VLOOKUP(AI$2,$BO$127:$BP$138,2,FALSE)</f>
        <v>0</v>
      </c>
      <c r="AJ177" s="43">
        <f>'Budget FCFA'!AJ177/VLOOKUP(AJ$2,$BO$127:$BP$138,2,FALSE)</f>
        <v>0</v>
      </c>
      <c r="AK177" s="44">
        <f>'Budget FCFA'!AK177/VLOOKUP(AK$2,$BO$127:$BP$138,2,FALSE)</f>
        <v>0</v>
      </c>
      <c r="AL177" s="45">
        <f>'Budget FCFA'!AL177/VLOOKUP(AL$2,$BO$127:$BP$138,2,FALSE)</f>
        <v>4480.6519329773137</v>
      </c>
      <c r="AM177" s="43">
        <f>'Budget FCFA'!AM177/VLOOKUP(AM$2,$BO$127:$BP$138,2,FALSE)</f>
        <v>833.19180982899798</v>
      </c>
      <c r="AN177" s="43">
        <f>'Budget FCFA'!AN177/VLOOKUP(AN$2,$BO$127:$BP$138,2,FALSE)</f>
        <v>0</v>
      </c>
      <c r="AO177" s="43">
        <f>'Budget FCFA'!AO177/VLOOKUP(AO$2,$BO$127:$BP$138,2,FALSE)</f>
        <v>0</v>
      </c>
      <c r="AP177" s="44">
        <f>'Budget FCFA'!AP177/VLOOKUP(AP$2,$BO$127:$BP$138,2,FALSE)</f>
        <v>754.12</v>
      </c>
      <c r="AQ177" s="45" t="e">
        <f>'Budget FCFA'!#REF!/VLOOKUP(AQ$2,$BO$127:$BP$138,2,FALSE)</f>
        <v>#REF!</v>
      </c>
      <c r="AR177" s="43" t="e">
        <f>'Budget FCFA'!#REF!/VLOOKUP(AR$2,$BO$127:$BP$138,2,FALSE)</f>
        <v>#REF!</v>
      </c>
      <c r="AS177" s="43" t="e">
        <f>'Budget FCFA'!#REF!/VLOOKUP(AS$2,$BO$127:$BP$138,2,FALSE)</f>
        <v>#REF!</v>
      </c>
      <c r="AT177" s="43" t="e">
        <f>'Budget FCFA'!#REF!/VLOOKUP(AT$2,$BO$127:$BP$138,2,FALSE)</f>
        <v>#REF!</v>
      </c>
      <c r="AU177" s="44" t="e">
        <f>'Budget FCFA'!#REF!/VLOOKUP(AU$2,$BO$127:$BP$138,2,FALSE)</f>
        <v>#REF!</v>
      </c>
      <c r="AV177" s="45" t="e">
        <f>'Budget FCFA'!#REF!/VLOOKUP(AV$2,$BO$127:$BP$138,2,FALSE)</f>
        <v>#REF!</v>
      </c>
      <c r="AW177" s="43" t="e">
        <f>'Budget FCFA'!#REF!/VLOOKUP(AW$2,$BO$127:$BP$138,2,FALSE)</f>
        <v>#REF!</v>
      </c>
      <c r="AX177" s="43" t="e">
        <f>'Budget FCFA'!#REF!/VLOOKUP(AX$2,$BO$127:$BP$138,2,FALSE)</f>
        <v>#REF!</v>
      </c>
      <c r="AY177" s="43" t="e">
        <f>'Budget FCFA'!#REF!/VLOOKUP(AY$2,$BO$127:$BP$138,2,FALSE)</f>
        <v>#REF!</v>
      </c>
      <c r="AZ177" s="44" t="e">
        <f>'Budget FCFA'!#REF!/VLOOKUP(AZ$2,$BO$127:$BP$138,2,FALSE)</f>
        <v>#REF!</v>
      </c>
      <c r="BA177" s="45" t="e">
        <f>'Budget FCFA'!#REF!/VLOOKUP(BA$2,$BO$127:$BP$138,2,FALSE)</f>
        <v>#REF!</v>
      </c>
      <c r="BB177" s="43" t="e">
        <f>'Budget FCFA'!#REF!/VLOOKUP(BB$2,$BO$127:$BP$138,2,FALSE)</f>
        <v>#REF!</v>
      </c>
      <c r="BC177" s="43" t="e">
        <f>'Budget FCFA'!#REF!/VLOOKUP(BC$2,$BO$127:$BP$138,2,FALSE)</f>
        <v>#REF!</v>
      </c>
      <c r="BD177" s="43" t="e">
        <f>'Budget FCFA'!#REF!/VLOOKUP(BD$2,$BO$127:$BP$138,2,FALSE)</f>
        <v>#REF!</v>
      </c>
      <c r="BE177" s="145" t="e">
        <f>'Budget FCFA'!#REF!/VLOOKUP(BE$2,$BO$127:$BP$138,2,FALSE)</f>
        <v>#REF!</v>
      </c>
      <c r="BF177" s="158" t="e">
        <f>'Budget FCFA'!#REF!/VLOOKUP(BF$2,$BO$127:$BP$138,2,FALSE)</f>
        <v>#REF!</v>
      </c>
      <c r="BG177" s="43" t="e">
        <f>'Budget FCFA'!#REF!/VLOOKUP(BG$2,$BO$127:$BP$138,2,FALSE)</f>
        <v>#REF!</v>
      </c>
      <c r="BH177" s="43" t="e">
        <f>'Budget FCFA'!#REF!/VLOOKUP(BH$2,$BO$127:$BP$138,2,FALSE)</f>
        <v>#REF!</v>
      </c>
      <c r="BI177" s="44" t="e">
        <f>'Budget FCFA'!#REF!/VLOOKUP(BI$2,$BO$127:$BP$138,2,FALSE)</f>
        <v>#REF!</v>
      </c>
      <c r="BJ177" s="150" t="e">
        <f>'Budget FCFA'!#REF!/VLOOKUP(BJ$2,$BO$127:$BP$138,2,FALSE)</f>
        <v>#REF!</v>
      </c>
      <c r="BK177" s="68" t="e">
        <f t="shared" si="2"/>
        <v>#REF!</v>
      </c>
      <c r="BL177" s="213" t="e">
        <f>BK177-'Budget FCFA'!#REF!</f>
        <v>#REF!</v>
      </c>
      <c r="BN177" s="2"/>
      <c r="BO177" s="2"/>
    </row>
    <row r="178" spans="1:68" ht="18" customHeight="1">
      <c r="A178" s="61" t="s">
        <v>8</v>
      </c>
      <c r="B178" s="62" t="s">
        <v>28</v>
      </c>
      <c r="C178" s="109" t="s">
        <v>70</v>
      </c>
      <c r="D178" s="39">
        <f>'Budget FCFA'!D178/VLOOKUP(D$2,$BO$127:$BP$138,2,FALSE)</f>
        <v>0</v>
      </c>
      <c r="E178" s="40">
        <f>'Budget FCFA'!E178/VLOOKUP(E$2,$BO$127:$BP$138,2,FALSE)</f>
        <v>0</v>
      </c>
      <c r="F178" s="40">
        <f>'Budget FCFA'!F178/VLOOKUP(F$2,$BO$127:$BP$138,2,FALSE)</f>
        <v>0</v>
      </c>
      <c r="G178" s="40">
        <f>'Budget FCFA'!G178/VLOOKUP(G$2,$BO$127:$BP$138,2,FALSE)</f>
        <v>0</v>
      </c>
      <c r="H178" s="129">
        <f>'Budget FCFA'!H178/VLOOKUP(H$2,$BO$127:$BP$138,2,FALSE)</f>
        <v>86.011200000000002</v>
      </c>
      <c r="I178" s="39">
        <f>'Budget FCFA'!I178/VLOOKUP(I$2,$BO$127:$BP$138,2,FALSE)</f>
        <v>0</v>
      </c>
      <c r="J178" s="40">
        <f>'Budget FCFA'!J178/VLOOKUP(J$2,$BO$127:$BP$138,2,FALSE)</f>
        <v>0</v>
      </c>
      <c r="K178" s="40">
        <f>'Budget FCFA'!K178/VLOOKUP(K$2,$BO$127:$BP$138,2,FALSE)</f>
        <v>0</v>
      </c>
      <c r="L178" s="129">
        <f>'Budget FCFA'!L178/VLOOKUP(L$2,$BO$127:$BP$138,2,FALSE)</f>
        <v>0</v>
      </c>
      <c r="M178" s="39">
        <f>'Budget FCFA'!M178/VLOOKUP(M$2,$BO$127:$BP$138,2,FALSE)</f>
        <v>0</v>
      </c>
      <c r="N178" s="40">
        <f>'Budget FCFA'!N178/VLOOKUP(N$2,$BO$127:$BP$138,2,FALSE)</f>
        <v>0</v>
      </c>
      <c r="O178" s="40">
        <f>'Budget FCFA'!O178/VLOOKUP(O$2,$BO$127:$BP$138,2,FALSE)</f>
        <v>0</v>
      </c>
      <c r="P178" s="40">
        <f>'Budget FCFA'!P178/VLOOKUP(P$2,$BO$127:$BP$138,2,FALSE)</f>
        <v>0</v>
      </c>
      <c r="Q178" s="129">
        <f>'Budget FCFA'!Q178/VLOOKUP(Q$2,$BO$127:$BP$138,2,FALSE)</f>
        <v>0</v>
      </c>
      <c r="R178" s="39">
        <f>'Budget FCFA'!R178/VLOOKUP(R$2,$BO$127:$BP$138,2,FALSE)</f>
        <v>0</v>
      </c>
      <c r="S178" s="129">
        <f>'Budget FCFA'!S178/VLOOKUP(S$2,$BO$127:$BP$138,2,FALSE)</f>
        <v>0</v>
      </c>
      <c r="T178" s="40">
        <f>'Budget FCFA'!T178/VLOOKUP(T$2,$BO$127:$BP$138,2,FALSE)</f>
        <v>0</v>
      </c>
      <c r="U178" s="40">
        <f>'Budget FCFA'!U178/VLOOKUP(U$2,$BO$127:$BP$138,2,FALSE)</f>
        <v>0</v>
      </c>
      <c r="V178" s="116">
        <f>'Budget FCFA'!V178/VLOOKUP(V$2,$BO$127:$BP$138,2,FALSE)</f>
        <v>0</v>
      </c>
      <c r="W178" s="39">
        <f>'Budget FCFA'!W178/VLOOKUP(W$2,$BO$127:$BP$138,2,FALSE)</f>
        <v>0</v>
      </c>
      <c r="X178" s="40">
        <f>'Budget FCFA'!X178/VLOOKUP(X$2,$BO$127:$BP$138,2,FALSE)</f>
        <v>0</v>
      </c>
      <c r="Y178" s="129">
        <f>'Budget FCFA'!Y178/VLOOKUP(Y$2,$BO$127:$BP$138,2,FALSE)</f>
        <v>0</v>
      </c>
      <c r="Z178" s="40">
        <f>'Budget FCFA'!Z178/VLOOKUP(Z$2,$BO$127:$BP$138,2,FALSE)</f>
        <v>0</v>
      </c>
      <c r="AA178" s="116">
        <f>'Budget FCFA'!AA178/VLOOKUP(AA$2,$BO$127:$BP$138,2,FALSE)</f>
        <v>0</v>
      </c>
      <c r="AB178" s="39">
        <f>'Budget FCFA'!AB178/VLOOKUP(AB$2,$BO$127:$BP$138,2,FALSE)</f>
        <v>0</v>
      </c>
      <c r="AC178" s="40">
        <f>'Budget FCFA'!AC178/VLOOKUP(AC$2,$BO$127:$BP$138,2,FALSE)</f>
        <v>0</v>
      </c>
      <c r="AD178" s="40">
        <f>'Budget FCFA'!AD178/VLOOKUP(AD$2,$BO$127:$BP$138,2,FALSE)</f>
        <v>0</v>
      </c>
      <c r="AE178" s="129">
        <f>'Budget FCFA'!AE178/VLOOKUP(AE$2,$BO$127:$BP$138,2,FALSE)</f>
        <v>0</v>
      </c>
      <c r="AF178" s="116">
        <f>'Budget FCFA'!AF178/VLOOKUP(AF$2,$BO$127:$BP$138,2,FALSE)</f>
        <v>178.50866529407554</v>
      </c>
      <c r="AG178" s="39">
        <f>'Budget FCFA'!AG178/VLOOKUP(AG$2,$BO$127:$BP$138,2,FALSE)</f>
        <v>0</v>
      </c>
      <c r="AH178" s="40">
        <f>'Budget FCFA'!AH178/VLOOKUP(AH$2,$BO$127:$BP$138,2,FALSE)</f>
        <v>0</v>
      </c>
      <c r="AI178" s="129">
        <f>'Budget FCFA'!AI178/VLOOKUP(AI$2,$BO$127:$BP$138,2,FALSE)</f>
        <v>0</v>
      </c>
      <c r="AJ178" s="40">
        <f>'Budget FCFA'!AJ178/VLOOKUP(AJ$2,$BO$127:$BP$138,2,FALSE)</f>
        <v>0</v>
      </c>
      <c r="AK178" s="116" t="e">
        <f>'Budget FCFA'!AK178/VLOOKUP(AK$2,$BO$127:$BP$138,2,FALSE)</f>
        <v>#REF!</v>
      </c>
      <c r="AL178" s="39">
        <f>'Budget FCFA'!AL178/VLOOKUP(AL$2,$BO$127:$BP$138,2,FALSE)</f>
        <v>0</v>
      </c>
      <c r="AM178" s="40">
        <f>'Budget FCFA'!AM178/VLOOKUP(AM$2,$BO$127:$BP$138,2,FALSE)</f>
        <v>0</v>
      </c>
      <c r="AN178" s="129">
        <f>'Budget FCFA'!AN178/VLOOKUP(AN$2,$BO$127:$BP$138,2,FALSE)</f>
        <v>0</v>
      </c>
      <c r="AO178" s="40">
        <f>'Budget FCFA'!AO178/VLOOKUP(AO$2,$BO$127:$BP$138,2,FALSE)</f>
        <v>0</v>
      </c>
      <c r="AP178" s="116" t="e">
        <f>'Budget FCFA'!AP178/VLOOKUP(AP$2,$BO$127:$BP$138,2,FALSE)</f>
        <v>#REF!</v>
      </c>
      <c r="AQ178" s="39" t="e">
        <f>'Budget FCFA'!#REF!/VLOOKUP(AQ$2,$BO$127:$BP$138,2,FALSE)</f>
        <v>#REF!</v>
      </c>
      <c r="AR178" s="40" t="e">
        <f>'Budget FCFA'!#REF!/VLOOKUP(AR$2,$BO$127:$BP$138,2,FALSE)</f>
        <v>#REF!</v>
      </c>
      <c r="AS178" s="40" t="e">
        <f>'Budget FCFA'!#REF!/VLOOKUP(AS$2,$BO$127:$BP$138,2,FALSE)</f>
        <v>#REF!</v>
      </c>
      <c r="AT178" s="129" t="e">
        <f>'Budget FCFA'!#REF!/VLOOKUP(AT$2,$BO$127:$BP$138,2,FALSE)</f>
        <v>#REF!</v>
      </c>
      <c r="AU178" s="116" t="e">
        <f>'Budget FCFA'!#REF!/VLOOKUP(AU$2,$BO$127:$BP$138,2,FALSE)</f>
        <v>#REF!</v>
      </c>
      <c r="AV178" s="39" t="e">
        <f>'Budget FCFA'!#REF!/VLOOKUP(AV$2,$BO$127:$BP$138,2,FALSE)</f>
        <v>#REF!</v>
      </c>
      <c r="AW178" s="40" t="e">
        <f>'Budget FCFA'!#REF!/VLOOKUP(AW$2,$BO$127:$BP$138,2,FALSE)</f>
        <v>#REF!</v>
      </c>
      <c r="AX178" s="129" t="e">
        <f>'Budget FCFA'!#REF!/VLOOKUP(AX$2,$BO$127:$BP$138,2,FALSE)</f>
        <v>#REF!</v>
      </c>
      <c r="AY178" s="40" t="e">
        <f>'Budget FCFA'!#REF!/VLOOKUP(AY$2,$BO$127:$BP$138,2,FALSE)</f>
        <v>#REF!</v>
      </c>
      <c r="AZ178" s="116" t="e">
        <f>'Budget FCFA'!#REF!/VLOOKUP(AZ$2,$BO$127:$BP$138,2,FALSE)</f>
        <v>#REF!</v>
      </c>
      <c r="BA178" s="39" t="e">
        <f>'Budget FCFA'!#REF!/VLOOKUP(BA$2,$BO$127:$BP$138,2,FALSE)</f>
        <v>#REF!</v>
      </c>
      <c r="BB178" s="40" t="e">
        <f>'Budget FCFA'!#REF!/VLOOKUP(BB$2,$BO$127:$BP$138,2,FALSE)</f>
        <v>#REF!</v>
      </c>
      <c r="BC178" s="40" t="e">
        <f>'Budget FCFA'!#REF!/VLOOKUP(BC$2,$BO$127:$BP$138,2,FALSE)</f>
        <v>#REF!</v>
      </c>
      <c r="BD178" s="129" t="e">
        <f>'Budget FCFA'!#REF!/VLOOKUP(BD$2,$BO$127:$BP$138,2,FALSE)</f>
        <v>#REF!</v>
      </c>
      <c r="BE178" s="144" t="e">
        <f>'Budget FCFA'!#REF!/VLOOKUP(BE$2,$BO$127:$BP$138,2,FALSE)</f>
        <v>#REF!</v>
      </c>
      <c r="BF178" s="39" t="e">
        <f>'Budget FCFA'!#REF!/VLOOKUP(BF$2,$BO$127:$BP$138,2,FALSE)</f>
        <v>#REF!</v>
      </c>
      <c r="BG178" s="40" t="e">
        <f>'Budget FCFA'!#REF!/VLOOKUP(BG$2,$BO$127:$BP$138,2,FALSE)</f>
        <v>#REF!</v>
      </c>
      <c r="BH178" s="40" t="e">
        <f>'Budget FCFA'!#REF!/VLOOKUP(BH$2,$BO$127:$BP$138,2,FALSE)</f>
        <v>#REF!</v>
      </c>
      <c r="BI178" s="157" t="e">
        <f>'Budget FCFA'!#REF!/VLOOKUP(BI$2,$BO$127:$BP$138,2,FALSE)</f>
        <v>#REF!</v>
      </c>
      <c r="BJ178" s="116" t="e">
        <f>'Budget FCFA'!#REF!/VLOOKUP(BJ$2,$BO$127:$BP$138,2,FALSE)</f>
        <v>#REF!</v>
      </c>
      <c r="BK178" s="110" t="e">
        <f t="shared" si="2"/>
        <v>#REF!</v>
      </c>
      <c r="BL178" s="213" t="e">
        <f>BK178-'Budget FCFA'!#REF!</f>
        <v>#REF!</v>
      </c>
      <c r="BN178" s="2"/>
      <c r="BO178" s="2"/>
    </row>
    <row r="179" spans="1:68">
      <c r="A179" s="61" t="s">
        <v>8</v>
      </c>
      <c r="B179" s="62" t="s">
        <v>67</v>
      </c>
      <c r="C179" s="109" t="s">
        <v>70</v>
      </c>
      <c r="D179" s="39">
        <f>'Budget FCFA'!D179/VLOOKUP(D$2,$BO$127:$BP$138,2,FALSE)</f>
        <v>0</v>
      </c>
      <c r="E179" s="40">
        <f>'Budget FCFA'!E179/VLOOKUP(E$2,$BO$127:$BP$138,2,FALSE)</f>
        <v>0</v>
      </c>
      <c r="F179" s="40">
        <f>'Budget FCFA'!F179/VLOOKUP(F$2,$BO$127:$BP$138,2,FALSE)</f>
        <v>0</v>
      </c>
      <c r="G179" s="40">
        <f>'Budget FCFA'!G179/VLOOKUP(G$2,$BO$127:$BP$138,2,FALSE)</f>
        <v>0</v>
      </c>
      <c r="H179" s="129">
        <f>'Budget FCFA'!H179/VLOOKUP(H$2,$BO$127:$BP$138,2,FALSE)</f>
        <v>16.664670000000001</v>
      </c>
      <c r="I179" s="39">
        <f>'Budget FCFA'!I179/VLOOKUP(I$2,$BO$127:$BP$138,2,FALSE)</f>
        <v>0</v>
      </c>
      <c r="J179" s="40">
        <f>'Budget FCFA'!J179/VLOOKUP(J$2,$BO$127:$BP$138,2,FALSE)</f>
        <v>0</v>
      </c>
      <c r="K179" s="40">
        <f>'Budget FCFA'!K179/VLOOKUP(K$2,$BO$127:$BP$138,2,FALSE)</f>
        <v>0</v>
      </c>
      <c r="L179" s="129">
        <f>'Budget FCFA'!L179/VLOOKUP(L$2,$BO$127:$BP$138,2,FALSE)</f>
        <v>0</v>
      </c>
      <c r="M179" s="39">
        <f>'Budget FCFA'!M179/VLOOKUP(M$2,$BO$127:$BP$138,2,FALSE)</f>
        <v>0</v>
      </c>
      <c r="N179" s="40">
        <f>'Budget FCFA'!N179/VLOOKUP(N$2,$BO$127:$BP$138,2,FALSE)</f>
        <v>0</v>
      </c>
      <c r="O179" s="40">
        <f>'Budget FCFA'!O179/VLOOKUP(O$2,$BO$127:$BP$138,2,FALSE)</f>
        <v>0</v>
      </c>
      <c r="P179" s="40">
        <f>'Budget FCFA'!P179/VLOOKUP(P$2,$BO$127:$BP$138,2,FALSE)</f>
        <v>0</v>
      </c>
      <c r="Q179" s="129">
        <f>'Budget FCFA'!Q179/VLOOKUP(Q$2,$BO$127:$BP$138,2,FALSE)</f>
        <v>0</v>
      </c>
      <c r="R179" s="39">
        <f>'Budget FCFA'!R179/VLOOKUP(R$2,$BO$127:$BP$138,2,FALSE)</f>
        <v>0</v>
      </c>
      <c r="S179" s="129">
        <f>'Budget FCFA'!S179/VLOOKUP(S$2,$BO$127:$BP$138,2,FALSE)</f>
        <v>0</v>
      </c>
      <c r="T179" s="40">
        <f>'Budget FCFA'!T179/VLOOKUP(T$2,$BO$127:$BP$138,2,FALSE)</f>
        <v>0</v>
      </c>
      <c r="U179" s="40">
        <f>'Budget FCFA'!U179/VLOOKUP(U$2,$BO$127:$BP$138,2,FALSE)</f>
        <v>0</v>
      </c>
      <c r="V179" s="116">
        <f>'Budget FCFA'!V179/VLOOKUP(V$2,$BO$127:$BP$138,2,FALSE)</f>
        <v>0</v>
      </c>
      <c r="W179" s="39">
        <f>'Budget FCFA'!W179/VLOOKUP(W$2,$BO$127:$BP$138,2,FALSE)</f>
        <v>0</v>
      </c>
      <c r="X179" s="40">
        <f>'Budget FCFA'!X179/VLOOKUP(X$2,$BO$127:$BP$138,2,FALSE)</f>
        <v>0</v>
      </c>
      <c r="Y179" s="129">
        <f>'Budget FCFA'!Y179/VLOOKUP(Y$2,$BO$127:$BP$138,2,FALSE)</f>
        <v>0</v>
      </c>
      <c r="Z179" s="40">
        <f>'Budget FCFA'!Z179/VLOOKUP(Z$2,$BO$127:$BP$138,2,FALSE)</f>
        <v>0</v>
      </c>
      <c r="AA179" s="116">
        <f>'Budget FCFA'!AA179/VLOOKUP(AA$2,$BO$127:$BP$138,2,FALSE)</f>
        <v>0</v>
      </c>
      <c r="AB179" s="39">
        <f>'Budget FCFA'!AB179/VLOOKUP(AB$2,$BO$127:$BP$138,2,FALSE)</f>
        <v>0</v>
      </c>
      <c r="AC179" s="40">
        <f>'Budget FCFA'!AC179/VLOOKUP(AC$2,$BO$127:$BP$138,2,FALSE)</f>
        <v>0</v>
      </c>
      <c r="AD179" s="40">
        <f>'Budget FCFA'!AD179/VLOOKUP(AD$2,$BO$127:$BP$138,2,FALSE)</f>
        <v>0</v>
      </c>
      <c r="AE179" s="129">
        <f>'Budget FCFA'!AE179/VLOOKUP(AE$2,$BO$127:$BP$138,2,FALSE)</f>
        <v>0</v>
      </c>
      <c r="AF179" s="116">
        <f>'Budget FCFA'!AF179/VLOOKUP(AF$2,$BO$127:$BP$138,2,FALSE)</f>
        <v>34.586053900727144</v>
      </c>
      <c r="AG179" s="39">
        <f>'Budget FCFA'!AG179/VLOOKUP(AG$2,$BO$127:$BP$138,2,FALSE)</f>
        <v>0</v>
      </c>
      <c r="AH179" s="40">
        <f>'Budget FCFA'!AH179/VLOOKUP(AH$2,$BO$127:$BP$138,2,FALSE)</f>
        <v>0</v>
      </c>
      <c r="AI179" s="129">
        <f>'Budget FCFA'!AI179/VLOOKUP(AI$2,$BO$127:$BP$138,2,FALSE)</f>
        <v>0</v>
      </c>
      <c r="AJ179" s="40">
        <f>'Budget FCFA'!AJ179/VLOOKUP(AJ$2,$BO$127:$BP$138,2,FALSE)</f>
        <v>0</v>
      </c>
      <c r="AK179" s="116" t="e">
        <f>'Budget FCFA'!AK179/VLOOKUP(AK$2,$BO$127:$BP$138,2,FALSE)</f>
        <v>#REF!</v>
      </c>
      <c r="AL179" s="39">
        <f>'Budget FCFA'!AL179/VLOOKUP(AL$2,$BO$127:$BP$138,2,FALSE)</f>
        <v>0</v>
      </c>
      <c r="AM179" s="40">
        <f>'Budget FCFA'!AM179/VLOOKUP(AM$2,$BO$127:$BP$138,2,FALSE)</f>
        <v>0</v>
      </c>
      <c r="AN179" s="129">
        <f>'Budget FCFA'!AN179/VLOOKUP(AN$2,$BO$127:$BP$138,2,FALSE)</f>
        <v>0</v>
      </c>
      <c r="AO179" s="40">
        <f>'Budget FCFA'!AO179/VLOOKUP(AO$2,$BO$127:$BP$138,2,FALSE)</f>
        <v>0</v>
      </c>
      <c r="AP179" s="116" t="e">
        <f>'Budget FCFA'!AP179/VLOOKUP(AP$2,$BO$127:$BP$138,2,FALSE)</f>
        <v>#REF!</v>
      </c>
      <c r="AQ179" s="39" t="e">
        <f>'Budget FCFA'!#REF!/VLOOKUP(AQ$2,$BO$127:$BP$138,2,FALSE)</f>
        <v>#REF!</v>
      </c>
      <c r="AR179" s="40" t="e">
        <f>'Budget FCFA'!#REF!/VLOOKUP(AR$2,$BO$127:$BP$138,2,FALSE)</f>
        <v>#REF!</v>
      </c>
      <c r="AS179" s="40" t="e">
        <f>'Budget FCFA'!#REF!/VLOOKUP(AS$2,$BO$127:$BP$138,2,FALSE)</f>
        <v>#REF!</v>
      </c>
      <c r="AT179" s="129" t="e">
        <f>'Budget FCFA'!#REF!/VLOOKUP(AT$2,$BO$127:$BP$138,2,FALSE)</f>
        <v>#REF!</v>
      </c>
      <c r="AU179" s="116" t="e">
        <f>'Budget FCFA'!#REF!/VLOOKUP(AU$2,$BO$127:$BP$138,2,FALSE)</f>
        <v>#REF!</v>
      </c>
      <c r="AV179" s="39" t="e">
        <f>'Budget FCFA'!#REF!/VLOOKUP(AV$2,$BO$127:$BP$138,2,FALSE)</f>
        <v>#REF!</v>
      </c>
      <c r="AW179" s="40" t="e">
        <f>'Budget FCFA'!#REF!/VLOOKUP(AW$2,$BO$127:$BP$138,2,FALSE)</f>
        <v>#REF!</v>
      </c>
      <c r="AX179" s="129" t="e">
        <f>'Budget FCFA'!#REF!/VLOOKUP(AX$2,$BO$127:$BP$138,2,FALSE)</f>
        <v>#REF!</v>
      </c>
      <c r="AY179" s="40" t="e">
        <f>'Budget FCFA'!#REF!/VLOOKUP(AY$2,$BO$127:$BP$138,2,FALSE)</f>
        <v>#REF!</v>
      </c>
      <c r="AZ179" s="116" t="e">
        <f>'Budget FCFA'!#REF!/VLOOKUP(AZ$2,$BO$127:$BP$138,2,FALSE)</f>
        <v>#REF!</v>
      </c>
      <c r="BA179" s="39" t="e">
        <f>'Budget FCFA'!#REF!/VLOOKUP(BA$2,$BO$127:$BP$138,2,FALSE)</f>
        <v>#REF!</v>
      </c>
      <c r="BB179" s="40" t="e">
        <f>'Budget FCFA'!#REF!/VLOOKUP(BB$2,$BO$127:$BP$138,2,FALSE)</f>
        <v>#REF!</v>
      </c>
      <c r="BC179" s="40" t="e">
        <f>'Budget FCFA'!#REF!/VLOOKUP(BC$2,$BO$127:$BP$138,2,FALSE)</f>
        <v>#REF!</v>
      </c>
      <c r="BD179" s="129" t="e">
        <f>'Budget FCFA'!#REF!/VLOOKUP(BD$2,$BO$127:$BP$138,2,FALSE)</f>
        <v>#REF!</v>
      </c>
      <c r="BE179" s="144" t="e">
        <f>'Budget FCFA'!#REF!/VLOOKUP(BE$2,$BO$127:$BP$138,2,FALSE)</f>
        <v>#REF!</v>
      </c>
      <c r="BF179" s="39" t="e">
        <f>'Budget FCFA'!#REF!/VLOOKUP(BF$2,$BO$127:$BP$138,2,FALSE)</f>
        <v>#REF!</v>
      </c>
      <c r="BG179" s="40" t="e">
        <f>'Budget FCFA'!#REF!/VLOOKUP(BG$2,$BO$127:$BP$138,2,FALSE)</f>
        <v>#REF!</v>
      </c>
      <c r="BH179" s="40" t="e">
        <f>'Budget FCFA'!#REF!/VLOOKUP(BH$2,$BO$127:$BP$138,2,FALSE)</f>
        <v>#REF!</v>
      </c>
      <c r="BI179" s="157" t="e">
        <f>'Budget FCFA'!#REF!/VLOOKUP(BI$2,$BO$127:$BP$138,2,FALSE)</f>
        <v>#REF!</v>
      </c>
      <c r="BJ179" s="116" t="e">
        <f>'Budget FCFA'!#REF!/VLOOKUP(BJ$2,$BO$127:$BP$138,2,FALSE)</f>
        <v>#REF!</v>
      </c>
      <c r="BK179" s="110" t="e">
        <f t="shared" si="2"/>
        <v>#REF!</v>
      </c>
      <c r="BL179" s="213" t="e">
        <f>BK179-'Budget FCFA'!#REF!</f>
        <v>#REF!</v>
      </c>
      <c r="BN179" s="2"/>
      <c r="BO179" s="2"/>
    </row>
    <row r="180" spans="1:68">
      <c r="A180" s="61" t="s">
        <v>8</v>
      </c>
      <c r="B180" s="62" t="s">
        <v>29</v>
      </c>
      <c r="C180" s="109" t="s">
        <v>70</v>
      </c>
      <c r="D180" s="39">
        <f>'Budget FCFA'!D180/VLOOKUP(D$2,$BO$127:$BP$138,2,FALSE)</f>
        <v>0</v>
      </c>
      <c r="E180" s="40">
        <f>'Budget FCFA'!E180/VLOOKUP(E$2,$BO$127:$BP$138,2,FALSE)</f>
        <v>0</v>
      </c>
      <c r="F180" s="40">
        <f>'Budget FCFA'!F180/VLOOKUP(F$2,$BO$127:$BP$138,2,FALSE)</f>
        <v>0</v>
      </c>
      <c r="G180" s="40">
        <f>'Budget FCFA'!G180/VLOOKUP(G$2,$BO$127:$BP$138,2,FALSE)</f>
        <v>0</v>
      </c>
      <c r="H180" s="129">
        <f>'Budget FCFA'!H180/VLOOKUP(H$2,$BO$127:$BP$138,2,FALSE)</f>
        <v>22.39875</v>
      </c>
      <c r="I180" s="39">
        <f>'Budget FCFA'!I180/VLOOKUP(I$2,$BO$127:$BP$138,2,FALSE)</f>
        <v>0</v>
      </c>
      <c r="J180" s="40">
        <f>'Budget FCFA'!J180/VLOOKUP(J$2,$BO$127:$BP$138,2,FALSE)</f>
        <v>0</v>
      </c>
      <c r="K180" s="40">
        <f>'Budget FCFA'!K180/VLOOKUP(K$2,$BO$127:$BP$138,2,FALSE)</f>
        <v>0</v>
      </c>
      <c r="L180" s="129">
        <f>'Budget FCFA'!L180/VLOOKUP(L$2,$BO$127:$BP$138,2,FALSE)</f>
        <v>0</v>
      </c>
      <c r="M180" s="39">
        <f>'Budget FCFA'!M180/VLOOKUP(M$2,$BO$127:$BP$138,2,FALSE)</f>
        <v>0</v>
      </c>
      <c r="N180" s="40">
        <f>'Budget FCFA'!N180/VLOOKUP(N$2,$BO$127:$BP$138,2,FALSE)</f>
        <v>0</v>
      </c>
      <c r="O180" s="40">
        <f>'Budget FCFA'!O180/VLOOKUP(O$2,$BO$127:$BP$138,2,FALSE)</f>
        <v>0</v>
      </c>
      <c r="P180" s="40">
        <f>'Budget FCFA'!P180/VLOOKUP(P$2,$BO$127:$BP$138,2,FALSE)</f>
        <v>0</v>
      </c>
      <c r="Q180" s="129">
        <f>'Budget FCFA'!Q180/VLOOKUP(Q$2,$BO$127:$BP$138,2,FALSE)</f>
        <v>0</v>
      </c>
      <c r="R180" s="39">
        <f>'Budget FCFA'!R180/VLOOKUP(R$2,$BO$127:$BP$138,2,FALSE)</f>
        <v>0</v>
      </c>
      <c r="S180" s="129">
        <f>'Budget FCFA'!S180/VLOOKUP(S$2,$BO$127:$BP$138,2,FALSE)</f>
        <v>0</v>
      </c>
      <c r="T180" s="40">
        <f>'Budget FCFA'!T180/VLOOKUP(T$2,$BO$127:$BP$138,2,FALSE)</f>
        <v>0</v>
      </c>
      <c r="U180" s="40">
        <f>'Budget FCFA'!U180/VLOOKUP(U$2,$BO$127:$BP$138,2,FALSE)</f>
        <v>0</v>
      </c>
      <c r="V180" s="116">
        <f>'Budget FCFA'!V180/VLOOKUP(V$2,$BO$127:$BP$138,2,FALSE)</f>
        <v>0</v>
      </c>
      <c r="W180" s="39">
        <f>'Budget FCFA'!W180/VLOOKUP(W$2,$BO$127:$BP$138,2,FALSE)</f>
        <v>0</v>
      </c>
      <c r="X180" s="40">
        <f>'Budget FCFA'!X180/VLOOKUP(X$2,$BO$127:$BP$138,2,FALSE)</f>
        <v>0</v>
      </c>
      <c r="Y180" s="129">
        <f>'Budget FCFA'!Y180/VLOOKUP(Y$2,$BO$127:$BP$138,2,FALSE)</f>
        <v>0</v>
      </c>
      <c r="Z180" s="40">
        <f>'Budget FCFA'!Z180/VLOOKUP(Z$2,$BO$127:$BP$138,2,FALSE)</f>
        <v>0</v>
      </c>
      <c r="AA180" s="116">
        <f>'Budget FCFA'!AA180/VLOOKUP(AA$2,$BO$127:$BP$138,2,FALSE)</f>
        <v>0</v>
      </c>
      <c r="AB180" s="39">
        <f>'Budget FCFA'!AB180/VLOOKUP(AB$2,$BO$127:$BP$138,2,FALSE)</f>
        <v>0</v>
      </c>
      <c r="AC180" s="40">
        <f>'Budget FCFA'!AC180/VLOOKUP(AC$2,$BO$127:$BP$138,2,FALSE)</f>
        <v>0</v>
      </c>
      <c r="AD180" s="40">
        <f>'Budget FCFA'!AD180/VLOOKUP(AD$2,$BO$127:$BP$138,2,FALSE)</f>
        <v>0</v>
      </c>
      <c r="AE180" s="129">
        <f>'Budget FCFA'!AE180/VLOOKUP(AE$2,$BO$127:$BP$138,2,FALSE)</f>
        <v>0</v>
      </c>
      <c r="AF180" s="116">
        <f>'Budget FCFA'!AF180/VLOOKUP(AF$2,$BO$127:$BP$138,2,FALSE)</f>
        <v>46.486631586998847</v>
      </c>
      <c r="AG180" s="39">
        <f>'Budget FCFA'!AG180/VLOOKUP(AG$2,$BO$127:$BP$138,2,FALSE)</f>
        <v>0</v>
      </c>
      <c r="AH180" s="40">
        <f>'Budget FCFA'!AH180/VLOOKUP(AH$2,$BO$127:$BP$138,2,FALSE)</f>
        <v>0</v>
      </c>
      <c r="AI180" s="129">
        <f>'Budget FCFA'!AI180/VLOOKUP(AI$2,$BO$127:$BP$138,2,FALSE)</f>
        <v>0</v>
      </c>
      <c r="AJ180" s="40">
        <f>'Budget FCFA'!AJ180/VLOOKUP(AJ$2,$BO$127:$BP$138,2,FALSE)</f>
        <v>0</v>
      </c>
      <c r="AK180" s="116" t="e">
        <f>'Budget FCFA'!AK180/VLOOKUP(AK$2,$BO$127:$BP$138,2,FALSE)</f>
        <v>#REF!</v>
      </c>
      <c r="AL180" s="39">
        <f>'Budget FCFA'!AL180/VLOOKUP(AL$2,$BO$127:$BP$138,2,FALSE)</f>
        <v>0</v>
      </c>
      <c r="AM180" s="40">
        <f>'Budget FCFA'!AM180/VLOOKUP(AM$2,$BO$127:$BP$138,2,FALSE)</f>
        <v>0</v>
      </c>
      <c r="AN180" s="129">
        <f>'Budget FCFA'!AN180/VLOOKUP(AN$2,$BO$127:$BP$138,2,FALSE)</f>
        <v>0</v>
      </c>
      <c r="AO180" s="40">
        <f>'Budget FCFA'!AO180/VLOOKUP(AO$2,$BO$127:$BP$138,2,FALSE)</f>
        <v>0</v>
      </c>
      <c r="AP180" s="116" t="e">
        <f>'Budget FCFA'!AP180/VLOOKUP(AP$2,$BO$127:$BP$138,2,FALSE)</f>
        <v>#REF!</v>
      </c>
      <c r="AQ180" s="39" t="e">
        <f>'Budget FCFA'!#REF!/VLOOKUP(AQ$2,$BO$127:$BP$138,2,FALSE)</f>
        <v>#REF!</v>
      </c>
      <c r="AR180" s="40" t="e">
        <f>'Budget FCFA'!#REF!/VLOOKUP(AR$2,$BO$127:$BP$138,2,FALSE)</f>
        <v>#REF!</v>
      </c>
      <c r="AS180" s="40" t="e">
        <f>'Budget FCFA'!#REF!/VLOOKUP(AS$2,$BO$127:$BP$138,2,FALSE)</f>
        <v>#REF!</v>
      </c>
      <c r="AT180" s="129" t="e">
        <f>'Budget FCFA'!#REF!/VLOOKUP(AT$2,$BO$127:$BP$138,2,FALSE)</f>
        <v>#REF!</v>
      </c>
      <c r="AU180" s="116" t="e">
        <f>'Budget FCFA'!#REF!/VLOOKUP(AU$2,$BO$127:$BP$138,2,FALSE)</f>
        <v>#REF!</v>
      </c>
      <c r="AV180" s="39" t="e">
        <f>'Budget FCFA'!#REF!/VLOOKUP(AV$2,$BO$127:$BP$138,2,FALSE)</f>
        <v>#REF!</v>
      </c>
      <c r="AW180" s="40" t="e">
        <f>'Budget FCFA'!#REF!/VLOOKUP(AW$2,$BO$127:$BP$138,2,FALSE)</f>
        <v>#REF!</v>
      </c>
      <c r="AX180" s="129" t="e">
        <f>'Budget FCFA'!#REF!/VLOOKUP(AX$2,$BO$127:$BP$138,2,FALSE)</f>
        <v>#REF!</v>
      </c>
      <c r="AY180" s="40" t="e">
        <f>'Budget FCFA'!#REF!/VLOOKUP(AY$2,$BO$127:$BP$138,2,FALSE)</f>
        <v>#REF!</v>
      </c>
      <c r="AZ180" s="116" t="e">
        <f>'Budget FCFA'!#REF!/VLOOKUP(AZ$2,$BO$127:$BP$138,2,FALSE)</f>
        <v>#REF!</v>
      </c>
      <c r="BA180" s="39" t="e">
        <f>'Budget FCFA'!#REF!/VLOOKUP(BA$2,$BO$127:$BP$138,2,FALSE)</f>
        <v>#REF!</v>
      </c>
      <c r="BB180" s="40" t="e">
        <f>'Budget FCFA'!#REF!/VLOOKUP(BB$2,$BO$127:$BP$138,2,FALSE)</f>
        <v>#REF!</v>
      </c>
      <c r="BC180" s="40" t="e">
        <f>'Budget FCFA'!#REF!/VLOOKUP(BC$2,$BO$127:$BP$138,2,FALSE)</f>
        <v>#REF!</v>
      </c>
      <c r="BD180" s="129" t="e">
        <f>'Budget FCFA'!#REF!/VLOOKUP(BD$2,$BO$127:$BP$138,2,FALSE)</f>
        <v>#REF!</v>
      </c>
      <c r="BE180" s="144" t="e">
        <f>'Budget FCFA'!#REF!/VLOOKUP(BE$2,$BO$127:$BP$138,2,FALSE)</f>
        <v>#REF!</v>
      </c>
      <c r="BF180" s="39" t="e">
        <f>'Budget FCFA'!#REF!/VLOOKUP(BF$2,$BO$127:$BP$138,2,FALSE)</f>
        <v>#REF!</v>
      </c>
      <c r="BG180" s="40" t="e">
        <f>'Budget FCFA'!#REF!/VLOOKUP(BG$2,$BO$127:$BP$138,2,FALSE)</f>
        <v>#REF!</v>
      </c>
      <c r="BH180" s="40" t="e">
        <f>'Budget FCFA'!#REF!/VLOOKUP(BH$2,$BO$127:$BP$138,2,FALSE)</f>
        <v>#REF!</v>
      </c>
      <c r="BI180" s="157" t="e">
        <f>'Budget FCFA'!#REF!/VLOOKUP(BI$2,$BO$127:$BP$138,2,FALSE)</f>
        <v>#REF!</v>
      </c>
      <c r="BJ180" s="116" t="e">
        <f>'Budget FCFA'!#REF!/VLOOKUP(BJ$2,$BO$127:$BP$138,2,FALSE)</f>
        <v>#REF!</v>
      </c>
      <c r="BK180" s="110" t="e">
        <f t="shared" si="2"/>
        <v>#REF!</v>
      </c>
      <c r="BL180" s="213" t="e">
        <f>BK180-'Budget FCFA'!#REF!</f>
        <v>#REF!</v>
      </c>
      <c r="BN180" s="2"/>
      <c r="BO180" s="2"/>
      <c r="BP180" s="5"/>
    </row>
    <row r="181" spans="1:68">
      <c r="A181" s="61" t="s">
        <v>8</v>
      </c>
      <c r="B181" s="62" t="s">
        <v>96</v>
      </c>
      <c r="C181" s="109" t="s">
        <v>70</v>
      </c>
      <c r="D181" s="39">
        <f>'Budget FCFA'!D181/VLOOKUP(D$2,$BO$127:$BP$138,2,FALSE)</f>
        <v>0</v>
      </c>
      <c r="E181" s="40">
        <f>'Budget FCFA'!E181/VLOOKUP(E$2,$BO$127:$BP$138,2,FALSE)</f>
        <v>0</v>
      </c>
      <c r="F181" s="40">
        <f>'Budget FCFA'!F181/VLOOKUP(F$2,$BO$127:$BP$138,2,FALSE)</f>
        <v>0</v>
      </c>
      <c r="G181" s="40">
        <f>'Budget FCFA'!G181/VLOOKUP(G$2,$BO$127:$BP$138,2,FALSE)</f>
        <v>0</v>
      </c>
      <c r="H181" s="141">
        <f>'Budget FCFA'!H181/VLOOKUP(H$2,$BO$127:$BP$138,2,FALSE)</f>
        <v>31.716630000000002</v>
      </c>
      <c r="I181" s="39">
        <f>'Budget FCFA'!I181/VLOOKUP(I$2,$BO$127:$BP$138,2,FALSE)</f>
        <v>0</v>
      </c>
      <c r="J181" s="40">
        <f>'Budget FCFA'!J181/VLOOKUP(J$2,$BO$127:$BP$138,2,FALSE)</f>
        <v>0</v>
      </c>
      <c r="K181" s="40">
        <f>'Budget FCFA'!K181/VLOOKUP(K$2,$BO$127:$BP$138,2,FALSE)</f>
        <v>0</v>
      </c>
      <c r="L181" s="141">
        <f>'Budget FCFA'!L181/VLOOKUP(L$2,$BO$127:$BP$138,2,FALSE)</f>
        <v>0</v>
      </c>
      <c r="M181" s="39">
        <f>'Budget FCFA'!M181/VLOOKUP(M$2,$BO$127:$BP$138,2,FALSE)</f>
        <v>0</v>
      </c>
      <c r="N181" s="40">
        <f>'Budget FCFA'!N181/VLOOKUP(N$2,$BO$127:$BP$138,2,FALSE)</f>
        <v>0</v>
      </c>
      <c r="O181" s="40">
        <f>'Budget FCFA'!O181/VLOOKUP(O$2,$BO$127:$BP$138,2,FALSE)</f>
        <v>0</v>
      </c>
      <c r="P181" s="40">
        <f>'Budget FCFA'!P181/VLOOKUP(P$2,$BO$127:$BP$138,2,FALSE)</f>
        <v>0</v>
      </c>
      <c r="Q181" s="141">
        <f>'Budget FCFA'!Q181/VLOOKUP(Q$2,$BO$127:$BP$138,2,FALSE)</f>
        <v>0</v>
      </c>
      <c r="R181" s="39">
        <f>'Budget FCFA'!R181/VLOOKUP(R$2,$BO$127:$BP$138,2,FALSE)</f>
        <v>0</v>
      </c>
      <c r="S181" s="141">
        <f>'Budget FCFA'!S181/VLOOKUP(S$2,$BO$127:$BP$138,2,FALSE)</f>
        <v>0</v>
      </c>
      <c r="T181" s="40">
        <f>'Budget FCFA'!T181/VLOOKUP(T$2,$BO$127:$BP$138,2,FALSE)</f>
        <v>0</v>
      </c>
      <c r="U181" s="40">
        <f>'Budget FCFA'!U181/VLOOKUP(U$2,$BO$127:$BP$138,2,FALSE)</f>
        <v>0</v>
      </c>
      <c r="V181" s="41">
        <f>'Budget FCFA'!V181/VLOOKUP(V$2,$BO$127:$BP$138,2,FALSE)</f>
        <v>0</v>
      </c>
      <c r="W181" s="39">
        <f>'Budget FCFA'!W181/VLOOKUP(W$2,$BO$127:$BP$138,2,FALSE)</f>
        <v>0</v>
      </c>
      <c r="X181" s="40">
        <f>'Budget FCFA'!X181/VLOOKUP(X$2,$BO$127:$BP$138,2,FALSE)</f>
        <v>0</v>
      </c>
      <c r="Y181" s="141">
        <f>'Budget FCFA'!Y181/VLOOKUP(Y$2,$BO$127:$BP$138,2,FALSE)</f>
        <v>0</v>
      </c>
      <c r="Z181" s="40">
        <f>'Budget FCFA'!Z181/VLOOKUP(Z$2,$BO$127:$BP$138,2,FALSE)</f>
        <v>0</v>
      </c>
      <c r="AA181" s="41">
        <f>'Budget FCFA'!AA181/VLOOKUP(AA$2,$BO$127:$BP$138,2,FALSE)</f>
        <v>0</v>
      </c>
      <c r="AB181" s="39">
        <f>'Budget FCFA'!AB181/VLOOKUP(AB$2,$BO$127:$BP$138,2,FALSE)</f>
        <v>0</v>
      </c>
      <c r="AC181" s="40">
        <f>'Budget FCFA'!AC181/VLOOKUP(AC$2,$BO$127:$BP$138,2,FALSE)</f>
        <v>0</v>
      </c>
      <c r="AD181" s="40">
        <f>'Budget FCFA'!AD181/VLOOKUP(AD$2,$BO$127:$BP$138,2,FALSE)</f>
        <v>0</v>
      </c>
      <c r="AE181" s="141">
        <f>'Budget FCFA'!AE181/VLOOKUP(AE$2,$BO$127:$BP$138,2,FALSE)</f>
        <v>0</v>
      </c>
      <c r="AF181" s="41">
        <f>'Budget FCFA'!AF181/VLOOKUP(AF$2,$BO$127:$BP$138,2,FALSE)</f>
        <v>65.82507032719036</v>
      </c>
      <c r="AG181" s="39">
        <f>'Budget FCFA'!AG181/VLOOKUP(AG$2,$BO$127:$BP$138,2,FALSE)</f>
        <v>0</v>
      </c>
      <c r="AH181" s="40">
        <f>'Budget FCFA'!AH181/VLOOKUP(AH$2,$BO$127:$BP$138,2,FALSE)</f>
        <v>0</v>
      </c>
      <c r="AI181" s="141">
        <f>'Budget FCFA'!AI181/VLOOKUP(AI$2,$BO$127:$BP$138,2,FALSE)</f>
        <v>0</v>
      </c>
      <c r="AJ181" s="40">
        <f>'Budget FCFA'!AJ181/VLOOKUP(AJ$2,$BO$127:$BP$138,2,FALSE)</f>
        <v>0</v>
      </c>
      <c r="AK181" s="41" t="e">
        <f>'Budget FCFA'!AK181/VLOOKUP(AK$2,$BO$127:$BP$138,2,FALSE)</f>
        <v>#REF!</v>
      </c>
      <c r="AL181" s="39">
        <f>'Budget FCFA'!AL181/VLOOKUP(AL$2,$BO$127:$BP$138,2,FALSE)</f>
        <v>0</v>
      </c>
      <c r="AM181" s="40">
        <f>'Budget FCFA'!AM181/VLOOKUP(AM$2,$BO$127:$BP$138,2,FALSE)</f>
        <v>0</v>
      </c>
      <c r="AN181" s="141">
        <f>'Budget FCFA'!AN181/VLOOKUP(AN$2,$BO$127:$BP$138,2,FALSE)</f>
        <v>0</v>
      </c>
      <c r="AO181" s="40">
        <f>'Budget FCFA'!AO181/VLOOKUP(AO$2,$BO$127:$BP$138,2,FALSE)</f>
        <v>0</v>
      </c>
      <c r="AP181" s="41" t="e">
        <f>'Budget FCFA'!AP181/VLOOKUP(AP$2,$BO$127:$BP$138,2,FALSE)</f>
        <v>#REF!</v>
      </c>
      <c r="AQ181" s="39" t="e">
        <f>'Budget FCFA'!#REF!/VLOOKUP(AQ$2,$BO$127:$BP$138,2,FALSE)</f>
        <v>#REF!</v>
      </c>
      <c r="AR181" s="40" t="e">
        <f>'Budget FCFA'!#REF!/VLOOKUP(AR$2,$BO$127:$BP$138,2,FALSE)</f>
        <v>#REF!</v>
      </c>
      <c r="AS181" s="40" t="e">
        <f>'Budget FCFA'!#REF!/VLOOKUP(AS$2,$BO$127:$BP$138,2,FALSE)</f>
        <v>#REF!</v>
      </c>
      <c r="AT181" s="141" t="e">
        <f>'Budget FCFA'!#REF!/VLOOKUP(AT$2,$BO$127:$BP$138,2,FALSE)</f>
        <v>#REF!</v>
      </c>
      <c r="AU181" s="41" t="e">
        <f>'Budget FCFA'!#REF!/VLOOKUP(AU$2,$BO$127:$BP$138,2,FALSE)</f>
        <v>#REF!</v>
      </c>
      <c r="AV181" s="39" t="e">
        <f>'Budget FCFA'!#REF!/VLOOKUP(AV$2,$BO$127:$BP$138,2,FALSE)</f>
        <v>#REF!</v>
      </c>
      <c r="AW181" s="40" t="e">
        <f>'Budget FCFA'!#REF!/VLOOKUP(AW$2,$BO$127:$BP$138,2,FALSE)</f>
        <v>#REF!</v>
      </c>
      <c r="AX181" s="141" t="e">
        <f>'Budget FCFA'!#REF!/VLOOKUP(AX$2,$BO$127:$BP$138,2,FALSE)</f>
        <v>#REF!</v>
      </c>
      <c r="AY181" s="40" t="e">
        <f>'Budget FCFA'!#REF!/VLOOKUP(AY$2,$BO$127:$BP$138,2,FALSE)</f>
        <v>#REF!</v>
      </c>
      <c r="AZ181" s="41" t="e">
        <f>'Budget FCFA'!#REF!/VLOOKUP(AZ$2,$BO$127:$BP$138,2,FALSE)</f>
        <v>#REF!</v>
      </c>
      <c r="BA181" s="39" t="e">
        <f>'Budget FCFA'!#REF!/VLOOKUP(BA$2,$BO$127:$BP$138,2,FALSE)</f>
        <v>#REF!</v>
      </c>
      <c r="BB181" s="40" t="e">
        <f>'Budget FCFA'!#REF!/VLOOKUP(BB$2,$BO$127:$BP$138,2,FALSE)</f>
        <v>#REF!</v>
      </c>
      <c r="BC181" s="40" t="e">
        <f>'Budget FCFA'!#REF!/VLOOKUP(BC$2,$BO$127:$BP$138,2,FALSE)</f>
        <v>#REF!</v>
      </c>
      <c r="BD181" s="141" t="e">
        <f>'Budget FCFA'!#REF!/VLOOKUP(BD$2,$BO$127:$BP$138,2,FALSE)</f>
        <v>#REF!</v>
      </c>
      <c r="BE181" s="41" t="e">
        <f>'Budget FCFA'!#REF!/VLOOKUP(BE$2,$BO$127:$BP$138,2,FALSE)</f>
        <v>#REF!</v>
      </c>
      <c r="BF181" s="39" t="e">
        <f>'Budget FCFA'!#REF!/VLOOKUP(BF$2,$BO$127:$BP$138,2,FALSE)</f>
        <v>#REF!</v>
      </c>
      <c r="BG181" s="40" t="e">
        <f>'Budget FCFA'!#REF!/VLOOKUP(BG$2,$BO$127:$BP$138,2,FALSE)</f>
        <v>#REF!</v>
      </c>
      <c r="BH181" s="40" t="e">
        <f>'Budget FCFA'!#REF!/VLOOKUP(BH$2,$BO$127:$BP$138,2,FALSE)</f>
        <v>#REF!</v>
      </c>
      <c r="BI181" s="162" t="e">
        <f>'Budget FCFA'!#REF!/VLOOKUP(BI$2,$BO$127:$BP$138,2,FALSE)</f>
        <v>#REF!</v>
      </c>
      <c r="BJ181" s="149" t="e">
        <f>'Budget FCFA'!#REF!/VLOOKUP(BJ$2,$BO$127:$BP$138,2,FALSE)</f>
        <v>#REF!</v>
      </c>
      <c r="BK181" s="110" t="e">
        <f t="shared" si="2"/>
        <v>#REF!</v>
      </c>
      <c r="BL181" s="213" t="e">
        <f>BK181-'Budget FCFA'!#REF!</f>
        <v>#REF!</v>
      </c>
      <c r="BN181" s="2"/>
      <c r="BO181" s="2"/>
      <c r="BP181" s="5"/>
    </row>
    <row r="182" spans="1:68">
      <c r="A182" s="61" t="s">
        <v>8</v>
      </c>
      <c r="B182" s="62" t="s">
        <v>30</v>
      </c>
      <c r="C182" s="109" t="s">
        <v>70</v>
      </c>
      <c r="D182" s="39">
        <f>'Budget FCFA'!D182/VLOOKUP(D$2,$BO$127:$BP$138,2,FALSE)</f>
        <v>0</v>
      </c>
      <c r="E182" s="40">
        <f>'Budget FCFA'!E182/VLOOKUP(E$2,$BO$127:$BP$138,2,FALSE)</f>
        <v>0</v>
      </c>
      <c r="F182" s="40">
        <f>'Budget FCFA'!F182/VLOOKUP(F$2,$BO$127:$BP$138,2,FALSE)</f>
        <v>0</v>
      </c>
      <c r="G182" s="40">
        <f>'Budget FCFA'!G182/VLOOKUP(G$2,$BO$127:$BP$138,2,FALSE)</f>
        <v>0</v>
      </c>
      <c r="H182" s="141">
        <f>'Budget FCFA'!H182/VLOOKUP(H$2,$BO$127:$BP$138,2,FALSE)</f>
        <v>22.39875</v>
      </c>
      <c r="I182" s="39">
        <f>'Budget FCFA'!I182/VLOOKUP(I$2,$BO$127:$BP$138,2,FALSE)</f>
        <v>0</v>
      </c>
      <c r="J182" s="40">
        <f>'Budget FCFA'!J182/VLOOKUP(J$2,$BO$127:$BP$138,2,FALSE)</f>
        <v>0</v>
      </c>
      <c r="K182" s="40">
        <f>'Budget FCFA'!K182/VLOOKUP(K$2,$BO$127:$BP$138,2,FALSE)</f>
        <v>0</v>
      </c>
      <c r="L182" s="141">
        <f>'Budget FCFA'!L182/VLOOKUP(L$2,$BO$127:$BP$138,2,FALSE)</f>
        <v>0</v>
      </c>
      <c r="M182" s="39">
        <f>'Budget FCFA'!M182/VLOOKUP(M$2,$BO$127:$BP$138,2,FALSE)</f>
        <v>0</v>
      </c>
      <c r="N182" s="40">
        <f>'Budget FCFA'!N182/VLOOKUP(N$2,$BO$127:$BP$138,2,FALSE)</f>
        <v>0</v>
      </c>
      <c r="O182" s="40">
        <f>'Budget FCFA'!O182/VLOOKUP(O$2,$BO$127:$BP$138,2,FALSE)</f>
        <v>0</v>
      </c>
      <c r="P182" s="40">
        <f>'Budget FCFA'!P182/VLOOKUP(P$2,$BO$127:$BP$138,2,FALSE)</f>
        <v>0</v>
      </c>
      <c r="Q182" s="141">
        <f>'Budget FCFA'!Q182/VLOOKUP(Q$2,$BO$127:$BP$138,2,FALSE)</f>
        <v>0</v>
      </c>
      <c r="R182" s="39">
        <f>'Budget FCFA'!R182/VLOOKUP(R$2,$BO$127:$BP$138,2,FALSE)</f>
        <v>0</v>
      </c>
      <c r="S182" s="141">
        <f>'Budget FCFA'!S182/VLOOKUP(S$2,$BO$127:$BP$138,2,FALSE)</f>
        <v>0</v>
      </c>
      <c r="T182" s="40">
        <f>'Budget FCFA'!T182/VLOOKUP(T$2,$BO$127:$BP$138,2,FALSE)</f>
        <v>0</v>
      </c>
      <c r="U182" s="40">
        <f>'Budget FCFA'!U182/VLOOKUP(U$2,$BO$127:$BP$138,2,FALSE)</f>
        <v>0</v>
      </c>
      <c r="V182" s="41">
        <f>'Budget FCFA'!V182/VLOOKUP(V$2,$BO$127:$BP$138,2,FALSE)</f>
        <v>0</v>
      </c>
      <c r="W182" s="39">
        <f>'Budget FCFA'!W182/VLOOKUP(W$2,$BO$127:$BP$138,2,FALSE)</f>
        <v>0</v>
      </c>
      <c r="X182" s="40">
        <f>'Budget FCFA'!X182/VLOOKUP(X$2,$BO$127:$BP$138,2,FALSE)</f>
        <v>0</v>
      </c>
      <c r="Y182" s="141">
        <f>'Budget FCFA'!Y182/VLOOKUP(Y$2,$BO$127:$BP$138,2,FALSE)</f>
        <v>0</v>
      </c>
      <c r="Z182" s="40">
        <f>'Budget FCFA'!Z182/VLOOKUP(Z$2,$BO$127:$BP$138,2,FALSE)</f>
        <v>0</v>
      </c>
      <c r="AA182" s="41">
        <f>'Budget FCFA'!AA182/VLOOKUP(AA$2,$BO$127:$BP$138,2,FALSE)</f>
        <v>0</v>
      </c>
      <c r="AB182" s="39">
        <f>'Budget FCFA'!AB182/VLOOKUP(AB$2,$BO$127:$BP$138,2,FALSE)</f>
        <v>0</v>
      </c>
      <c r="AC182" s="40">
        <f>'Budget FCFA'!AC182/VLOOKUP(AC$2,$BO$127:$BP$138,2,FALSE)</f>
        <v>0</v>
      </c>
      <c r="AD182" s="40">
        <f>'Budget FCFA'!AD182/VLOOKUP(AD$2,$BO$127:$BP$138,2,FALSE)</f>
        <v>0</v>
      </c>
      <c r="AE182" s="141">
        <f>'Budget FCFA'!AE182/VLOOKUP(AE$2,$BO$127:$BP$138,2,FALSE)</f>
        <v>0</v>
      </c>
      <c r="AF182" s="41">
        <f>'Budget FCFA'!AF182/VLOOKUP(AF$2,$BO$127:$BP$138,2,FALSE)</f>
        <v>46.486631586998847</v>
      </c>
      <c r="AG182" s="39">
        <f>'Budget FCFA'!AG182/VLOOKUP(AG$2,$BO$127:$BP$138,2,FALSE)</f>
        <v>0</v>
      </c>
      <c r="AH182" s="40">
        <f>'Budget FCFA'!AH182/VLOOKUP(AH$2,$BO$127:$BP$138,2,FALSE)</f>
        <v>0</v>
      </c>
      <c r="AI182" s="141">
        <f>'Budget FCFA'!AI182/VLOOKUP(AI$2,$BO$127:$BP$138,2,FALSE)</f>
        <v>0</v>
      </c>
      <c r="AJ182" s="40">
        <f>'Budget FCFA'!AJ182/VLOOKUP(AJ$2,$BO$127:$BP$138,2,FALSE)</f>
        <v>0</v>
      </c>
      <c r="AK182" s="41" t="e">
        <f>'Budget FCFA'!AK182/VLOOKUP(AK$2,$BO$127:$BP$138,2,FALSE)</f>
        <v>#REF!</v>
      </c>
      <c r="AL182" s="39">
        <f>'Budget FCFA'!AL182/VLOOKUP(AL$2,$BO$127:$BP$138,2,FALSE)</f>
        <v>0</v>
      </c>
      <c r="AM182" s="40">
        <f>'Budget FCFA'!AM182/VLOOKUP(AM$2,$BO$127:$BP$138,2,FALSE)</f>
        <v>0</v>
      </c>
      <c r="AN182" s="141">
        <f>'Budget FCFA'!AN182/VLOOKUP(AN$2,$BO$127:$BP$138,2,FALSE)</f>
        <v>0</v>
      </c>
      <c r="AO182" s="40">
        <f>'Budget FCFA'!AO182/VLOOKUP(AO$2,$BO$127:$BP$138,2,FALSE)</f>
        <v>0</v>
      </c>
      <c r="AP182" s="41" t="e">
        <f>'Budget FCFA'!AP182/VLOOKUP(AP$2,$BO$127:$BP$138,2,FALSE)</f>
        <v>#REF!</v>
      </c>
      <c r="AQ182" s="39" t="e">
        <f>'Budget FCFA'!#REF!/VLOOKUP(AQ$2,$BO$127:$BP$138,2,FALSE)</f>
        <v>#REF!</v>
      </c>
      <c r="AR182" s="40" t="e">
        <f>'Budget FCFA'!#REF!/VLOOKUP(AR$2,$BO$127:$BP$138,2,FALSE)</f>
        <v>#REF!</v>
      </c>
      <c r="AS182" s="40" t="e">
        <f>'Budget FCFA'!#REF!/VLOOKUP(AS$2,$BO$127:$BP$138,2,FALSE)</f>
        <v>#REF!</v>
      </c>
      <c r="AT182" s="141" t="e">
        <f>'Budget FCFA'!#REF!/VLOOKUP(AT$2,$BO$127:$BP$138,2,FALSE)</f>
        <v>#REF!</v>
      </c>
      <c r="AU182" s="41" t="e">
        <f>'Budget FCFA'!#REF!/VLOOKUP(AU$2,$BO$127:$BP$138,2,FALSE)</f>
        <v>#REF!</v>
      </c>
      <c r="AV182" s="39" t="e">
        <f>'Budget FCFA'!#REF!/VLOOKUP(AV$2,$BO$127:$BP$138,2,FALSE)</f>
        <v>#REF!</v>
      </c>
      <c r="AW182" s="40" t="e">
        <f>'Budget FCFA'!#REF!/VLOOKUP(AW$2,$BO$127:$BP$138,2,FALSE)</f>
        <v>#REF!</v>
      </c>
      <c r="AX182" s="141" t="e">
        <f>'Budget FCFA'!#REF!/VLOOKUP(AX$2,$BO$127:$BP$138,2,FALSE)</f>
        <v>#REF!</v>
      </c>
      <c r="AY182" s="40" t="e">
        <f>'Budget FCFA'!#REF!/VLOOKUP(AY$2,$BO$127:$BP$138,2,FALSE)</f>
        <v>#REF!</v>
      </c>
      <c r="AZ182" s="41" t="e">
        <f>'Budget FCFA'!#REF!/VLOOKUP(AZ$2,$BO$127:$BP$138,2,FALSE)</f>
        <v>#REF!</v>
      </c>
      <c r="BA182" s="39" t="e">
        <f>'Budget FCFA'!#REF!/VLOOKUP(BA$2,$BO$127:$BP$138,2,FALSE)</f>
        <v>#REF!</v>
      </c>
      <c r="BB182" s="40" t="e">
        <f>'Budget FCFA'!#REF!/VLOOKUP(BB$2,$BO$127:$BP$138,2,FALSE)</f>
        <v>#REF!</v>
      </c>
      <c r="BC182" s="40" t="e">
        <f>'Budget FCFA'!#REF!/VLOOKUP(BC$2,$BO$127:$BP$138,2,FALSE)</f>
        <v>#REF!</v>
      </c>
      <c r="BD182" s="141" t="e">
        <f>'Budget FCFA'!#REF!/VLOOKUP(BD$2,$BO$127:$BP$138,2,FALSE)</f>
        <v>#REF!</v>
      </c>
      <c r="BE182" s="41" t="e">
        <f>'Budget FCFA'!#REF!/VLOOKUP(BE$2,$BO$127:$BP$138,2,FALSE)</f>
        <v>#REF!</v>
      </c>
      <c r="BF182" s="39" t="e">
        <f>'Budget FCFA'!#REF!/VLOOKUP(BF$2,$BO$127:$BP$138,2,FALSE)</f>
        <v>#REF!</v>
      </c>
      <c r="BG182" s="40" t="e">
        <f>'Budget FCFA'!#REF!/VLOOKUP(BG$2,$BO$127:$BP$138,2,FALSE)</f>
        <v>#REF!</v>
      </c>
      <c r="BH182" s="40" t="e">
        <f>'Budget FCFA'!#REF!/VLOOKUP(BH$2,$BO$127:$BP$138,2,FALSE)</f>
        <v>#REF!</v>
      </c>
      <c r="BI182" s="162" t="e">
        <f>'Budget FCFA'!#REF!/VLOOKUP(BI$2,$BO$127:$BP$138,2,FALSE)</f>
        <v>#REF!</v>
      </c>
      <c r="BJ182" s="149" t="e">
        <f>'Budget FCFA'!#REF!/VLOOKUP(BJ$2,$BO$127:$BP$138,2,FALSE)</f>
        <v>#REF!</v>
      </c>
      <c r="BK182" s="110" t="e">
        <f t="shared" si="2"/>
        <v>#REF!</v>
      </c>
      <c r="BL182" s="213" t="e">
        <f>BK182-'Budget FCFA'!#REF!</f>
        <v>#REF!</v>
      </c>
      <c r="BO182" s="2"/>
      <c r="BP182" s="5"/>
    </row>
    <row r="183" spans="1:68" ht="15.6">
      <c r="A183" s="61" t="s">
        <v>8</v>
      </c>
      <c r="B183" s="68" t="s">
        <v>27</v>
      </c>
      <c r="C183" s="68" t="s">
        <v>58</v>
      </c>
      <c r="D183" s="43">
        <f>'Budget FCFA'!D183/VLOOKUP(D$2,$BO$127:$BP$138,2,FALSE)</f>
        <v>0</v>
      </c>
      <c r="E183" s="43">
        <f>'Budget FCFA'!E183/VLOOKUP(E$2,$BO$127:$BP$138,2,FALSE)</f>
        <v>0</v>
      </c>
      <c r="F183" s="43">
        <f>'Budget FCFA'!F183/VLOOKUP(F$2,$BO$127:$BP$138,2,FALSE)</f>
        <v>0</v>
      </c>
      <c r="G183" s="43">
        <f>'Budget FCFA'!G183/VLOOKUP(G$2,$BO$127:$BP$138,2,FALSE)</f>
        <v>0</v>
      </c>
      <c r="H183" s="44">
        <f>'Budget FCFA'!H183/VLOOKUP(H$2,$BO$127:$BP$138,2,FALSE)</f>
        <v>179.19</v>
      </c>
      <c r="I183" s="45">
        <f>'Budget FCFA'!I183/VLOOKUP(I$2,$BO$127:$BP$138,2,FALSE)</f>
        <v>0</v>
      </c>
      <c r="J183" s="43">
        <f>'Budget FCFA'!J183/VLOOKUP(J$2,$BO$127:$BP$138,2,FALSE)</f>
        <v>0</v>
      </c>
      <c r="K183" s="43">
        <f>'Budget FCFA'!K183/VLOOKUP(K$2,$BO$127:$BP$138,2,FALSE)</f>
        <v>0</v>
      </c>
      <c r="L183" s="44">
        <f>'Budget FCFA'!L183/VLOOKUP(L$2,$BO$127:$BP$138,2,FALSE)</f>
        <v>0</v>
      </c>
      <c r="M183" s="45">
        <f>'Budget FCFA'!M183/VLOOKUP(M$2,$BO$127:$BP$138,2,FALSE)</f>
        <v>0</v>
      </c>
      <c r="N183" s="43">
        <f>'Budget FCFA'!N183/VLOOKUP(N$2,$BO$127:$BP$138,2,FALSE)</f>
        <v>0</v>
      </c>
      <c r="O183" s="43">
        <f>'Budget FCFA'!O183/VLOOKUP(O$2,$BO$127:$BP$138,2,FALSE)</f>
        <v>0</v>
      </c>
      <c r="P183" s="43">
        <f>'Budget FCFA'!P183/VLOOKUP(P$2,$BO$127:$BP$138,2,FALSE)</f>
        <v>0</v>
      </c>
      <c r="Q183" s="44">
        <f>'Budget FCFA'!Q183/VLOOKUP(Q$2,$BO$127:$BP$138,2,FALSE)</f>
        <v>0</v>
      </c>
      <c r="R183" s="45">
        <f>'Budget FCFA'!R183/VLOOKUP(R$2,$BO$127:$BP$138,2,FALSE)</f>
        <v>0</v>
      </c>
      <c r="S183" s="44">
        <f>'Budget FCFA'!S183/VLOOKUP(S$2,$BO$127:$BP$138,2,FALSE)</f>
        <v>0</v>
      </c>
      <c r="T183" s="43">
        <f>'Budget FCFA'!T183/VLOOKUP(T$2,$BO$127:$BP$138,2,FALSE)</f>
        <v>0</v>
      </c>
      <c r="U183" s="43">
        <f>'Budget FCFA'!U183/VLOOKUP(U$2,$BO$127:$BP$138,2,FALSE)</f>
        <v>0</v>
      </c>
      <c r="V183" s="44">
        <f>'Budget FCFA'!V183/VLOOKUP(V$2,$BO$127:$BP$138,2,FALSE)</f>
        <v>0</v>
      </c>
      <c r="W183" s="45">
        <f>'Budget FCFA'!W183/VLOOKUP(W$2,$BO$127:$BP$138,2,FALSE)</f>
        <v>0</v>
      </c>
      <c r="X183" s="43">
        <f>'Budget FCFA'!X183/VLOOKUP(X$2,$BO$127:$BP$138,2,FALSE)</f>
        <v>0</v>
      </c>
      <c r="Y183" s="44">
        <f>'Budget FCFA'!Y183/VLOOKUP(Y$2,$BO$127:$BP$138,2,FALSE)</f>
        <v>0</v>
      </c>
      <c r="Z183" s="43">
        <f>'Budget FCFA'!Z183/VLOOKUP(Z$2,$BO$127:$BP$138,2,FALSE)</f>
        <v>0</v>
      </c>
      <c r="AA183" s="44">
        <f>'Budget FCFA'!AA183/VLOOKUP(AA$2,$BO$127:$BP$138,2,FALSE)</f>
        <v>0</v>
      </c>
      <c r="AB183" s="45">
        <f>'Budget FCFA'!AB183/VLOOKUP(AB$2,$BO$127:$BP$138,2,FALSE)</f>
        <v>0</v>
      </c>
      <c r="AC183" s="43">
        <f>'Budget FCFA'!AC183/VLOOKUP(AC$2,$BO$127:$BP$138,2,FALSE)</f>
        <v>0</v>
      </c>
      <c r="AD183" s="44">
        <f>'Budget FCFA'!AD183/VLOOKUP(AD$2,$BO$127:$BP$138,2,FALSE)</f>
        <v>0</v>
      </c>
      <c r="AE183" s="44">
        <f>'Budget FCFA'!AE183/VLOOKUP(AE$2,$BO$127:$BP$138,2,FALSE)</f>
        <v>0</v>
      </c>
      <c r="AF183" s="44">
        <f>'Budget FCFA'!AF183/VLOOKUP(AF$2,$BO$127:$BP$138,2,FALSE)</f>
        <v>371.89305269599078</v>
      </c>
      <c r="AG183" s="45">
        <f>'Budget FCFA'!AG183/VLOOKUP(AG$2,$BO$127:$BP$138,2,FALSE)</f>
        <v>0</v>
      </c>
      <c r="AH183" s="43">
        <f>'Budget FCFA'!AH183/VLOOKUP(AH$2,$BO$127:$BP$138,2,FALSE)</f>
        <v>0</v>
      </c>
      <c r="AI183" s="44">
        <f>'Budget FCFA'!AI183/VLOOKUP(AI$2,$BO$127:$BP$138,2,FALSE)</f>
        <v>0</v>
      </c>
      <c r="AJ183" s="43">
        <f>'Budget FCFA'!AJ183/VLOOKUP(AJ$2,$BO$127:$BP$138,2,FALSE)</f>
        <v>0</v>
      </c>
      <c r="AK183" s="44">
        <f>'Budget FCFA'!AK183/VLOOKUP(AK$2,$BO$127:$BP$138,2,FALSE)</f>
        <v>1019.5299999999999</v>
      </c>
      <c r="AL183" s="45">
        <f>'Budget FCFA'!AL183/VLOOKUP(AL$2,$BO$127:$BP$138,2,FALSE)</f>
        <v>0</v>
      </c>
      <c r="AM183" s="43">
        <f>'Budget FCFA'!AM183/VLOOKUP(AM$2,$BO$127:$BP$138,2,FALSE)</f>
        <v>0</v>
      </c>
      <c r="AN183" s="44">
        <f>'Budget FCFA'!AN183/VLOOKUP(AN$2,$BO$127:$BP$138,2,FALSE)</f>
        <v>0</v>
      </c>
      <c r="AO183" s="43">
        <f>'Budget FCFA'!AO183/VLOOKUP(AO$2,$BO$127:$BP$138,2,FALSE)</f>
        <v>0</v>
      </c>
      <c r="AP183" s="44">
        <f>'Budget FCFA'!AP183/VLOOKUP(AP$2,$BO$127:$BP$138,2,FALSE)</f>
        <v>358.86</v>
      </c>
      <c r="AQ183" s="45" t="e">
        <f>'Budget FCFA'!#REF!/VLOOKUP(AQ$2,$BO$127:$BP$138,2,FALSE)</f>
        <v>#REF!</v>
      </c>
      <c r="AR183" s="43" t="e">
        <f>'Budget FCFA'!#REF!/VLOOKUP(AR$2,$BO$127:$BP$138,2,FALSE)</f>
        <v>#REF!</v>
      </c>
      <c r="AS183" s="44" t="e">
        <f>'Budget FCFA'!#REF!/VLOOKUP(AS$2,$BO$127:$BP$138,2,FALSE)</f>
        <v>#REF!</v>
      </c>
      <c r="AT183" s="44" t="e">
        <f>'Budget FCFA'!#REF!/VLOOKUP(AT$2,$BO$127:$BP$138,2,FALSE)</f>
        <v>#REF!</v>
      </c>
      <c r="AU183" s="44" t="e">
        <f>'Budget FCFA'!#REF!/VLOOKUP(AU$2,$BO$127:$BP$138,2,FALSE)</f>
        <v>#REF!</v>
      </c>
      <c r="AV183" s="45" t="e">
        <f>'Budget FCFA'!#REF!/VLOOKUP(AV$2,$BO$127:$BP$138,2,FALSE)</f>
        <v>#REF!</v>
      </c>
      <c r="AW183" s="43" t="e">
        <f>'Budget FCFA'!#REF!/VLOOKUP(AW$2,$BO$127:$BP$138,2,FALSE)</f>
        <v>#REF!</v>
      </c>
      <c r="AX183" s="44" t="e">
        <f>'Budget FCFA'!#REF!/VLOOKUP(AX$2,$BO$127:$BP$138,2,FALSE)</f>
        <v>#REF!</v>
      </c>
      <c r="AY183" s="43" t="e">
        <f>'Budget FCFA'!#REF!/VLOOKUP(AY$2,$BO$127:$BP$138,2,FALSE)</f>
        <v>#REF!</v>
      </c>
      <c r="AZ183" s="44" t="e">
        <f>'Budget FCFA'!#REF!/VLOOKUP(AZ$2,$BO$127:$BP$138,2,FALSE)</f>
        <v>#REF!</v>
      </c>
      <c r="BA183" s="45" t="e">
        <f>'Budget FCFA'!#REF!/VLOOKUP(BA$2,$BO$127:$BP$138,2,FALSE)</f>
        <v>#REF!</v>
      </c>
      <c r="BB183" s="43" t="e">
        <f>'Budget FCFA'!#REF!/VLOOKUP(BB$2,$BO$127:$BP$138,2,FALSE)</f>
        <v>#REF!</v>
      </c>
      <c r="BC183" s="43" t="e">
        <f>'Budget FCFA'!#REF!/VLOOKUP(BC$2,$BO$127:$BP$138,2,FALSE)</f>
        <v>#REF!</v>
      </c>
      <c r="BD183" s="44" t="e">
        <f>'Budget FCFA'!#REF!/VLOOKUP(BD$2,$BO$127:$BP$138,2,FALSE)</f>
        <v>#REF!</v>
      </c>
      <c r="BE183" s="145" t="e">
        <f>'Budget FCFA'!#REF!/VLOOKUP(BE$2,$BO$127:$BP$138,2,FALSE)</f>
        <v>#REF!</v>
      </c>
      <c r="BF183" s="158" t="e">
        <f>'Budget FCFA'!#REF!/VLOOKUP(BF$2,$BO$127:$BP$138,2,FALSE)</f>
        <v>#REF!</v>
      </c>
      <c r="BG183" s="43" t="e">
        <f>'Budget FCFA'!#REF!/VLOOKUP(BG$2,$BO$127:$BP$138,2,FALSE)</f>
        <v>#REF!</v>
      </c>
      <c r="BH183" s="43" t="e">
        <f>'Budget FCFA'!#REF!/VLOOKUP(BH$2,$BO$127:$BP$138,2,FALSE)</f>
        <v>#REF!</v>
      </c>
      <c r="BI183" s="44" t="e">
        <f>'Budget FCFA'!#REF!/VLOOKUP(BI$2,$BO$127:$BP$138,2,FALSE)</f>
        <v>#REF!</v>
      </c>
      <c r="BJ183" s="150" t="e">
        <f>'Budget FCFA'!#REF!/VLOOKUP(BJ$2,$BO$127:$BP$138,2,FALSE)</f>
        <v>#REF!</v>
      </c>
      <c r="BK183" s="68" t="e">
        <f t="shared" si="2"/>
        <v>#REF!</v>
      </c>
      <c r="BL183" s="213" t="e">
        <f>BK183-'Budget FCFA'!#REF!</f>
        <v>#REF!</v>
      </c>
      <c r="BP183" s="5"/>
    </row>
    <row r="184" spans="1:68">
      <c r="A184" s="61" t="s">
        <v>9</v>
      </c>
      <c r="B184" s="62" t="s">
        <v>28</v>
      </c>
      <c r="C184" s="106" t="s">
        <v>26</v>
      </c>
      <c r="D184" s="39">
        <f>'Budget FCFA'!D184/VLOOKUP(D$2,$BO$127:$BP$138,2,FALSE)</f>
        <v>0</v>
      </c>
      <c r="E184" s="40">
        <f>'Budget FCFA'!E184/VLOOKUP(E$2,$BO$127:$BP$138,2,FALSE)</f>
        <v>0</v>
      </c>
      <c r="F184" s="40">
        <f>'Budget FCFA'!F184/VLOOKUP(F$2,$BO$127:$BP$138,2,FALSE)</f>
        <v>0</v>
      </c>
      <c r="G184" s="40">
        <f>'Budget FCFA'!G184/VLOOKUP(G$2,$BO$127:$BP$138,2,FALSE)</f>
        <v>0</v>
      </c>
      <c r="H184" s="116">
        <f>'Budget FCFA'!H184/VLOOKUP(H$2,$BO$127:$BP$138,2,FALSE)</f>
        <v>0</v>
      </c>
      <c r="I184" s="39">
        <f>'Budget FCFA'!I184/VLOOKUP(I$2,$BO$127:$BP$138,2,FALSE)</f>
        <v>0</v>
      </c>
      <c r="J184" s="40">
        <f>'Budget FCFA'!J184/VLOOKUP(J$2,$BO$127:$BP$138,2,FALSE)</f>
        <v>0</v>
      </c>
      <c r="K184" s="40">
        <f>'Budget FCFA'!K184/VLOOKUP(K$2,$BO$127:$BP$138,2,FALSE)</f>
        <v>0</v>
      </c>
      <c r="L184" s="116">
        <f>'Budget FCFA'!L184/VLOOKUP(L$2,$BO$127:$BP$138,2,FALSE)</f>
        <v>0</v>
      </c>
      <c r="M184" s="39">
        <f>'Budget FCFA'!M184/VLOOKUP(M$2,$BO$127:$BP$138,2,FALSE)</f>
        <v>0</v>
      </c>
      <c r="N184" s="40">
        <f>'Budget FCFA'!N184/VLOOKUP(N$2,$BO$127:$BP$138,2,FALSE)</f>
        <v>0</v>
      </c>
      <c r="O184" s="40">
        <f>'Budget FCFA'!O184/VLOOKUP(O$2,$BO$127:$BP$138,2,FALSE)</f>
        <v>0</v>
      </c>
      <c r="P184" s="40">
        <f>'Budget FCFA'!P184/VLOOKUP(P$2,$BO$127:$BP$138,2,FALSE)</f>
        <v>0</v>
      </c>
      <c r="Q184" s="116">
        <f>'Budget FCFA'!Q184/VLOOKUP(Q$2,$BO$127:$BP$138,2,FALSE)</f>
        <v>0</v>
      </c>
      <c r="R184" s="39">
        <f>'Budget FCFA'!R184/VLOOKUP(R$2,$BO$127:$BP$138,2,FALSE)</f>
        <v>0</v>
      </c>
      <c r="S184" s="40">
        <f>'Budget FCFA'!S184/VLOOKUP(S$2,$BO$127:$BP$138,2,FALSE)</f>
        <v>0</v>
      </c>
      <c r="T184" s="40">
        <f>'Budget FCFA'!T184/VLOOKUP(T$2,$BO$127:$BP$138,2,FALSE)</f>
        <v>0</v>
      </c>
      <c r="U184" s="40">
        <f>'Budget FCFA'!U184/VLOOKUP(U$2,$BO$127:$BP$138,2,FALSE)</f>
        <v>0</v>
      </c>
      <c r="V184" s="116">
        <f>'Budget FCFA'!V184/VLOOKUP(V$2,$BO$127:$BP$138,2,FALSE)</f>
        <v>0</v>
      </c>
      <c r="W184" s="39">
        <f>'Budget FCFA'!W184/VLOOKUP(W$2,$BO$127:$BP$138,2,FALSE)</f>
        <v>0</v>
      </c>
      <c r="X184" s="40">
        <f>'Budget FCFA'!X184/VLOOKUP(X$2,$BO$127:$BP$138,2,FALSE)</f>
        <v>0</v>
      </c>
      <c r="Y184" s="40">
        <f>'Budget FCFA'!Y184/VLOOKUP(Y$2,$BO$127:$BP$138,2,FALSE)</f>
        <v>0</v>
      </c>
      <c r="Z184" s="40">
        <f>'Budget FCFA'!Z184/VLOOKUP(Z$2,$BO$127:$BP$138,2,FALSE)</f>
        <v>0</v>
      </c>
      <c r="AA184" s="116">
        <f>'Budget FCFA'!AA184/VLOOKUP(AA$2,$BO$127:$BP$138,2,FALSE)</f>
        <v>0</v>
      </c>
      <c r="AB184" s="39">
        <f>'Budget FCFA'!AB184/VLOOKUP(AB$2,$BO$127:$BP$138,2,FALSE)</f>
        <v>0</v>
      </c>
      <c r="AC184" s="40">
        <f>'Budget FCFA'!AC184/VLOOKUP(AC$2,$BO$127:$BP$138,2,FALSE)</f>
        <v>0</v>
      </c>
      <c r="AD184" s="40">
        <f>'Budget FCFA'!AD184/VLOOKUP(AD$2,$BO$127:$BP$138,2,FALSE)</f>
        <v>0</v>
      </c>
      <c r="AE184" s="40">
        <f>'Budget FCFA'!AE184/VLOOKUP(AE$2,$BO$127:$BP$138,2,FALSE)</f>
        <v>0</v>
      </c>
      <c r="AF184" s="116">
        <f>'Budget FCFA'!AF184/VLOOKUP(AF$2,$BO$127:$BP$138,2,FALSE)</f>
        <v>0</v>
      </c>
      <c r="AG184" s="39">
        <f>'Budget FCFA'!AG184/VLOOKUP(AG$2,$BO$127:$BP$138,2,FALSE)</f>
        <v>0</v>
      </c>
      <c r="AH184" s="40">
        <f>'Budget FCFA'!AH184/VLOOKUP(AH$2,$BO$127:$BP$138,2,FALSE)</f>
        <v>0</v>
      </c>
      <c r="AI184" s="40">
        <f>'Budget FCFA'!AI184/VLOOKUP(AI$2,$BO$127:$BP$138,2,FALSE)</f>
        <v>0</v>
      </c>
      <c r="AJ184" s="40">
        <f>'Budget FCFA'!AJ184/VLOOKUP(AJ$2,$BO$127:$BP$138,2,FALSE)</f>
        <v>0</v>
      </c>
      <c r="AK184" s="116">
        <f>'Budget FCFA'!AK184/VLOOKUP(AK$2,$BO$127:$BP$138,2,FALSE)</f>
        <v>0</v>
      </c>
      <c r="AL184" s="39">
        <f>'Budget FCFA'!AL184/VLOOKUP(AL$2,$BO$127:$BP$138,2,FALSE)</f>
        <v>0</v>
      </c>
      <c r="AM184" s="40">
        <f>'Budget FCFA'!AM184/VLOOKUP(AM$2,$BO$127:$BP$138,2,FALSE)</f>
        <v>0</v>
      </c>
      <c r="AN184" s="40">
        <f>'Budget FCFA'!AN184/VLOOKUP(AN$2,$BO$127:$BP$138,2,FALSE)</f>
        <v>0</v>
      </c>
      <c r="AO184" s="40">
        <f>'Budget FCFA'!AO184/VLOOKUP(AO$2,$BO$127:$BP$138,2,FALSE)</f>
        <v>0</v>
      </c>
      <c r="AP184" s="116">
        <f>'Budget FCFA'!AP184/VLOOKUP(AP$2,$BO$127:$BP$138,2,FALSE)</f>
        <v>0</v>
      </c>
      <c r="AQ184" s="39" t="e">
        <f>'Budget FCFA'!#REF!/VLOOKUP(AQ$2,$BO$127:$BP$138,2,FALSE)</f>
        <v>#REF!</v>
      </c>
      <c r="AR184" s="40" t="e">
        <f>'Budget FCFA'!#REF!/VLOOKUP(AR$2,$BO$127:$BP$138,2,FALSE)</f>
        <v>#REF!</v>
      </c>
      <c r="AS184" s="40" t="e">
        <f>'Budget FCFA'!#REF!/VLOOKUP(AS$2,$BO$127:$BP$138,2,FALSE)</f>
        <v>#REF!</v>
      </c>
      <c r="AT184" s="40" t="e">
        <f>'Budget FCFA'!#REF!/VLOOKUP(AT$2,$BO$127:$BP$138,2,FALSE)</f>
        <v>#REF!</v>
      </c>
      <c r="AU184" s="116" t="e">
        <f>'Budget FCFA'!#REF!/VLOOKUP(AU$2,$BO$127:$BP$138,2,FALSE)</f>
        <v>#REF!</v>
      </c>
      <c r="AV184" s="39" t="e">
        <f>'Budget FCFA'!#REF!/VLOOKUP(AV$2,$BO$127:$BP$138,2,FALSE)</f>
        <v>#REF!</v>
      </c>
      <c r="AW184" s="40" t="e">
        <f>'Budget FCFA'!#REF!/VLOOKUP(AW$2,$BO$127:$BP$138,2,FALSE)</f>
        <v>#REF!</v>
      </c>
      <c r="AX184" s="40" t="e">
        <f>'Budget FCFA'!#REF!/VLOOKUP(AX$2,$BO$127:$BP$138,2,FALSE)</f>
        <v>#REF!</v>
      </c>
      <c r="AY184" s="40" t="e">
        <f>'Budget FCFA'!#REF!/VLOOKUP(AY$2,$BO$127:$BP$138,2,FALSE)</f>
        <v>#REF!</v>
      </c>
      <c r="AZ184" s="116" t="e">
        <f>'Budget FCFA'!#REF!/VLOOKUP(AZ$2,$BO$127:$BP$138,2,FALSE)</f>
        <v>#REF!</v>
      </c>
      <c r="BA184" s="39" t="e">
        <f>'Budget FCFA'!#REF!/VLOOKUP(BA$2,$BO$127:$BP$138,2,FALSE)</f>
        <v>#REF!</v>
      </c>
      <c r="BB184" s="40" t="e">
        <f>'Budget FCFA'!#REF!/VLOOKUP(BB$2,$BO$127:$BP$138,2,FALSE)</f>
        <v>#REF!</v>
      </c>
      <c r="BC184" s="40" t="e">
        <f>'Budget FCFA'!#REF!/VLOOKUP(BC$2,$BO$127:$BP$138,2,FALSE)</f>
        <v>#REF!</v>
      </c>
      <c r="BD184" s="40" t="e">
        <f>'Budget FCFA'!#REF!/VLOOKUP(BD$2,$BO$127:$BP$138,2,FALSE)</f>
        <v>#REF!</v>
      </c>
      <c r="BE184" s="144" t="e">
        <f>'Budget FCFA'!#REF!/VLOOKUP(BE$2,$BO$127:$BP$138,2,FALSE)</f>
        <v>#REF!</v>
      </c>
      <c r="BF184" s="39" t="e">
        <f>'Budget FCFA'!#REF!/VLOOKUP(BF$2,$BO$127:$BP$138,2,FALSE)</f>
        <v>#REF!</v>
      </c>
      <c r="BG184" s="40" t="e">
        <f>'Budget FCFA'!#REF!/VLOOKUP(BG$2,$BO$127:$BP$138,2,FALSE)</f>
        <v>#REF!</v>
      </c>
      <c r="BH184" s="40" t="e">
        <f>'Budget FCFA'!#REF!/VLOOKUP(BH$2,$BO$127:$BP$138,2,FALSE)</f>
        <v>#REF!</v>
      </c>
      <c r="BI184" s="159" t="e">
        <f>'Budget FCFA'!#REF!/VLOOKUP(BI$2,$BO$127:$BP$138,2,FALSE)</f>
        <v>#REF!</v>
      </c>
      <c r="BJ184" s="116" t="e">
        <f>'Budget FCFA'!#REF!/VLOOKUP(BJ$2,$BO$127:$BP$138,2,FALSE)</f>
        <v>#REF!</v>
      </c>
      <c r="BK184" s="110" t="e">
        <f t="shared" si="2"/>
        <v>#REF!</v>
      </c>
      <c r="BL184" s="213" t="e">
        <f>BK184-'Budget FCFA'!#REF!</f>
        <v>#REF!</v>
      </c>
      <c r="BP184" s="5"/>
    </row>
    <row r="185" spans="1:68">
      <c r="A185" s="61" t="s">
        <v>9</v>
      </c>
      <c r="B185" s="62" t="s">
        <v>67</v>
      </c>
      <c r="C185" s="106" t="s">
        <v>26</v>
      </c>
      <c r="D185" s="39">
        <f>'Budget FCFA'!D185/VLOOKUP(D$2,$BO$127:$BP$138,2,FALSE)</f>
        <v>0</v>
      </c>
      <c r="E185" s="40">
        <f>'Budget FCFA'!E185/VLOOKUP(E$2,$BO$127:$BP$138,2,FALSE)</f>
        <v>0</v>
      </c>
      <c r="F185" s="40">
        <f>'Budget FCFA'!F185/VLOOKUP(F$2,$BO$127:$BP$138,2,FALSE)</f>
        <v>0</v>
      </c>
      <c r="G185" s="40">
        <f>'Budget FCFA'!G185/VLOOKUP(G$2,$BO$127:$BP$138,2,FALSE)</f>
        <v>0</v>
      </c>
      <c r="H185" s="116">
        <f>'Budget FCFA'!H185/VLOOKUP(H$2,$BO$127:$BP$138,2,FALSE)</f>
        <v>0</v>
      </c>
      <c r="I185" s="39">
        <f>'Budget FCFA'!I185/VLOOKUP(I$2,$BO$127:$BP$138,2,FALSE)</f>
        <v>0</v>
      </c>
      <c r="J185" s="40">
        <f>'Budget FCFA'!J185/VLOOKUP(J$2,$BO$127:$BP$138,2,FALSE)</f>
        <v>0</v>
      </c>
      <c r="K185" s="40">
        <f>'Budget FCFA'!K185/VLOOKUP(K$2,$BO$127:$BP$138,2,FALSE)</f>
        <v>0</v>
      </c>
      <c r="L185" s="116">
        <f>'Budget FCFA'!L185/VLOOKUP(L$2,$BO$127:$BP$138,2,FALSE)</f>
        <v>0</v>
      </c>
      <c r="M185" s="39">
        <f>'Budget FCFA'!M185/VLOOKUP(M$2,$BO$127:$BP$138,2,FALSE)</f>
        <v>0</v>
      </c>
      <c r="N185" s="40">
        <f>'Budget FCFA'!N185/VLOOKUP(N$2,$BO$127:$BP$138,2,FALSE)</f>
        <v>0</v>
      </c>
      <c r="O185" s="40">
        <f>'Budget FCFA'!O185/VLOOKUP(O$2,$BO$127:$BP$138,2,FALSE)</f>
        <v>0</v>
      </c>
      <c r="P185" s="40">
        <f>'Budget FCFA'!P185/VLOOKUP(P$2,$BO$127:$BP$138,2,FALSE)</f>
        <v>0</v>
      </c>
      <c r="Q185" s="116">
        <f>'Budget FCFA'!Q185/VLOOKUP(Q$2,$BO$127:$BP$138,2,FALSE)</f>
        <v>0</v>
      </c>
      <c r="R185" s="39">
        <f>'Budget FCFA'!R185/VLOOKUP(R$2,$BO$127:$BP$138,2,FALSE)</f>
        <v>0</v>
      </c>
      <c r="S185" s="40">
        <f>'Budget FCFA'!S185/VLOOKUP(S$2,$BO$127:$BP$138,2,FALSE)</f>
        <v>0</v>
      </c>
      <c r="T185" s="40">
        <f>'Budget FCFA'!T185/VLOOKUP(T$2,$BO$127:$BP$138,2,FALSE)</f>
        <v>0</v>
      </c>
      <c r="U185" s="40">
        <f>'Budget FCFA'!U185/VLOOKUP(U$2,$BO$127:$BP$138,2,FALSE)</f>
        <v>0</v>
      </c>
      <c r="V185" s="116">
        <f>'Budget FCFA'!V185/VLOOKUP(V$2,$BO$127:$BP$138,2,FALSE)</f>
        <v>0</v>
      </c>
      <c r="W185" s="39">
        <f>'Budget FCFA'!W185/VLOOKUP(W$2,$BO$127:$BP$138,2,FALSE)</f>
        <v>0</v>
      </c>
      <c r="X185" s="40">
        <f>'Budget FCFA'!X185/VLOOKUP(X$2,$BO$127:$BP$138,2,FALSE)</f>
        <v>0</v>
      </c>
      <c r="Y185" s="40">
        <f>'Budget FCFA'!Y185/VLOOKUP(Y$2,$BO$127:$BP$138,2,FALSE)</f>
        <v>0</v>
      </c>
      <c r="Z185" s="40">
        <f>'Budget FCFA'!Z185/VLOOKUP(Z$2,$BO$127:$BP$138,2,FALSE)</f>
        <v>0</v>
      </c>
      <c r="AA185" s="116">
        <f>'Budget FCFA'!AA185/VLOOKUP(AA$2,$BO$127:$BP$138,2,FALSE)</f>
        <v>0</v>
      </c>
      <c r="AB185" s="39">
        <f>'Budget FCFA'!AB185/VLOOKUP(AB$2,$BO$127:$BP$138,2,FALSE)</f>
        <v>0</v>
      </c>
      <c r="AC185" s="40">
        <f>'Budget FCFA'!AC185/VLOOKUP(AC$2,$BO$127:$BP$138,2,FALSE)</f>
        <v>0</v>
      </c>
      <c r="AD185" s="40">
        <f>'Budget FCFA'!AD185/VLOOKUP(AD$2,$BO$127:$BP$138,2,FALSE)</f>
        <v>0</v>
      </c>
      <c r="AE185" s="40">
        <f>'Budget FCFA'!AE185/VLOOKUP(AE$2,$BO$127:$BP$138,2,FALSE)</f>
        <v>0</v>
      </c>
      <c r="AF185" s="116">
        <f>'Budget FCFA'!AF185/VLOOKUP(AF$2,$BO$127:$BP$138,2,FALSE)</f>
        <v>0</v>
      </c>
      <c r="AG185" s="39">
        <f>'Budget FCFA'!AG185/VLOOKUP(AG$2,$BO$127:$BP$138,2,FALSE)</f>
        <v>0</v>
      </c>
      <c r="AH185" s="40">
        <f>'Budget FCFA'!AH185/VLOOKUP(AH$2,$BO$127:$BP$138,2,FALSE)</f>
        <v>0</v>
      </c>
      <c r="AI185" s="40">
        <f>'Budget FCFA'!AI185/VLOOKUP(AI$2,$BO$127:$BP$138,2,FALSE)</f>
        <v>0</v>
      </c>
      <c r="AJ185" s="40">
        <f>'Budget FCFA'!AJ185/VLOOKUP(AJ$2,$BO$127:$BP$138,2,FALSE)</f>
        <v>0</v>
      </c>
      <c r="AK185" s="116">
        <f>'Budget FCFA'!AK185/VLOOKUP(AK$2,$BO$127:$BP$138,2,FALSE)</f>
        <v>0</v>
      </c>
      <c r="AL185" s="39">
        <f>'Budget FCFA'!AL185/VLOOKUP(AL$2,$BO$127:$BP$138,2,FALSE)</f>
        <v>0</v>
      </c>
      <c r="AM185" s="40">
        <f>'Budget FCFA'!AM185/VLOOKUP(AM$2,$BO$127:$BP$138,2,FALSE)</f>
        <v>0</v>
      </c>
      <c r="AN185" s="40">
        <f>'Budget FCFA'!AN185/VLOOKUP(AN$2,$BO$127:$BP$138,2,FALSE)</f>
        <v>0</v>
      </c>
      <c r="AO185" s="40">
        <f>'Budget FCFA'!AO185/VLOOKUP(AO$2,$BO$127:$BP$138,2,FALSE)</f>
        <v>0</v>
      </c>
      <c r="AP185" s="116">
        <f>'Budget FCFA'!AP185/VLOOKUP(AP$2,$BO$127:$BP$138,2,FALSE)</f>
        <v>0</v>
      </c>
      <c r="AQ185" s="39" t="e">
        <f>'Budget FCFA'!#REF!/VLOOKUP(AQ$2,$BO$127:$BP$138,2,FALSE)</f>
        <v>#REF!</v>
      </c>
      <c r="AR185" s="40" t="e">
        <f>'Budget FCFA'!#REF!/VLOOKUP(AR$2,$BO$127:$BP$138,2,FALSE)</f>
        <v>#REF!</v>
      </c>
      <c r="AS185" s="40" t="e">
        <f>'Budget FCFA'!#REF!/VLOOKUP(AS$2,$BO$127:$BP$138,2,FALSE)</f>
        <v>#REF!</v>
      </c>
      <c r="AT185" s="40" t="e">
        <f>'Budget FCFA'!#REF!/VLOOKUP(AT$2,$BO$127:$BP$138,2,FALSE)</f>
        <v>#REF!</v>
      </c>
      <c r="AU185" s="116" t="e">
        <f>'Budget FCFA'!#REF!/VLOOKUP(AU$2,$BO$127:$BP$138,2,FALSE)</f>
        <v>#REF!</v>
      </c>
      <c r="AV185" s="39" t="e">
        <f>'Budget FCFA'!#REF!/VLOOKUP(AV$2,$BO$127:$BP$138,2,FALSE)</f>
        <v>#REF!</v>
      </c>
      <c r="AW185" s="40" t="e">
        <f>'Budget FCFA'!#REF!/VLOOKUP(AW$2,$BO$127:$BP$138,2,FALSE)</f>
        <v>#REF!</v>
      </c>
      <c r="AX185" s="40" t="e">
        <f>'Budget FCFA'!#REF!/VLOOKUP(AX$2,$BO$127:$BP$138,2,FALSE)</f>
        <v>#REF!</v>
      </c>
      <c r="AY185" s="40" t="e">
        <f>'Budget FCFA'!#REF!/VLOOKUP(AY$2,$BO$127:$BP$138,2,FALSE)</f>
        <v>#REF!</v>
      </c>
      <c r="AZ185" s="116" t="e">
        <f>'Budget FCFA'!#REF!/VLOOKUP(AZ$2,$BO$127:$BP$138,2,FALSE)</f>
        <v>#REF!</v>
      </c>
      <c r="BA185" s="39" t="e">
        <f>'Budget FCFA'!#REF!/VLOOKUP(BA$2,$BO$127:$BP$138,2,FALSE)</f>
        <v>#REF!</v>
      </c>
      <c r="BB185" s="40" t="e">
        <f>'Budget FCFA'!#REF!/VLOOKUP(BB$2,$BO$127:$BP$138,2,FALSE)</f>
        <v>#REF!</v>
      </c>
      <c r="BC185" s="40" t="e">
        <f>'Budget FCFA'!#REF!/VLOOKUP(BC$2,$BO$127:$BP$138,2,FALSE)</f>
        <v>#REF!</v>
      </c>
      <c r="BD185" s="40" t="e">
        <f>'Budget FCFA'!#REF!/VLOOKUP(BD$2,$BO$127:$BP$138,2,FALSE)</f>
        <v>#REF!</v>
      </c>
      <c r="BE185" s="144" t="e">
        <f>'Budget FCFA'!#REF!/VLOOKUP(BE$2,$BO$127:$BP$138,2,FALSE)</f>
        <v>#REF!</v>
      </c>
      <c r="BF185" s="39" t="e">
        <f>'Budget FCFA'!#REF!/VLOOKUP(BF$2,$BO$127:$BP$138,2,FALSE)</f>
        <v>#REF!</v>
      </c>
      <c r="BG185" s="40" t="e">
        <f>'Budget FCFA'!#REF!/VLOOKUP(BG$2,$BO$127:$BP$138,2,FALSE)</f>
        <v>#REF!</v>
      </c>
      <c r="BH185" s="40" t="e">
        <f>'Budget FCFA'!#REF!/VLOOKUP(BH$2,$BO$127:$BP$138,2,FALSE)</f>
        <v>#REF!</v>
      </c>
      <c r="BI185" s="159" t="e">
        <f>'Budget FCFA'!#REF!/VLOOKUP(BI$2,$BO$127:$BP$138,2,FALSE)</f>
        <v>#REF!</v>
      </c>
      <c r="BJ185" s="116" t="e">
        <f>'Budget FCFA'!#REF!/VLOOKUP(BJ$2,$BO$127:$BP$138,2,FALSE)</f>
        <v>#REF!</v>
      </c>
      <c r="BK185" s="110" t="e">
        <f t="shared" si="2"/>
        <v>#REF!</v>
      </c>
      <c r="BL185" s="213" t="e">
        <f>BK185-'Budget FCFA'!#REF!</f>
        <v>#REF!</v>
      </c>
      <c r="BP185" s="5"/>
    </row>
    <row r="186" spans="1:68">
      <c r="A186" s="61" t="s">
        <v>9</v>
      </c>
      <c r="B186" s="62" t="s">
        <v>29</v>
      </c>
      <c r="C186" s="106" t="s">
        <v>26</v>
      </c>
      <c r="D186" s="39">
        <f>'Budget FCFA'!D186/VLOOKUP(D$2,$BO$127:$BP$138,2,FALSE)</f>
        <v>0</v>
      </c>
      <c r="E186" s="40">
        <f>'Budget FCFA'!E186/VLOOKUP(E$2,$BO$127:$BP$138,2,FALSE)</f>
        <v>0</v>
      </c>
      <c r="F186" s="40">
        <f>'Budget FCFA'!F186/VLOOKUP(F$2,$BO$127:$BP$138,2,FALSE)</f>
        <v>0</v>
      </c>
      <c r="G186" s="40">
        <f>'Budget FCFA'!G186/VLOOKUP(G$2,$BO$127:$BP$138,2,FALSE)</f>
        <v>0</v>
      </c>
      <c r="H186" s="116">
        <f>'Budget FCFA'!H186/VLOOKUP(H$2,$BO$127:$BP$138,2,FALSE)</f>
        <v>0</v>
      </c>
      <c r="I186" s="39">
        <f>'Budget FCFA'!I186/VLOOKUP(I$2,$BO$127:$BP$138,2,FALSE)</f>
        <v>0</v>
      </c>
      <c r="J186" s="40">
        <f>'Budget FCFA'!J186/VLOOKUP(J$2,$BO$127:$BP$138,2,FALSE)</f>
        <v>0</v>
      </c>
      <c r="K186" s="40">
        <f>'Budget FCFA'!K186/VLOOKUP(K$2,$BO$127:$BP$138,2,FALSE)</f>
        <v>0</v>
      </c>
      <c r="L186" s="116">
        <f>'Budget FCFA'!L186/VLOOKUP(L$2,$BO$127:$BP$138,2,FALSE)</f>
        <v>0</v>
      </c>
      <c r="M186" s="39">
        <f>'Budget FCFA'!M186/VLOOKUP(M$2,$BO$127:$BP$138,2,FALSE)</f>
        <v>0</v>
      </c>
      <c r="N186" s="40">
        <f>'Budget FCFA'!N186/VLOOKUP(N$2,$BO$127:$BP$138,2,FALSE)</f>
        <v>0</v>
      </c>
      <c r="O186" s="40">
        <f>'Budget FCFA'!O186/VLOOKUP(O$2,$BO$127:$BP$138,2,FALSE)</f>
        <v>0</v>
      </c>
      <c r="P186" s="40">
        <f>'Budget FCFA'!P186/VLOOKUP(P$2,$BO$127:$BP$138,2,FALSE)</f>
        <v>0</v>
      </c>
      <c r="Q186" s="116">
        <f>'Budget FCFA'!Q186/VLOOKUP(Q$2,$BO$127:$BP$138,2,FALSE)</f>
        <v>0</v>
      </c>
      <c r="R186" s="39">
        <f>'Budget FCFA'!R186/VLOOKUP(R$2,$BO$127:$BP$138,2,FALSE)</f>
        <v>0</v>
      </c>
      <c r="S186" s="40">
        <f>'Budget FCFA'!S186/VLOOKUP(S$2,$BO$127:$BP$138,2,FALSE)</f>
        <v>0</v>
      </c>
      <c r="T186" s="40">
        <f>'Budget FCFA'!T186/VLOOKUP(T$2,$BO$127:$BP$138,2,FALSE)</f>
        <v>0</v>
      </c>
      <c r="U186" s="40">
        <f>'Budget FCFA'!U186/VLOOKUP(U$2,$BO$127:$BP$138,2,FALSE)</f>
        <v>0</v>
      </c>
      <c r="V186" s="116">
        <f>'Budget FCFA'!V186/VLOOKUP(V$2,$BO$127:$BP$138,2,FALSE)</f>
        <v>0</v>
      </c>
      <c r="W186" s="39">
        <f>'Budget FCFA'!W186/VLOOKUP(W$2,$BO$127:$BP$138,2,FALSE)</f>
        <v>0</v>
      </c>
      <c r="X186" s="40">
        <f>'Budget FCFA'!X186/VLOOKUP(X$2,$BO$127:$BP$138,2,FALSE)</f>
        <v>0</v>
      </c>
      <c r="Y186" s="40">
        <f>'Budget FCFA'!Y186/VLOOKUP(Y$2,$BO$127:$BP$138,2,FALSE)</f>
        <v>0</v>
      </c>
      <c r="Z186" s="40">
        <f>'Budget FCFA'!Z186/VLOOKUP(Z$2,$BO$127:$BP$138,2,FALSE)</f>
        <v>0</v>
      </c>
      <c r="AA186" s="116">
        <f>'Budget FCFA'!AA186/VLOOKUP(AA$2,$BO$127:$BP$138,2,FALSE)</f>
        <v>0</v>
      </c>
      <c r="AB186" s="39">
        <f>'Budget FCFA'!AB186/VLOOKUP(AB$2,$BO$127:$BP$138,2,FALSE)</f>
        <v>0</v>
      </c>
      <c r="AC186" s="40">
        <f>'Budget FCFA'!AC186/VLOOKUP(AC$2,$BO$127:$BP$138,2,FALSE)</f>
        <v>0</v>
      </c>
      <c r="AD186" s="40">
        <f>'Budget FCFA'!AD186/VLOOKUP(AD$2,$BO$127:$BP$138,2,FALSE)</f>
        <v>0</v>
      </c>
      <c r="AE186" s="40">
        <f>'Budget FCFA'!AE186/VLOOKUP(AE$2,$BO$127:$BP$138,2,FALSE)</f>
        <v>0</v>
      </c>
      <c r="AF186" s="116">
        <f>'Budget FCFA'!AF186/VLOOKUP(AF$2,$BO$127:$BP$138,2,FALSE)</f>
        <v>0</v>
      </c>
      <c r="AG186" s="39">
        <f>'Budget FCFA'!AG186/VLOOKUP(AG$2,$BO$127:$BP$138,2,FALSE)</f>
        <v>0</v>
      </c>
      <c r="AH186" s="40">
        <f>'Budget FCFA'!AH186/VLOOKUP(AH$2,$BO$127:$BP$138,2,FALSE)</f>
        <v>0</v>
      </c>
      <c r="AI186" s="40">
        <f>'Budget FCFA'!AI186/VLOOKUP(AI$2,$BO$127:$BP$138,2,FALSE)</f>
        <v>0</v>
      </c>
      <c r="AJ186" s="40">
        <f>'Budget FCFA'!AJ186/VLOOKUP(AJ$2,$BO$127:$BP$138,2,FALSE)</f>
        <v>0</v>
      </c>
      <c r="AK186" s="116">
        <f>'Budget FCFA'!AK186/VLOOKUP(AK$2,$BO$127:$BP$138,2,FALSE)</f>
        <v>0</v>
      </c>
      <c r="AL186" s="39">
        <f>'Budget FCFA'!AL186/VLOOKUP(AL$2,$BO$127:$BP$138,2,FALSE)</f>
        <v>0</v>
      </c>
      <c r="AM186" s="40">
        <f>'Budget FCFA'!AM186/VLOOKUP(AM$2,$BO$127:$BP$138,2,FALSE)</f>
        <v>0</v>
      </c>
      <c r="AN186" s="40">
        <f>'Budget FCFA'!AN186/VLOOKUP(AN$2,$BO$127:$BP$138,2,FALSE)</f>
        <v>0</v>
      </c>
      <c r="AO186" s="40">
        <f>'Budget FCFA'!AO186/VLOOKUP(AO$2,$BO$127:$BP$138,2,FALSE)</f>
        <v>0</v>
      </c>
      <c r="AP186" s="116">
        <f>'Budget FCFA'!AP186/VLOOKUP(AP$2,$BO$127:$BP$138,2,FALSE)</f>
        <v>0</v>
      </c>
      <c r="AQ186" s="39" t="e">
        <f>'Budget FCFA'!#REF!/VLOOKUP(AQ$2,$BO$127:$BP$138,2,FALSE)</f>
        <v>#REF!</v>
      </c>
      <c r="AR186" s="40" t="e">
        <f>'Budget FCFA'!#REF!/VLOOKUP(AR$2,$BO$127:$BP$138,2,FALSE)</f>
        <v>#REF!</v>
      </c>
      <c r="AS186" s="40" t="e">
        <f>'Budget FCFA'!#REF!/VLOOKUP(AS$2,$BO$127:$BP$138,2,FALSE)</f>
        <v>#REF!</v>
      </c>
      <c r="AT186" s="40" t="e">
        <f>'Budget FCFA'!#REF!/VLOOKUP(AT$2,$BO$127:$BP$138,2,FALSE)</f>
        <v>#REF!</v>
      </c>
      <c r="AU186" s="116" t="e">
        <f>'Budget FCFA'!#REF!/VLOOKUP(AU$2,$BO$127:$BP$138,2,FALSE)</f>
        <v>#REF!</v>
      </c>
      <c r="AV186" s="39" t="e">
        <f>'Budget FCFA'!#REF!/VLOOKUP(AV$2,$BO$127:$BP$138,2,FALSE)</f>
        <v>#REF!</v>
      </c>
      <c r="AW186" s="40" t="e">
        <f>'Budget FCFA'!#REF!/VLOOKUP(AW$2,$BO$127:$BP$138,2,FALSE)</f>
        <v>#REF!</v>
      </c>
      <c r="AX186" s="40" t="e">
        <f>'Budget FCFA'!#REF!/VLOOKUP(AX$2,$BO$127:$BP$138,2,FALSE)</f>
        <v>#REF!</v>
      </c>
      <c r="AY186" s="40" t="e">
        <f>'Budget FCFA'!#REF!/VLOOKUP(AY$2,$BO$127:$BP$138,2,FALSE)</f>
        <v>#REF!</v>
      </c>
      <c r="AZ186" s="116" t="e">
        <f>'Budget FCFA'!#REF!/VLOOKUP(AZ$2,$BO$127:$BP$138,2,FALSE)</f>
        <v>#REF!</v>
      </c>
      <c r="BA186" s="39" t="e">
        <f>'Budget FCFA'!#REF!/VLOOKUP(BA$2,$BO$127:$BP$138,2,FALSE)</f>
        <v>#REF!</v>
      </c>
      <c r="BB186" s="40" t="e">
        <f>'Budget FCFA'!#REF!/VLOOKUP(BB$2,$BO$127:$BP$138,2,FALSE)</f>
        <v>#REF!</v>
      </c>
      <c r="BC186" s="40" t="e">
        <f>'Budget FCFA'!#REF!/VLOOKUP(BC$2,$BO$127:$BP$138,2,FALSE)</f>
        <v>#REF!</v>
      </c>
      <c r="BD186" s="40" t="e">
        <f>'Budget FCFA'!#REF!/VLOOKUP(BD$2,$BO$127:$BP$138,2,FALSE)</f>
        <v>#REF!</v>
      </c>
      <c r="BE186" s="144" t="e">
        <f>'Budget FCFA'!#REF!/VLOOKUP(BE$2,$BO$127:$BP$138,2,FALSE)</f>
        <v>#REF!</v>
      </c>
      <c r="BF186" s="39" t="e">
        <f>'Budget FCFA'!#REF!/VLOOKUP(BF$2,$BO$127:$BP$138,2,FALSE)</f>
        <v>#REF!</v>
      </c>
      <c r="BG186" s="40" t="e">
        <f>'Budget FCFA'!#REF!/VLOOKUP(BG$2,$BO$127:$BP$138,2,FALSE)</f>
        <v>#REF!</v>
      </c>
      <c r="BH186" s="40" t="e">
        <f>'Budget FCFA'!#REF!/VLOOKUP(BH$2,$BO$127:$BP$138,2,FALSE)</f>
        <v>#REF!</v>
      </c>
      <c r="BI186" s="159" t="e">
        <f>'Budget FCFA'!#REF!/VLOOKUP(BI$2,$BO$127:$BP$138,2,FALSE)</f>
        <v>#REF!</v>
      </c>
      <c r="BJ186" s="116" t="e">
        <f>'Budget FCFA'!#REF!/VLOOKUP(BJ$2,$BO$127:$BP$138,2,FALSE)</f>
        <v>#REF!</v>
      </c>
      <c r="BK186" s="110" t="e">
        <f t="shared" si="2"/>
        <v>#REF!</v>
      </c>
      <c r="BL186" s="213" t="e">
        <f>BK186-'Budget FCFA'!#REF!</f>
        <v>#REF!</v>
      </c>
      <c r="BP186" s="5"/>
    </row>
    <row r="187" spans="1:68">
      <c r="A187" s="61" t="s">
        <v>9</v>
      </c>
      <c r="B187" s="62" t="s">
        <v>96</v>
      </c>
      <c r="C187" s="110" t="s">
        <v>26</v>
      </c>
      <c r="D187" s="39">
        <f>'Budget FCFA'!D187/VLOOKUP(D$2,$BO$127:$BP$138,2,FALSE)</f>
        <v>0</v>
      </c>
      <c r="E187" s="40">
        <f>'Budget FCFA'!E187/VLOOKUP(E$2,$BO$127:$BP$138,2,FALSE)</f>
        <v>0</v>
      </c>
      <c r="F187" s="40">
        <f>'Budget FCFA'!F187/VLOOKUP(F$2,$BO$127:$BP$138,2,FALSE)</f>
        <v>0</v>
      </c>
      <c r="G187" s="40">
        <f>'Budget FCFA'!G187/VLOOKUP(G$2,$BO$127:$BP$138,2,FALSE)</f>
        <v>0</v>
      </c>
      <c r="H187" s="41">
        <f>'Budget FCFA'!H187/VLOOKUP(H$2,$BO$127:$BP$138,2,FALSE)</f>
        <v>0</v>
      </c>
      <c r="I187" s="39">
        <f>'Budget FCFA'!I187/VLOOKUP(I$2,$BO$127:$BP$138,2,FALSE)</f>
        <v>0</v>
      </c>
      <c r="J187" s="40">
        <f>'Budget FCFA'!J187/VLOOKUP(J$2,$BO$127:$BP$138,2,FALSE)</f>
        <v>0</v>
      </c>
      <c r="K187" s="40">
        <f>'Budget FCFA'!K187/VLOOKUP(K$2,$BO$127:$BP$138,2,FALSE)</f>
        <v>0</v>
      </c>
      <c r="L187" s="41">
        <f>'Budget FCFA'!L187/VLOOKUP(L$2,$BO$127:$BP$138,2,FALSE)</f>
        <v>0</v>
      </c>
      <c r="M187" s="39">
        <f>'Budget FCFA'!M187/VLOOKUP(M$2,$BO$127:$BP$138,2,FALSE)</f>
        <v>0</v>
      </c>
      <c r="N187" s="40">
        <f>'Budget FCFA'!N187/VLOOKUP(N$2,$BO$127:$BP$138,2,FALSE)</f>
        <v>0</v>
      </c>
      <c r="O187" s="40">
        <f>'Budget FCFA'!O187/VLOOKUP(O$2,$BO$127:$BP$138,2,FALSE)</f>
        <v>0</v>
      </c>
      <c r="P187" s="40">
        <f>'Budget FCFA'!P187/VLOOKUP(P$2,$BO$127:$BP$138,2,FALSE)</f>
        <v>0</v>
      </c>
      <c r="Q187" s="41">
        <f>'Budget FCFA'!Q187/VLOOKUP(Q$2,$BO$127:$BP$138,2,FALSE)</f>
        <v>0</v>
      </c>
      <c r="R187" s="39">
        <f>'Budget FCFA'!R187/VLOOKUP(R$2,$BO$127:$BP$138,2,FALSE)</f>
        <v>0</v>
      </c>
      <c r="S187" s="40">
        <f>'Budget FCFA'!S187/VLOOKUP(S$2,$BO$127:$BP$138,2,FALSE)</f>
        <v>0</v>
      </c>
      <c r="T187" s="40">
        <f>'Budget FCFA'!T187/VLOOKUP(T$2,$BO$127:$BP$138,2,FALSE)</f>
        <v>0</v>
      </c>
      <c r="U187" s="40">
        <f>'Budget FCFA'!U187/VLOOKUP(U$2,$BO$127:$BP$138,2,FALSE)</f>
        <v>0</v>
      </c>
      <c r="V187" s="41">
        <f>'Budget FCFA'!V187/VLOOKUP(V$2,$BO$127:$BP$138,2,FALSE)</f>
        <v>0</v>
      </c>
      <c r="W187" s="39">
        <f>'Budget FCFA'!W187/VLOOKUP(W$2,$BO$127:$BP$138,2,FALSE)</f>
        <v>0</v>
      </c>
      <c r="X187" s="40">
        <f>'Budget FCFA'!X187/VLOOKUP(X$2,$BO$127:$BP$138,2,FALSE)</f>
        <v>0</v>
      </c>
      <c r="Y187" s="40">
        <f>'Budget FCFA'!Y187/VLOOKUP(Y$2,$BO$127:$BP$138,2,FALSE)</f>
        <v>0</v>
      </c>
      <c r="Z187" s="40">
        <f>'Budget FCFA'!Z187/VLOOKUP(Z$2,$BO$127:$BP$138,2,FALSE)</f>
        <v>0</v>
      </c>
      <c r="AA187" s="41">
        <f>'Budget FCFA'!AA187/VLOOKUP(AA$2,$BO$127:$BP$138,2,FALSE)</f>
        <v>0</v>
      </c>
      <c r="AB187" s="39">
        <f>'Budget FCFA'!AB187/VLOOKUP(AB$2,$BO$127:$BP$138,2,FALSE)</f>
        <v>0</v>
      </c>
      <c r="AC187" s="40">
        <f>'Budget FCFA'!AC187/VLOOKUP(AC$2,$BO$127:$BP$138,2,FALSE)</f>
        <v>0</v>
      </c>
      <c r="AD187" s="40">
        <f>'Budget FCFA'!AD187/VLOOKUP(AD$2,$BO$127:$BP$138,2,FALSE)</f>
        <v>0</v>
      </c>
      <c r="AE187" s="40">
        <f>'Budget FCFA'!AE187/VLOOKUP(AE$2,$BO$127:$BP$138,2,FALSE)</f>
        <v>0</v>
      </c>
      <c r="AF187" s="41">
        <f>'Budget FCFA'!AF187/VLOOKUP(AF$2,$BO$127:$BP$138,2,FALSE)</f>
        <v>0</v>
      </c>
      <c r="AG187" s="39">
        <f>'Budget FCFA'!AG187/VLOOKUP(AG$2,$BO$127:$BP$138,2,FALSE)</f>
        <v>0</v>
      </c>
      <c r="AH187" s="40">
        <f>'Budget FCFA'!AH187/VLOOKUP(AH$2,$BO$127:$BP$138,2,FALSE)</f>
        <v>0</v>
      </c>
      <c r="AI187" s="40">
        <f>'Budget FCFA'!AI187/VLOOKUP(AI$2,$BO$127:$BP$138,2,FALSE)</f>
        <v>0</v>
      </c>
      <c r="AJ187" s="40">
        <f>'Budget FCFA'!AJ187/VLOOKUP(AJ$2,$BO$127:$BP$138,2,FALSE)</f>
        <v>0</v>
      </c>
      <c r="AK187" s="41">
        <f>'Budget FCFA'!AK187/VLOOKUP(AK$2,$BO$127:$BP$138,2,FALSE)</f>
        <v>0</v>
      </c>
      <c r="AL187" s="39">
        <f>'Budget FCFA'!AL187/VLOOKUP(AL$2,$BO$127:$BP$138,2,FALSE)</f>
        <v>0</v>
      </c>
      <c r="AM187" s="40">
        <f>'Budget FCFA'!AM187/VLOOKUP(AM$2,$BO$127:$BP$138,2,FALSE)</f>
        <v>0</v>
      </c>
      <c r="AN187" s="40">
        <f>'Budget FCFA'!AN187/VLOOKUP(AN$2,$BO$127:$BP$138,2,FALSE)</f>
        <v>0</v>
      </c>
      <c r="AO187" s="40">
        <f>'Budget FCFA'!AO187/VLOOKUP(AO$2,$BO$127:$BP$138,2,FALSE)</f>
        <v>0</v>
      </c>
      <c r="AP187" s="41">
        <f>'Budget FCFA'!AP187/VLOOKUP(AP$2,$BO$127:$BP$138,2,FALSE)</f>
        <v>0</v>
      </c>
      <c r="AQ187" s="39" t="e">
        <f>'Budget FCFA'!#REF!/VLOOKUP(AQ$2,$BO$127:$BP$138,2,FALSE)</f>
        <v>#REF!</v>
      </c>
      <c r="AR187" s="40" t="e">
        <f>'Budget FCFA'!#REF!/VLOOKUP(AR$2,$BO$127:$BP$138,2,FALSE)</f>
        <v>#REF!</v>
      </c>
      <c r="AS187" s="40" t="e">
        <f>'Budget FCFA'!#REF!/VLOOKUP(AS$2,$BO$127:$BP$138,2,FALSE)</f>
        <v>#REF!</v>
      </c>
      <c r="AT187" s="40" t="e">
        <f>'Budget FCFA'!#REF!/VLOOKUP(AT$2,$BO$127:$BP$138,2,FALSE)</f>
        <v>#REF!</v>
      </c>
      <c r="AU187" s="41" t="e">
        <f>'Budget FCFA'!#REF!/VLOOKUP(AU$2,$BO$127:$BP$138,2,FALSE)</f>
        <v>#REF!</v>
      </c>
      <c r="AV187" s="39" t="e">
        <f>'Budget FCFA'!#REF!/VLOOKUP(AV$2,$BO$127:$BP$138,2,FALSE)</f>
        <v>#REF!</v>
      </c>
      <c r="AW187" s="40" t="e">
        <f>'Budget FCFA'!#REF!/VLOOKUP(AW$2,$BO$127:$BP$138,2,FALSE)</f>
        <v>#REF!</v>
      </c>
      <c r="AX187" s="40" t="e">
        <f>'Budget FCFA'!#REF!/VLOOKUP(AX$2,$BO$127:$BP$138,2,FALSE)</f>
        <v>#REF!</v>
      </c>
      <c r="AY187" s="40" t="e">
        <f>'Budget FCFA'!#REF!/VLOOKUP(AY$2,$BO$127:$BP$138,2,FALSE)</f>
        <v>#REF!</v>
      </c>
      <c r="AZ187" s="41" t="e">
        <f>'Budget FCFA'!#REF!/VLOOKUP(AZ$2,$BO$127:$BP$138,2,FALSE)</f>
        <v>#REF!</v>
      </c>
      <c r="BA187" s="39" t="e">
        <f>'Budget FCFA'!#REF!/VLOOKUP(BA$2,$BO$127:$BP$138,2,FALSE)</f>
        <v>#REF!</v>
      </c>
      <c r="BB187" s="40" t="e">
        <f>'Budget FCFA'!#REF!/VLOOKUP(BB$2,$BO$127:$BP$138,2,FALSE)</f>
        <v>#REF!</v>
      </c>
      <c r="BC187" s="40" t="e">
        <f>'Budget FCFA'!#REF!/VLOOKUP(BC$2,$BO$127:$BP$138,2,FALSE)</f>
        <v>#REF!</v>
      </c>
      <c r="BD187" s="40" t="e">
        <f>'Budget FCFA'!#REF!/VLOOKUP(BD$2,$BO$127:$BP$138,2,FALSE)</f>
        <v>#REF!</v>
      </c>
      <c r="BE187" s="41" t="e">
        <f>'Budget FCFA'!#REF!/VLOOKUP(BE$2,$BO$127:$BP$138,2,FALSE)</f>
        <v>#REF!</v>
      </c>
      <c r="BF187" s="39" t="e">
        <f>'Budget FCFA'!#REF!/VLOOKUP(BF$2,$BO$127:$BP$138,2,FALSE)</f>
        <v>#REF!</v>
      </c>
      <c r="BG187" s="40" t="e">
        <f>'Budget FCFA'!#REF!/VLOOKUP(BG$2,$BO$127:$BP$138,2,FALSE)</f>
        <v>#REF!</v>
      </c>
      <c r="BH187" s="40" t="e">
        <f>'Budget FCFA'!#REF!/VLOOKUP(BH$2,$BO$127:$BP$138,2,FALSE)</f>
        <v>#REF!</v>
      </c>
      <c r="BI187" s="159" t="e">
        <f>'Budget FCFA'!#REF!/VLOOKUP(BI$2,$BO$127:$BP$138,2,FALSE)</f>
        <v>#REF!</v>
      </c>
      <c r="BJ187" s="149" t="e">
        <f>'Budget FCFA'!#REF!/VLOOKUP(BJ$2,$BO$127:$BP$138,2,FALSE)</f>
        <v>#REF!</v>
      </c>
      <c r="BK187" s="110" t="e">
        <f t="shared" si="2"/>
        <v>#REF!</v>
      </c>
      <c r="BL187" s="213" t="e">
        <f>BK187-'Budget FCFA'!#REF!</f>
        <v>#REF!</v>
      </c>
      <c r="BP187" s="5"/>
    </row>
    <row r="188" spans="1:68">
      <c r="A188" s="61" t="s">
        <v>9</v>
      </c>
      <c r="B188" s="62" t="s">
        <v>30</v>
      </c>
      <c r="C188" s="110" t="s">
        <v>26</v>
      </c>
      <c r="D188" s="39">
        <f>'Budget FCFA'!D188/VLOOKUP(D$2,$BO$127:$BP$138,2,FALSE)</f>
        <v>0</v>
      </c>
      <c r="E188" s="40">
        <f>'Budget FCFA'!E188/VLOOKUP(E$2,$BO$127:$BP$138,2,FALSE)</f>
        <v>0</v>
      </c>
      <c r="F188" s="40">
        <f>'Budget FCFA'!F188/VLOOKUP(F$2,$BO$127:$BP$138,2,FALSE)</f>
        <v>0</v>
      </c>
      <c r="G188" s="40">
        <f>'Budget FCFA'!G188/VLOOKUP(G$2,$BO$127:$BP$138,2,FALSE)</f>
        <v>0</v>
      </c>
      <c r="H188" s="41">
        <f>'Budget FCFA'!H188/VLOOKUP(H$2,$BO$127:$BP$138,2,FALSE)</f>
        <v>0</v>
      </c>
      <c r="I188" s="39">
        <f>'Budget FCFA'!I188/VLOOKUP(I$2,$BO$127:$BP$138,2,FALSE)</f>
        <v>0</v>
      </c>
      <c r="J188" s="40">
        <f>'Budget FCFA'!J188/VLOOKUP(J$2,$BO$127:$BP$138,2,FALSE)</f>
        <v>0</v>
      </c>
      <c r="K188" s="40">
        <f>'Budget FCFA'!K188/VLOOKUP(K$2,$BO$127:$BP$138,2,FALSE)</f>
        <v>0</v>
      </c>
      <c r="L188" s="41">
        <f>'Budget FCFA'!L188/VLOOKUP(L$2,$BO$127:$BP$138,2,FALSE)</f>
        <v>0</v>
      </c>
      <c r="M188" s="39">
        <f>'Budget FCFA'!M188/VLOOKUP(M$2,$BO$127:$BP$138,2,FALSE)</f>
        <v>0</v>
      </c>
      <c r="N188" s="40">
        <f>'Budget FCFA'!N188/VLOOKUP(N$2,$BO$127:$BP$138,2,FALSE)</f>
        <v>0</v>
      </c>
      <c r="O188" s="40">
        <f>'Budget FCFA'!O188/VLOOKUP(O$2,$BO$127:$BP$138,2,FALSE)</f>
        <v>0</v>
      </c>
      <c r="P188" s="40">
        <f>'Budget FCFA'!P188/VLOOKUP(P$2,$BO$127:$BP$138,2,FALSE)</f>
        <v>0</v>
      </c>
      <c r="Q188" s="41">
        <f>'Budget FCFA'!Q188/VLOOKUP(Q$2,$BO$127:$BP$138,2,FALSE)</f>
        <v>0</v>
      </c>
      <c r="R188" s="39">
        <f>'Budget FCFA'!R188/VLOOKUP(R$2,$BO$127:$BP$138,2,FALSE)</f>
        <v>0</v>
      </c>
      <c r="S188" s="40">
        <f>'Budget FCFA'!S188/VLOOKUP(S$2,$BO$127:$BP$138,2,FALSE)</f>
        <v>0</v>
      </c>
      <c r="T188" s="40">
        <f>'Budget FCFA'!T188/VLOOKUP(T$2,$BO$127:$BP$138,2,FALSE)</f>
        <v>0</v>
      </c>
      <c r="U188" s="40">
        <f>'Budget FCFA'!U188/VLOOKUP(U$2,$BO$127:$BP$138,2,FALSE)</f>
        <v>0</v>
      </c>
      <c r="V188" s="41">
        <f>'Budget FCFA'!V188/VLOOKUP(V$2,$BO$127:$BP$138,2,FALSE)</f>
        <v>0</v>
      </c>
      <c r="W188" s="39">
        <f>'Budget FCFA'!W188/VLOOKUP(W$2,$BO$127:$BP$138,2,FALSE)</f>
        <v>0</v>
      </c>
      <c r="X188" s="40">
        <f>'Budget FCFA'!X188/VLOOKUP(X$2,$BO$127:$BP$138,2,FALSE)</f>
        <v>0</v>
      </c>
      <c r="Y188" s="40">
        <f>'Budget FCFA'!Y188/VLOOKUP(Y$2,$BO$127:$BP$138,2,FALSE)</f>
        <v>0</v>
      </c>
      <c r="Z188" s="40">
        <f>'Budget FCFA'!Z188/VLOOKUP(Z$2,$BO$127:$BP$138,2,FALSE)</f>
        <v>0</v>
      </c>
      <c r="AA188" s="41">
        <f>'Budget FCFA'!AA188/VLOOKUP(AA$2,$BO$127:$BP$138,2,FALSE)</f>
        <v>0</v>
      </c>
      <c r="AB188" s="39">
        <f>'Budget FCFA'!AB188/VLOOKUP(AB$2,$BO$127:$BP$138,2,FALSE)</f>
        <v>0</v>
      </c>
      <c r="AC188" s="40">
        <f>'Budget FCFA'!AC188/VLOOKUP(AC$2,$BO$127:$BP$138,2,FALSE)</f>
        <v>0</v>
      </c>
      <c r="AD188" s="40">
        <f>'Budget FCFA'!AD188/VLOOKUP(AD$2,$BO$127:$BP$138,2,FALSE)</f>
        <v>0</v>
      </c>
      <c r="AE188" s="40">
        <f>'Budget FCFA'!AE188/VLOOKUP(AE$2,$BO$127:$BP$138,2,FALSE)</f>
        <v>0</v>
      </c>
      <c r="AF188" s="41">
        <f>'Budget FCFA'!AF188/VLOOKUP(AF$2,$BO$127:$BP$138,2,FALSE)</f>
        <v>0</v>
      </c>
      <c r="AG188" s="39">
        <f>'Budget FCFA'!AG188/VLOOKUP(AG$2,$BO$127:$BP$138,2,FALSE)</f>
        <v>0</v>
      </c>
      <c r="AH188" s="40">
        <f>'Budget FCFA'!AH188/VLOOKUP(AH$2,$BO$127:$BP$138,2,FALSE)</f>
        <v>0</v>
      </c>
      <c r="AI188" s="40">
        <f>'Budget FCFA'!AI188/VLOOKUP(AI$2,$BO$127:$BP$138,2,FALSE)</f>
        <v>0</v>
      </c>
      <c r="AJ188" s="40">
        <f>'Budget FCFA'!AJ188/VLOOKUP(AJ$2,$BO$127:$BP$138,2,FALSE)</f>
        <v>0</v>
      </c>
      <c r="AK188" s="41">
        <f>'Budget FCFA'!AK188/VLOOKUP(AK$2,$BO$127:$BP$138,2,FALSE)</f>
        <v>0</v>
      </c>
      <c r="AL188" s="39">
        <f>'Budget FCFA'!AL188/VLOOKUP(AL$2,$BO$127:$BP$138,2,FALSE)</f>
        <v>0</v>
      </c>
      <c r="AM188" s="40">
        <f>'Budget FCFA'!AM188/VLOOKUP(AM$2,$BO$127:$BP$138,2,FALSE)</f>
        <v>0</v>
      </c>
      <c r="AN188" s="40">
        <f>'Budget FCFA'!AN188/VLOOKUP(AN$2,$BO$127:$BP$138,2,FALSE)</f>
        <v>0</v>
      </c>
      <c r="AO188" s="40">
        <f>'Budget FCFA'!AO188/VLOOKUP(AO$2,$BO$127:$BP$138,2,FALSE)</f>
        <v>0</v>
      </c>
      <c r="AP188" s="41">
        <f>'Budget FCFA'!AP188/VLOOKUP(AP$2,$BO$127:$BP$138,2,FALSE)</f>
        <v>0</v>
      </c>
      <c r="AQ188" s="39" t="e">
        <f>'Budget FCFA'!#REF!/VLOOKUP(AQ$2,$BO$127:$BP$138,2,FALSE)</f>
        <v>#REF!</v>
      </c>
      <c r="AR188" s="40" t="e">
        <f>'Budget FCFA'!#REF!/VLOOKUP(AR$2,$BO$127:$BP$138,2,FALSE)</f>
        <v>#REF!</v>
      </c>
      <c r="AS188" s="40" t="e">
        <f>'Budget FCFA'!#REF!/VLOOKUP(AS$2,$BO$127:$BP$138,2,FALSE)</f>
        <v>#REF!</v>
      </c>
      <c r="AT188" s="40" t="e">
        <f>'Budget FCFA'!#REF!/VLOOKUP(AT$2,$BO$127:$BP$138,2,FALSE)</f>
        <v>#REF!</v>
      </c>
      <c r="AU188" s="41" t="e">
        <f>'Budget FCFA'!#REF!/VLOOKUP(AU$2,$BO$127:$BP$138,2,FALSE)</f>
        <v>#REF!</v>
      </c>
      <c r="AV188" s="39" t="e">
        <f>'Budget FCFA'!#REF!/VLOOKUP(AV$2,$BO$127:$BP$138,2,FALSE)</f>
        <v>#REF!</v>
      </c>
      <c r="AW188" s="40" t="e">
        <f>'Budget FCFA'!#REF!/VLOOKUP(AW$2,$BO$127:$BP$138,2,FALSE)</f>
        <v>#REF!</v>
      </c>
      <c r="AX188" s="40" t="e">
        <f>'Budget FCFA'!#REF!/VLOOKUP(AX$2,$BO$127:$BP$138,2,FALSE)</f>
        <v>#REF!</v>
      </c>
      <c r="AY188" s="40" t="e">
        <f>'Budget FCFA'!#REF!/VLOOKUP(AY$2,$BO$127:$BP$138,2,FALSE)</f>
        <v>#REF!</v>
      </c>
      <c r="AZ188" s="41" t="e">
        <f>'Budget FCFA'!#REF!/VLOOKUP(AZ$2,$BO$127:$BP$138,2,FALSE)</f>
        <v>#REF!</v>
      </c>
      <c r="BA188" s="39" t="e">
        <f>'Budget FCFA'!#REF!/VLOOKUP(BA$2,$BO$127:$BP$138,2,FALSE)</f>
        <v>#REF!</v>
      </c>
      <c r="BB188" s="40" t="e">
        <f>'Budget FCFA'!#REF!/VLOOKUP(BB$2,$BO$127:$BP$138,2,FALSE)</f>
        <v>#REF!</v>
      </c>
      <c r="BC188" s="40" t="e">
        <f>'Budget FCFA'!#REF!/VLOOKUP(BC$2,$BO$127:$BP$138,2,FALSE)</f>
        <v>#REF!</v>
      </c>
      <c r="BD188" s="40" t="e">
        <f>'Budget FCFA'!#REF!/VLOOKUP(BD$2,$BO$127:$BP$138,2,FALSE)</f>
        <v>#REF!</v>
      </c>
      <c r="BE188" s="41" t="e">
        <f>'Budget FCFA'!#REF!/VLOOKUP(BE$2,$BO$127:$BP$138,2,FALSE)</f>
        <v>#REF!</v>
      </c>
      <c r="BF188" s="39" t="e">
        <f>'Budget FCFA'!#REF!/VLOOKUP(BF$2,$BO$127:$BP$138,2,FALSE)</f>
        <v>#REF!</v>
      </c>
      <c r="BG188" s="40" t="e">
        <f>'Budget FCFA'!#REF!/VLOOKUP(BG$2,$BO$127:$BP$138,2,FALSE)</f>
        <v>#REF!</v>
      </c>
      <c r="BH188" s="40" t="e">
        <f>'Budget FCFA'!#REF!/VLOOKUP(BH$2,$BO$127:$BP$138,2,FALSE)</f>
        <v>#REF!</v>
      </c>
      <c r="BI188" s="159" t="e">
        <f>'Budget FCFA'!#REF!/VLOOKUP(BI$2,$BO$127:$BP$138,2,FALSE)</f>
        <v>#REF!</v>
      </c>
      <c r="BJ188" s="149" t="e">
        <f>'Budget FCFA'!#REF!/VLOOKUP(BJ$2,$BO$127:$BP$138,2,FALSE)</f>
        <v>#REF!</v>
      </c>
      <c r="BK188" s="110" t="e">
        <f t="shared" si="2"/>
        <v>#REF!</v>
      </c>
      <c r="BL188" s="213" t="e">
        <f>BK188-'Budget FCFA'!#REF!</f>
        <v>#REF!</v>
      </c>
      <c r="BP188" s="5"/>
    </row>
    <row r="189" spans="1:68" ht="15.6">
      <c r="A189" s="61" t="s">
        <v>9</v>
      </c>
      <c r="B189" s="68" t="s">
        <v>27</v>
      </c>
      <c r="C189" s="68" t="s">
        <v>26</v>
      </c>
      <c r="D189" s="45">
        <f>'Budget FCFA'!D189/VLOOKUP(D$2,$BO$127:$BP$138,2,FALSE)</f>
        <v>0</v>
      </c>
      <c r="E189" s="43">
        <f>'Budget FCFA'!E189/VLOOKUP(E$2,$BO$127:$BP$138,2,FALSE)</f>
        <v>0</v>
      </c>
      <c r="F189" s="43">
        <f>'Budget FCFA'!F189/VLOOKUP(F$2,$BO$127:$BP$138,2,FALSE)</f>
        <v>0</v>
      </c>
      <c r="G189" s="43">
        <f>'Budget FCFA'!G189/VLOOKUP(G$2,$BO$127:$BP$138,2,FALSE)</f>
        <v>0</v>
      </c>
      <c r="H189" s="44">
        <f>'Budget FCFA'!H189/VLOOKUP(H$2,$BO$127:$BP$138,2,FALSE)</f>
        <v>0</v>
      </c>
      <c r="I189" s="45">
        <f>'Budget FCFA'!I189/VLOOKUP(I$2,$BO$127:$BP$138,2,FALSE)</f>
        <v>0</v>
      </c>
      <c r="J189" s="43">
        <f>'Budget FCFA'!J189/VLOOKUP(J$2,$BO$127:$BP$138,2,FALSE)</f>
        <v>0</v>
      </c>
      <c r="K189" s="43">
        <f>'Budget FCFA'!K189/VLOOKUP(K$2,$BO$127:$BP$138,2,FALSE)</f>
        <v>0</v>
      </c>
      <c r="L189" s="44">
        <f>'Budget FCFA'!L189/VLOOKUP(L$2,$BO$127:$BP$138,2,FALSE)</f>
        <v>0</v>
      </c>
      <c r="M189" s="45">
        <f>'Budget FCFA'!M189/VLOOKUP(M$2,$BO$127:$BP$138,2,FALSE)</f>
        <v>0</v>
      </c>
      <c r="N189" s="43">
        <f>'Budget FCFA'!N189/VLOOKUP(N$2,$BO$127:$BP$138,2,FALSE)</f>
        <v>0</v>
      </c>
      <c r="O189" s="43">
        <f>'Budget FCFA'!O189/VLOOKUP(O$2,$BO$127:$BP$138,2,FALSE)</f>
        <v>0</v>
      </c>
      <c r="P189" s="43">
        <f>'Budget FCFA'!P189/VLOOKUP(P$2,$BO$127:$BP$138,2,FALSE)</f>
        <v>0</v>
      </c>
      <c r="Q189" s="44">
        <f>'Budget FCFA'!Q189/VLOOKUP(Q$2,$BO$127:$BP$138,2,FALSE)</f>
        <v>0</v>
      </c>
      <c r="R189" s="45">
        <f>'Budget FCFA'!R189/VLOOKUP(R$2,$BO$127:$BP$138,2,FALSE)</f>
        <v>0</v>
      </c>
      <c r="S189" s="43">
        <f>'Budget FCFA'!S189/VLOOKUP(S$2,$BO$127:$BP$138,2,FALSE)</f>
        <v>0</v>
      </c>
      <c r="T189" s="43">
        <f>'Budget FCFA'!T189/VLOOKUP(T$2,$BO$127:$BP$138,2,FALSE)</f>
        <v>0</v>
      </c>
      <c r="U189" s="43">
        <f>'Budget FCFA'!U189/VLOOKUP(U$2,$BO$127:$BP$138,2,FALSE)</f>
        <v>0</v>
      </c>
      <c r="V189" s="44">
        <f>'Budget FCFA'!V189/VLOOKUP(V$2,$BO$127:$BP$138,2,FALSE)</f>
        <v>0</v>
      </c>
      <c r="W189" s="45">
        <f>'Budget FCFA'!W189/VLOOKUP(W$2,$BO$127:$BP$138,2,FALSE)</f>
        <v>0</v>
      </c>
      <c r="X189" s="43">
        <f>'Budget FCFA'!X189/VLOOKUP(X$2,$BO$127:$BP$138,2,FALSE)</f>
        <v>0</v>
      </c>
      <c r="Y189" s="43">
        <f>'Budget FCFA'!Y189/VLOOKUP(Y$2,$BO$127:$BP$138,2,FALSE)</f>
        <v>0</v>
      </c>
      <c r="Z189" s="43">
        <f>'Budget FCFA'!Z189/VLOOKUP(Z$2,$BO$127:$BP$138,2,FALSE)</f>
        <v>0</v>
      </c>
      <c r="AA189" s="44">
        <f>'Budget FCFA'!AA189/VLOOKUP(AA$2,$BO$127:$BP$138,2,FALSE)</f>
        <v>0</v>
      </c>
      <c r="AB189" s="45">
        <f>'Budget FCFA'!AB189/VLOOKUP(AB$2,$BO$127:$BP$138,2,FALSE)</f>
        <v>0</v>
      </c>
      <c r="AC189" s="43">
        <f>'Budget FCFA'!AC189/VLOOKUP(AC$2,$BO$127:$BP$138,2,FALSE)</f>
        <v>0</v>
      </c>
      <c r="AD189" s="43">
        <f>'Budget FCFA'!AD189/VLOOKUP(AD$2,$BO$127:$BP$138,2,FALSE)</f>
        <v>0</v>
      </c>
      <c r="AE189" s="43">
        <f>'Budget FCFA'!AE189/VLOOKUP(AE$2,$BO$127:$BP$138,2,FALSE)</f>
        <v>0</v>
      </c>
      <c r="AF189" s="44">
        <f>'Budget FCFA'!AF189/VLOOKUP(AF$2,$BO$127:$BP$138,2,FALSE)</f>
        <v>0</v>
      </c>
      <c r="AG189" s="45">
        <f>'Budget FCFA'!AG189/VLOOKUP(AG$2,$BO$127:$BP$138,2,FALSE)</f>
        <v>0</v>
      </c>
      <c r="AH189" s="43">
        <f>'Budget FCFA'!AH189/VLOOKUP(AH$2,$BO$127:$BP$138,2,FALSE)</f>
        <v>0</v>
      </c>
      <c r="AI189" s="43">
        <f>'Budget FCFA'!AI189/VLOOKUP(AI$2,$BO$127:$BP$138,2,FALSE)</f>
        <v>0</v>
      </c>
      <c r="AJ189" s="43">
        <f>'Budget FCFA'!AJ189/VLOOKUP(AJ$2,$BO$127:$BP$138,2,FALSE)</f>
        <v>0</v>
      </c>
      <c r="AK189" s="44">
        <f>'Budget FCFA'!AK189/VLOOKUP(AK$2,$BO$127:$BP$138,2,FALSE)</f>
        <v>0</v>
      </c>
      <c r="AL189" s="45">
        <f>'Budget FCFA'!AL189/VLOOKUP(AL$2,$BO$127:$BP$138,2,FALSE)</f>
        <v>0</v>
      </c>
      <c r="AM189" s="43">
        <f>'Budget FCFA'!AM189/VLOOKUP(AM$2,$BO$127:$BP$138,2,FALSE)</f>
        <v>0</v>
      </c>
      <c r="AN189" s="43">
        <f>'Budget FCFA'!AN189/VLOOKUP(AN$2,$BO$127:$BP$138,2,FALSE)</f>
        <v>0</v>
      </c>
      <c r="AO189" s="43">
        <f>'Budget FCFA'!AO189/VLOOKUP(AO$2,$BO$127:$BP$138,2,FALSE)</f>
        <v>0</v>
      </c>
      <c r="AP189" s="44">
        <f>'Budget FCFA'!AP189/VLOOKUP(AP$2,$BO$127:$BP$138,2,FALSE)</f>
        <v>0</v>
      </c>
      <c r="AQ189" s="45" t="e">
        <f>'Budget FCFA'!#REF!/VLOOKUP(AQ$2,$BO$127:$BP$138,2,FALSE)</f>
        <v>#REF!</v>
      </c>
      <c r="AR189" s="43" t="e">
        <f>'Budget FCFA'!#REF!/VLOOKUP(AR$2,$BO$127:$BP$138,2,FALSE)</f>
        <v>#REF!</v>
      </c>
      <c r="AS189" s="43" t="e">
        <f>'Budget FCFA'!#REF!/VLOOKUP(AS$2,$BO$127:$BP$138,2,FALSE)</f>
        <v>#REF!</v>
      </c>
      <c r="AT189" s="43" t="e">
        <f>'Budget FCFA'!#REF!/VLOOKUP(AT$2,$BO$127:$BP$138,2,FALSE)</f>
        <v>#REF!</v>
      </c>
      <c r="AU189" s="44" t="e">
        <f>'Budget FCFA'!#REF!/VLOOKUP(AU$2,$BO$127:$BP$138,2,FALSE)</f>
        <v>#REF!</v>
      </c>
      <c r="AV189" s="45" t="e">
        <f>'Budget FCFA'!#REF!/VLOOKUP(AV$2,$BO$127:$BP$138,2,FALSE)</f>
        <v>#REF!</v>
      </c>
      <c r="AW189" s="43" t="e">
        <f>'Budget FCFA'!#REF!/VLOOKUP(AW$2,$BO$127:$BP$138,2,FALSE)</f>
        <v>#REF!</v>
      </c>
      <c r="AX189" s="43" t="e">
        <f>'Budget FCFA'!#REF!/VLOOKUP(AX$2,$BO$127:$BP$138,2,FALSE)</f>
        <v>#REF!</v>
      </c>
      <c r="AY189" s="43" t="e">
        <f>'Budget FCFA'!#REF!/VLOOKUP(AY$2,$BO$127:$BP$138,2,FALSE)</f>
        <v>#REF!</v>
      </c>
      <c r="AZ189" s="44" t="e">
        <f>'Budget FCFA'!#REF!/VLOOKUP(AZ$2,$BO$127:$BP$138,2,FALSE)</f>
        <v>#REF!</v>
      </c>
      <c r="BA189" s="45" t="e">
        <f>'Budget FCFA'!#REF!/VLOOKUP(BA$2,$BO$127:$BP$138,2,FALSE)</f>
        <v>#REF!</v>
      </c>
      <c r="BB189" s="43" t="e">
        <f>'Budget FCFA'!#REF!/VLOOKUP(BB$2,$BO$127:$BP$138,2,FALSE)</f>
        <v>#REF!</v>
      </c>
      <c r="BC189" s="43" t="e">
        <f>'Budget FCFA'!#REF!/VLOOKUP(BC$2,$BO$127:$BP$138,2,FALSE)</f>
        <v>#REF!</v>
      </c>
      <c r="BD189" s="43" t="e">
        <f>'Budget FCFA'!#REF!/VLOOKUP(BD$2,$BO$127:$BP$138,2,FALSE)</f>
        <v>#REF!</v>
      </c>
      <c r="BE189" s="145" t="e">
        <f>'Budget FCFA'!#REF!/VLOOKUP(BE$2,$BO$127:$BP$138,2,FALSE)</f>
        <v>#REF!</v>
      </c>
      <c r="BF189" s="158" t="e">
        <f>'Budget FCFA'!#REF!/VLOOKUP(BF$2,$BO$127:$BP$138,2,FALSE)</f>
        <v>#REF!</v>
      </c>
      <c r="BG189" s="43" t="e">
        <f>'Budget FCFA'!#REF!/VLOOKUP(BG$2,$BO$127:$BP$138,2,FALSE)</f>
        <v>#REF!</v>
      </c>
      <c r="BH189" s="43" t="e">
        <f>'Budget FCFA'!#REF!/VLOOKUP(BH$2,$BO$127:$BP$138,2,FALSE)</f>
        <v>#REF!</v>
      </c>
      <c r="BI189" s="44" t="e">
        <f>'Budget FCFA'!#REF!/VLOOKUP(BI$2,$BO$127:$BP$138,2,FALSE)</f>
        <v>#REF!</v>
      </c>
      <c r="BJ189" s="150" t="e">
        <f>'Budget FCFA'!#REF!/VLOOKUP(BJ$2,$BO$127:$BP$138,2,FALSE)</f>
        <v>#REF!</v>
      </c>
      <c r="BK189" s="68" t="e">
        <f t="shared" si="2"/>
        <v>#REF!</v>
      </c>
      <c r="BL189" s="213" t="e">
        <f>BK189-'Budget FCFA'!#REF!</f>
        <v>#REF!</v>
      </c>
      <c r="BP189" s="5"/>
    </row>
    <row r="190" spans="1:68">
      <c r="A190" s="61" t="s">
        <v>10</v>
      </c>
      <c r="B190" s="62" t="s">
        <v>28</v>
      </c>
      <c r="C190" s="106" t="s">
        <v>69</v>
      </c>
      <c r="D190" s="39">
        <f>'Budget FCFA'!D190/VLOOKUP(D$2,$BO$127:$BP$138,2,FALSE)</f>
        <v>0</v>
      </c>
      <c r="E190" s="40">
        <f>'Budget FCFA'!E190/VLOOKUP(E$2,$BO$127:$BP$138,2,FALSE)</f>
        <v>0</v>
      </c>
      <c r="F190" s="40">
        <f>'Budget FCFA'!F190/VLOOKUP(F$2,$BO$127:$BP$138,2,FALSE)</f>
        <v>0</v>
      </c>
      <c r="G190" s="40">
        <f>'Budget FCFA'!G190/VLOOKUP(G$2,$BO$127:$BP$138,2,FALSE)</f>
        <v>0</v>
      </c>
      <c r="H190" s="116">
        <f>'Budget FCFA'!H190/VLOOKUP(H$2,$BO$127:$BP$138,2,FALSE)</f>
        <v>20</v>
      </c>
      <c r="I190" s="39">
        <f>'Budget FCFA'!I190/VLOOKUP(I$2,$BO$127:$BP$138,2,FALSE)</f>
        <v>0</v>
      </c>
      <c r="J190" s="40">
        <f>'Budget FCFA'!J190/VLOOKUP(J$2,$BO$127:$BP$138,2,FALSE)</f>
        <v>0</v>
      </c>
      <c r="K190" s="40">
        <f>'Budget FCFA'!K190/VLOOKUP(K$2,$BO$127:$BP$138,2,FALSE)</f>
        <v>0</v>
      </c>
      <c r="L190" s="116">
        <f>'Budget FCFA'!L190/VLOOKUP(L$2,$BO$127:$BP$138,2,FALSE)</f>
        <v>0</v>
      </c>
      <c r="M190" s="39">
        <f>'Budget FCFA'!M190/VLOOKUP(M$2,$BO$127:$BP$138,2,FALSE)</f>
        <v>20</v>
      </c>
      <c r="N190" s="40">
        <f>'Budget FCFA'!N190/VLOOKUP(N$2,$BO$127:$BP$138,2,FALSE)</f>
        <v>0</v>
      </c>
      <c r="O190" s="40">
        <f>'Budget FCFA'!O190/VLOOKUP(O$2,$BO$127:$BP$138,2,FALSE)</f>
        <v>0</v>
      </c>
      <c r="P190" s="40">
        <f>'Budget FCFA'!P190/VLOOKUP(P$2,$BO$127:$BP$138,2,FALSE)</f>
        <v>0</v>
      </c>
      <c r="Q190" s="126">
        <f>'Budget FCFA'!Q190/VLOOKUP(Q$2,$BO$127:$BP$138,2,FALSE)</f>
        <v>0</v>
      </c>
      <c r="R190" s="39">
        <f>'Budget FCFA'!R190/VLOOKUP(R$2,$BO$127:$BP$138,2,FALSE)</f>
        <v>20</v>
      </c>
      <c r="S190" s="40">
        <f>'Budget FCFA'!S190/VLOOKUP(S$2,$BO$127:$BP$138,2,FALSE)</f>
        <v>0</v>
      </c>
      <c r="T190" s="40">
        <f>'Budget FCFA'!T190/VLOOKUP(T$2,$BO$127:$BP$138,2,FALSE)</f>
        <v>0</v>
      </c>
      <c r="U190" s="40">
        <f>'Budget FCFA'!U190/VLOOKUP(U$2,$BO$127:$BP$138,2,FALSE)</f>
        <v>0</v>
      </c>
      <c r="V190" s="116">
        <f>'Budget FCFA'!V190/VLOOKUP(V$2,$BO$127:$BP$138,2,FALSE)</f>
        <v>0</v>
      </c>
      <c r="W190" s="39">
        <f>'Budget FCFA'!W190/VLOOKUP(W$2,$BO$127:$BP$138,2,FALSE)</f>
        <v>40</v>
      </c>
      <c r="X190" s="40">
        <f>'Budget FCFA'!X190/VLOOKUP(X$2,$BO$127:$BP$138,2,FALSE)</f>
        <v>0</v>
      </c>
      <c r="Y190" s="40">
        <f>'Budget FCFA'!Y190/VLOOKUP(Y$2,$BO$127:$BP$138,2,FALSE)</f>
        <v>0</v>
      </c>
      <c r="Z190" s="40">
        <f>'Budget FCFA'!Z190/VLOOKUP(Z$2,$BO$127:$BP$138,2,FALSE)</f>
        <v>0</v>
      </c>
      <c r="AA190" s="116">
        <f>'Budget FCFA'!AA190/VLOOKUP(AA$2,$BO$127:$BP$138,2,FALSE)</f>
        <v>40</v>
      </c>
      <c r="AB190" s="39">
        <f>'Budget FCFA'!AB190/VLOOKUP(AB$2,$BO$127:$BP$138,2,FALSE)</f>
        <v>0</v>
      </c>
      <c r="AC190" s="40">
        <f>'Budget FCFA'!AC190/VLOOKUP(AC$2,$BO$127:$BP$138,2,FALSE)</f>
        <v>0</v>
      </c>
      <c r="AD190" s="126">
        <f>'Budget FCFA'!AD190/VLOOKUP(AD$2,$BO$127:$BP$138,2,FALSE)</f>
        <v>0</v>
      </c>
      <c r="AE190" s="126">
        <f>'Budget FCFA'!AE190/VLOOKUP(AE$2,$BO$127:$BP$138,2,FALSE)</f>
        <v>0</v>
      </c>
      <c r="AF190" s="116">
        <f>'Budget FCFA'!AF190/VLOOKUP(AF$2,$BO$127:$BP$138,2,FALSE)</f>
        <v>369.43679723330445</v>
      </c>
      <c r="AG190" s="39">
        <f>'Budget FCFA'!AG190/VLOOKUP(AG$2,$BO$127:$BP$138,2,FALSE)</f>
        <v>0</v>
      </c>
      <c r="AH190" s="40">
        <f>'Budget FCFA'!AH190/VLOOKUP(AH$2,$BO$127:$BP$138,2,FALSE)</f>
        <v>0</v>
      </c>
      <c r="AI190" s="40">
        <f>'Budget FCFA'!AI190/VLOOKUP(AI$2,$BO$127:$BP$138,2,FALSE)</f>
        <v>0</v>
      </c>
      <c r="AJ190" s="40">
        <f>'Budget FCFA'!AJ190/VLOOKUP(AJ$2,$BO$127:$BP$138,2,FALSE)</f>
        <v>0</v>
      </c>
      <c r="AK190" s="116">
        <f>'Budget FCFA'!AK190/VLOOKUP(AK$2,$BO$127:$BP$138,2,FALSE)</f>
        <v>325.95999999999998</v>
      </c>
      <c r="AL190" s="39">
        <f>'Budget FCFA'!AL190/VLOOKUP(AL$2,$BO$127:$BP$138,2,FALSE)</f>
        <v>0</v>
      </c>
      <c r="AM190" s="40">
        <f>'Budget FCFA'!AM190/VLOOKUP(AM$2,$BO$127:$BP$138,2,FALSE)</f>
        <v>0</v>
      </c>
      <c r="AN190" s="40">
        <f>'Budget FCFA'!AN190/VLOOKUP(AN$2,$BO$127:$BP$138,2,FALSE)</f>
        <v>0</v>
      </c>
      <c r="AO190" s="40">
        <f>'Budget FCFA'!AO190/VLOOKUP(AO$2,$BO$127:$BP$138,2,FALSE)</f>
        <v>0</v>
      </c>
      <c r="AP190" s="116">
        <f>'Budget FCFA'!AP190/VLOOKUP(AP$2,$BO$127:$BP$138,2,FALSE)</f>
        <v>40</v>
      </c>
      <c r="AQ190" s="39" t="e">
        <f>'Budget FCFA'!#REF!/VLOOKUP(AQ$2,$BO$127:$BP$138,2,FALSE)</f>
        <v>#REF!</v>
      </c>
      <c r="AR190" s="40" t="e">
        <f>'Budget FCFA'!#REF!/VLOOKUP(AR$2,$BO$127:$BP$138,2,FALSE)</f>
        <v>#REF!</v>
      </c>
      <c r="AS190" s="40" t="e">
        <f>'Budget FCFA'!#REF!/VLOOKUP(AS$2,$BO$127:$BP$138,2,FALSE)</f>
        <v>#REF!</v>
      </c>
      <c r="AT190" s="126" t="e">
        <f>'Budget FCFA'!#REF!/VLOOKUP(AT$2,$BO$127:$BP$138,2,FALSE)</f>
        <v>#REF!</v>
      </c>
      <c r="AU190" s="116" t="e">
        <f>'Budget FCFA'!#REF!/VLOOKUP(AU$2,$BO$127:$BP$138,2,FALSE)</f>
        <v>#REF!</v>
      </c>
      <c r="AV190" s="39" t="e">
        <f>'Budget FCFA'!#REF!/VLOOKUP(AV$2,$BO$127:$BP$138,2,FALSE)</f>
        <v>#REF!</v>
      </c>
      <c r="AW190" s="40" t="e">
        <f>'Budget FCFA'!#REF!/VLOOKUP(AW$2,$BO$127:$BP$138,2,FALSE)</f>
        <v>#REF!</v>
      </c>
      <c r="AX190" s="40" t="e">
        <f>'Budget FCFA'!#REF!/VLOOKUP(AX$2,$BO$127:$BP$138,2,FALSE)</f>
        <v>#REF!</v>
      </c>
      <c r="AY190" s="40" t="e">
        <f>'Budget FCFA'!#REF!/VLOOKUP(AY$2,$BO$127:$BP$138,2,FALSE)</f>
        <v>#REF!</v>
      </c>
      <c r="AZ190" s="116" t="e">
        <f>'Budget FCFA'!#REF!/VLOOKUP(AZ$2,$BO$127:$BP$138,2,FALSE)</f>
        <v>#REF!</v>
      </c>
      <c r="BA190" s="39" t="e">
        <f>'Budget FCFA'!#REF!/VLOOKUP(BA$2,$BO$127:$BP$138,2,FALSE)</f>
        <v>#REF!</v>
      </c>
      <c r="BB190" s="40" t="e">
        <f>'Budget FCFA'!#REF!/VLOOKUP(BB$2,$BO$127:$BP$138,2,FALSE)</f>
        <v>#REF!</v>
      </c>
      <c r="BC190" s="40" t="e">
        <f>'Budget FCFA'!#REF!/VLOOKUP(BC$2,$BO$127:$BP$138,2,FALSE)</f>
        <v>#REF!</v>
      </c>
      <c r="BD190" s="126" t="e">
        <f>'Budget FCFA'!#REF!/VLOOKUP(BD$2,$BO$127:$BP$138,2,FALSE)</f>
        <v>#REF!</v>
      </c>
      <c r="BE190" s="144" t="e">
        <f>'Budget FCFA'!#REF!/VLOOKUP(BE$2,$BO$127:$BP$138,2,FALSE)</f>
        <v>#REF!</v>
      </c>
      <c r="BF190" s="39" t="e">
        <f>'Budget FCFA'!#REF!/VLOOKUP(BF$2,$BO$127:$BP$138,2,FALSE)</f>
        <v>#REF!</v>
      </c>
      <c r="BG190" s="40" t="e">
        <f>'Budget FCFA'!#REF!/VLOOKUP(BG$2,$BO$127:$BP$138,2,FALSE)</f>
        <v>#REF!</v>
      </c>
      <c r="BH190" s="40" t="e">
        <f>'Budget FCFA'!#REF!/VLOOKUP(BH$2,$BO$127:$BP$138,2,FALSE)</f>
        <v>#REF!</v>
      </c>
      <c r="BI190" s="159" t="e">
        <f>'Budget FCFA'!#REF!/VLOOKUP(BI$2,$BO$127:$BP$138,2,FALSE)</f>
        <v>#REF!</v>
      </c>
      <c r="BJ190" s="116" t="e">
        <f>'Budget FCFA'!#REF!/VLOOKUP(BJ$2,$BO$127:$BP$138,2,FALSE)</f>
        <v>#REF!</v>
      </c>
      <c r="BK190" s="110" t="e">
        <f t="shared" si="2"/>
        <v>#REF!</v>
      </c>
      <c r="BL190" s="213" t="e">
        <f>BK190-'Budget FCFA'!#REF!</f>
        <v>#REF!</v>
      </c>
      <c r="BP190" s="5"/>
    </row>
    <row r="191" spans="1:68">
      <c r="A191" s="61" t="s">
        <v>10</v>
      </c>
      <c r="B191" s="62" t="s">
        <v>67</v>
      </c>
      <c r="C191" s="106" t="s">
        <v>69</v>
      </c>
      <c r="D191" s="39">
        <f>'Budget FCFA'!D191/VLOOKUP(D$2,$BO$127:$BP$138,2,FALSE)</f>
        <v>0</v>
      </c>
      <c r="E191" s="40">
        <f>'Budget FCFA'!E191/VLOOKUP(E$2,$BO$127:$BP$138,2,FALSE)</f>
        <v>0</v>
      </c>
      <c r="F191" s="40">
        <f>'Budget FCFA'!F191/VLOOKUP(F$2,$BO$127:$BP$138,2,FALSE)</f>
        <v>0</v>
      </c>
      <c r="G191" s="40">
        <f>'Budget FCFA'!G191/VLOOKUP(G$2,$BO$127:$BP$138,2,FALSE)</f>
        <v>0</v>
      </c>
      <c r="H191" s="116">
        <f>'Budget FCFA'!H191/VLOOKUP(H$2,$BO$127:$BP$138,2,FALSE)</f>
        <v>20</v>
      </c>
      <c r="I191" s="39">
        <f>'Budget FCFA'!I191/VLOOKUP(I$2,$BO$127:$BP$138,2,FALSE)</f>
        <v>0</v>
      </c>
      <c r="J191" s="40">
        <f>'Budget FCFA'!J191/VLOOKUP(J$2,$BO$127:$BP$138,2,FALSE)</f>
        <v>0</v>
      </c>
      <c r="K191" s="40">
        <f>'Budget FCFA'!K191/VLOOKUP(K$2,$BO$127:$BP$138,2,FALSE)</f>
        <v>0</v>
      </c>
      <c r="L191" s="116">
        <f>'Budget FCFA'!L191/VLOOKUP(L$2,$BO$127:$BP$138,2,FALSE)</f>
        <v>0</v>
      </c>
      <c r="M191" s="39">
        <f>'Budget FCFA'!M191/VLOOKUP(M$2,$BO$127:$BP$138,2,FALSE)</f>
        <v>20</v>
      </c>
      <c r="N191" s="40">
        <f>'Budget FCFA'!N191/VLOOKUP(N$2,$BO$127:$BP$138,2,FALSE)</f>
        <v>0</v>
      </c>
      <c r="O191" s="40">
        <f>'Budget FCFA'!O191/VLOOKUP(O$2,$BO$127:$BP$138,2,FALSE)</f>
        <v>0</v>
      </c>
      <c r="P191" s="40">
        <f>'Budget FCFA'!P191/VLOOKUP(P$2,$BO$127:$BP$138,2,FALSE)</f>
        <v>0</v>
      </c>
      <c r="Q191" s="126">
        <f>'Budget FCFA'!Q191/VLOOKUP(Q$2,$BO$127:$BP$138,2,FALSE)</f>
        <v>0</v>
      </c>
      <c r="R191" s="39">
        <f>'Budget FCFA'!R191/VLOOKUP(R$2,$BO$127:$BP$138,2,FALSE)</f>
        <v>20</v>
      </c>
      <c r="S191" s="40">
        <f>'Budget FCFA'!S191/VLOOKUP(S$2,$BO$127:$BP$138,2,FALSE)</f>
        <v>0</v>
      </c>
      <c r="T191" s="40">
        <f>'Budget FCFA'!T191/VLOOKUP(T$2,$BO$127:$BP$138,2,FALSE)</f>
        <v>0</v>
      </c>
      <c r="U191" s="40">
        <f>'Budget FCFA'!U191/VLOOKUP(U$2,$BO$127:$BP$138,2,FALSE)</f>
        <v>0</v>
      </c>
      <c r="V191" s="116">
        <f>'Budget FCFA'!V191/VLOOKUP(V$2,$BO$127:$BP$138,2,FALSE)</f>
        <v>0</v>
      </c>
      <c r="W191" s="39">
        <f>'Budget FCFA'!W191/VLOOKUP(W$2,$BO$127:$BP$138,2,FALSE)</f>
        <v>20</v>
      </c>
      <c r="X191" s="40">
        <f>'Budget FCFA'!X191/VLOOKUP(X$2,$BO$127:$BP$138,2,FALSE)</f>
        <v>0</v>
      </c>
      <c r="Y191" s="40">
        <f>'Budget FCFA'!Y191/VLOOKUP(Y$2,$BO$127:$BP$138,2,FALSE)</f>
        <v>0</v>
      </c>
      <c r="Z191" s="40">
        <f>'Budget FCFA'!Z191/VLOOKUP(Z$2,$BO$127:$BP$138,2,FALSE)</f>
        <v>0</v>
      </c>
      <c r="AA191" s="116">
        <f>'Budget FCFA'!AA191/VLOOKUP(AA$2,$BO$127:$BP$138,2,FALSE)</f>
        <v>20</v>
      </c>
      <c r="AB191" s="39">
        <f>'Budget FCFA'!AB191/VLOOKUP(AB$2,$BO$127:$BP$138,2,FALSE)</f>
        <v>0</v>
      </c>
      <c r="AC191" s="40">
        <f>'Budget FCFA'!AC191/VLOOKUP(AC$2,$BO$127:$BP$138,2,FALSE)</f>
        <v>0</v>
      </c>
      <c r="AD191" s="40">
        <f>'Budget FCFA'!AD191/VLOOKUP(AD$2,$BO$127:$BP$138,2,FALSE)</f>
        <v>0</v>
      </c>
      <c r="AE191" s="126">
        <f>'Budget FCFA'!AE191/VLOOKUP(AE$2,$BO$127:$BP$138,2,FALSE)</f>
        <v>0</v>
      </c>
      <c r="AF191" s="116">
        <f>'Budget FCFA'!AF191/VLOOKUP(AF$2,$BO$127:$BP$138,2,FALSE)</f>
        <v>184.71839861665222</v>
      </c>
      <c r="AG191" s="39">
        <f>'Budget FCFA'!AG191/VLOOKUP(AG$2,$BO$127:$BP$138,2,FALSE)</f>
        <v>0</v>
      </c>
      <c r="AH191" s="40">
        <f>'Budget FCFA'!AH191/VLOOKUP(AH$2,$BO$127:$BP$138,2,FALSE)</f>
        <v>0</v>
      </c>
      <c r="AI191" s="40">
        <f>'Budget FCFA'!AI191/VLOOKUP(AI$2,$BO$127:$BP$138,2,FALSE)</f>
        <v>0</v>
      </c>
      <c r="AJ191" s="40">
        <f>'Budget FCFA'!AJ191/VLOOKUP(AJ$2,$BO$127:$BP$138,2,FALSE)</f>
        <v>0</v>
      </c>
      <c r="AK191" s="116">
        <f>'Budget FCFA'!AK191/VLOOKUP(AK$2,$BO$127:$BP$138,2,FALSE)</f>
        <v>363.11</v>
      </c>
      <c r="AL191" s="39">
        <f>'Budget FCFA'!AL191/VLOOKUP(AL$2,$BO$127:$BP$138,2,FALSE)</f>
        <v>0</v>
      </c>
      <c r="AM191" s="40">
        <f>'Budget FCFA'!AM191/VLOOKUP(AM$2,$BO$127:$BP$138,2,FALSE)</f>
        <v>0</v>
      </c>
      <c r="AN191" s="40">
        <f>'Budget FCFA'!AN191/VLOOKUP(AN$2,$BO$127:$BP$138,2,FALSE)</f>
        <v>0</v>
      </c>
      <c r="AO191" s="40">
        <f>'Budget FCFA'!AO191/VLOOKUP(AO$2,$BO$127:$BP$138,2,FALSE)</f>
        <v>0</v>
      </c>
      <c r="AP191" s="116">
        <f>'Budget FCFA'!AP191/VLOOKUP(AP$2,$BO$127:$BP$138,2,FALSE)</f>
        <v>20</v>
      </c>
      <c r="AQ191" s="39" t="e">
        <f>'Budget FCFA'!#REF!/VLOOKUP(AQ$2,$BO$127:$BP$138,2,FALSE)</f>
        <v>#REF!</v>
      </c>
      <c r="AR191" s="40" t="e">
        <f>'Budget FCFA'!#REF!/VLOOKUP(AR$2,$BO$127:$BP$138,2,FALSE)</f>
        <v>#REF!</v>
      </c>
      <c r="AS191" s="40" t="e">
        <f>'Budget FCFA'!#REF!/VLOOKUP(AS$2,$BO$127:$BP$138,2,FALSE)</f>
        <v>#REF!</v>
      </c>
      <c r="AT191" s="126" t="e">
        <f>'Budget FCFA'!#REF!/VLOOKUP(AT$2,$BO$127:$BP$138,2,FALSE)</f>
        <v>#REF!</v>
      </c>
      <c r="AU191" s="116" t="e">
        <f>'Budget FCFA'!#REF!/VLOOKUP(AU$2,$BO$127:$BP$138,2,FALSE)</f>
        <v>#REF!</v>
      </c>
      <c r="AV191" s="39" t="e">
        <f>'Budget FCFA'!#REF!/VLOOKUP(AV$2,$BO$127:$BP$138,2,FALSE)</f>
        <v>#REF!</v>
      </c>
      <c r="AW191" s="40" t="e">
        <f>'Budget FCFA'!#REF!/VLOOKUP(AW$2,$BO$127:$BP$138,2,FALSE)</f>
        <v>#REF!</v>
      </c>
      <c r="AX191" s="40" t="e">
        <f>'Budget FCFA'!#REF!/VLOOKUP(AX$2,$BO$127:$BP$138,2,FALSE)</f>
        <v>#REF!</v>
      </c>
      <c r="AY191" s="40" t="e">
        <f>'Budget FCFA'!#REF!/VLOOKUP(AY$2,$BO$127:$BP$138,2,FALSE)</f>
        <v>#REF!</v>
      </c>
      <c r="AZ191" s="116" t="e">
        <f>'Budget FCFA'!#REF!/VLOOKUP(AZ$2,$BO$127:$BP$138,2,FALSE)</f>
        <v>#REF!</v>
      </c>
      <c r="BA191" s="39" t="e">
        <f>'Budget FCFA'!#REF!/VLOOKUP(BA$2,$BO$127:$BP$138,2,FALSE)</f>
        <v>#REF!</v>
      </c>
      <c r="BB191" s="40" t="e">
        <f>'Budget FCFA'!#REF!/VLOOKUP(BB$2,$BO$127:$BP$138,2,FALSE)</f>
        <v>#REF!</v>
      </c>
      <c r="BC191" s="40" t="e">
        <f>'Budget FCFA'!#REF!/VLOOKUP(BC$2,$BO$127:$BP$138,2,FALSE)</f>
        <v>#REF!</v>
      </c>
      <c r="BD191" s="126" t="e">
        <f>'Budget FCFA'!#REF!/VLOOKUP(BD$2,$BO$127:$BP$138,2,FALSE)</f>
        <v>#REF!</v>
      </c>
      <c r="BE191" s="144" t="e">
        <f>'Budget FCFA'!#REF!/VLOOKUP(BE$2,$BO$127:$BP$138,2,FALSE)</f>
        <v>#REF!</v>
      </c>
      <c r="BF191" s="39" t="e">
        <f>'Budget FCFA'!#REF!/VLOOKUP(BF$2,$BO$127:$BP$138,2,FALSE)</f>
        <v>#REF!</v>
      </c>
      <c r="BG191" s="40" t="e">
        <f>'Budget FCFA'!#REF!/VLOOKUP(BG$2,$BO$127:$BP$138,2,FALSE)</f>
        <v>#REF!</v>
      </c>
      <c r="BH191" s="40" t="e">
        <f>'Budget FCFA'!#REF!/VLOOKUP(BH$2,$BO$127:$BP$138,2,FALSE)</f>
        <v>#REF!</v>
      </c>
      <c r="BI191" s="159" t="e">
        <f>'Budget FCFA'!#REF!/VLOOKUP(BI$2,$BO$127:$BP$138,2,FALSE)</f>
        <v>#REF!</v>
      </c>
      <c r="BJ191" s="116" t="e">
        <f>'Budget FCFA'!#REF!/VLOOKUP(BJ$2,$BO$127:$BP$138,2,FALSE)</f>
        <v>#REF!</v>
      </c>
      <c r="BK191" s="110" t="e">
        <f t="shared" si="2"/>
        <v>#REF!</v>
      </c>
      <c r="BL191" s="213" t="e">
        <f>BK191-'Budget FCFA'!#REF!</f>
        <v>#REF!</v>
      </c>
      <c r="BP191" s="5"/>
    </row>
    <row r="192" spans="1:68">
      <c r="A192" s="61" t="s">
        <v>10</v>
      </c>
      <c r="B192" s="62" t="s">
        <v>29</v>
      </c>
      <c r="C192" s="106" t="s">
        <v>69</v>
      </c>
      <c r="D192" s="39">
        <f>'Budget FCFA'!D192/VLOOKUP(D$2,$BO$127:$BP$138,2,FALSE)</f>
        <v>0</v>
      </c>
      <c r="E192" s="40">
        <f>'Budget FCFA'!E192/VLOOKUP(E$2,$BO$127:$BP$138,2,FALSE)</f>
        <v>0</v>
      </c>
      <c r="F192" s="40">
        <f>'Budget FCFA'!F192/VLOOKUP(F$2,$BO$127:$BP$138,2,FALSE)</f>
        <v>0</v>
      </c>
      <c r="G192" s="40">
        <f>'Budget FCFA'!G192/VLOOKUP(G$2,$BO$127:$BP$138,2,FALSE)</f>
        <v>0</v>
      </c>
      <c r="H192" s="116">
        <f>'Budget FCFA'!H192/VLOOKUP(H$2,$BO$127:$BP$138,2,FALSE)</f>
        <v>20</v>
      </c>
      <c r="I192" s="39">
        <f>'Budget FCFA'!I192/VLOOKUP(I$2,$BO$127:$BP$138,2,FALSE)</f>
        <v>0</v>
      </c>
      <c r="J192" s="40">
        <f>'Budget FCFA'!J192/VLOOKUP(J$2,$BO$127:$BP$138,2,FALSE)</f>
        <v>0</v>
      </c>
      <c r="K192" s="40">
        <f>'Budget FCFA'!K192/VLOOKUP(K$2,$BO$127:$BP$138,2,FALSE)</f>
        <v>0</v>
      </c>
      <c r="L192" s="116">
        <f>'Budget FCFA'!L192/VLOOKUP(L$2,$BO$127:$BP$138,2,FALSE)</f>
        <v>0</v>
      </c>
      <c r="M192" s="39">
        <f>'Budget FCFA'!M192/VLOOKUP(M$2,$BO$127:$BP$138,2,FALSE)</f>
        <v>20</v>
      </c>
      <c r="N192" s="40">
        <f>'Budget FCFA'!N192/VLOOKUP(N$2,$BO$127:$BP$138,2,FALSE)</f>
        <v>0</v>
      </c>
      <c r="O192" s="40">
        <f>'Budget FCFA'!O192/VLOOKUP(O$2,$BO$127:$BP$138,2,FALSE)</f>
        <v>0</v>
      </c>
      <c r="P192" s="40">
        <f>'Budget FCFA'!P192/VLOOKUP(P$2,$BO$127:$BP$138,2,FALSE)</f>
        <v>0</v>
      </c>
      <c r="Q192" s="126">
        <f>'Budget FCFA'!Q192/VLOOKUP(Q$2,$BO$127:$BP$138,2,FALSE)</f>
        <v>0</v>
      </c>
      <c r="R192" s="39">
        <f>'Budget FCFA'!R192/VLOOKUP(R$2,$BO$127:$BP$138,2,FALSE)</f>
        <v>20</v>
      </c>
      <c r="S192" s="40">
        <f>'Budget FCFA'!S192/VLOOKUP(S$2,$BO$127:$BP$138,2,FALSE)</f>
        <v>0</v>
      </c>
      <c r="T192" s="40">
        <f>'Budget FCFA'!T192/VLOOKUP(T$2,$BO$127:$BP$138,2,FALSE)</f>
        <v>0</v>
      </c>
      <c r="U192" s="40">
        <f>'Budget FCFA'!U192/VLOOKUP(U$2,$BO$127:$BP$138,2,FALSE)</f>
        <v>0</v>
      </c>
      <c r="V192" s="116">
        <f>'Budget FCFA'!V192/VLOOKUP(V$2,$BO$127:$BP$138,2,FALSE)</f>
        <v>0</v>
      </c>
      <c r="W192" s="39">
        <f>'Budget FCFA'!W192/VLOOKUP(W$2,$BO$127:$BP$138,2,FALSE)</f>
        <v>20</v>
      </c>
      <c r="X192" s="40">
        <f>'Budget FCFA'!X192/VLOOKUP(X$2,$BO$127:$BP$138,2,FALSE)</f>
        <v>0</v>
      </c>
      <c r="Y192" s="40">
        <f>'Budget FCFA'!Y192/VLOOKUP(Y$2,$BO$127:$BP$138,2,FALSE)</f>
        <v>0</v>
      </c>
      <c r="Z192" s="40">
        <f>'Budget FCFA'!Z192/VLOOKUP(Z$2,$BO$127:$BP$138,2,FALSE)</f>
        <v>0</v>
      </c>
      <c r="AA192" s="116">
        <f>'Budget FCFA'!AA192/VLOOKUP(AA$2,$BO$127:$BP$138,2,FALSE)</f>
        <v>20</v>
      </c>
      <c r="AB192" s="39">
        <f>'Budget FCFA'!AB192/VLOOKUP(AB$2,$BO$127:$BP$138,2,FALSE)</f>
        <v>0</v>
      </c>
      <c r="AC192" s="40">
        <f>'Budget FCFA'!AC192/VLOOKUP(AC$2,$BO$127:$BP$138,2,FALSE)</f>
        <v>0</v>
      </c>
      <c r="AD192" s="126">
        <f>'Budget FCFA'!AD192/VLOOKUP(AD$2,$BO$127:$BP$138,2,FALSE)</f>
        <v>0</v>
      </c>
      <c r="AE192" s="126">
        <f>'Budget FCFA'!AE192/VLOOKUP(AE$2,$BO$127:$BP$138,2,FALSE)</f>
        <v>0</v>
      </c>
      <c r="AF192" s="116">
        <f>'Budget FCFA'!AF192/VLOOKUP(AF$2,$BO$127:$BP$138,2,FALSE)</f>
        <v>184.71839861665222</v>
      </c>
      <c r="AG192" s="39">
        <f>'Budget FCFA'!AG192/VLOOKUP(AG$2,$BO$127:$BP$138,2,FALSE)</f>
        <v>0</v>
      </c>
      <c r="AH192" s="40">
        <f>'Budget FCFA'!AH192/VLOOKUP(AH$2,$BO$127:$BP$138,2,FALSE)</f>
        <v>0</v>
      </c>
      <c r="AI192" s="40">
        <f>'Budget FCFA'!AI192/VLOOKUP(AI$2,$BO$127:$BP$138,2,FALSE)</f>
        <v>0</v>
      </c>
      <c r="AJ192" s="40">
        <f>'Budget FCFA'!AJ192/VLOOKUP(AJ$2,$BO$127:$BP$138,2,FALSE)</f>
        <v>0</v>
      </c>
      <c r="AK192" s="116">
        <f>'Budget FCFA'!AK192/VLOOKUP(AK$2,$BO$127:$BP$138,2,FALSE)</f>
        <v>300.5</v>
      </c>
      <c r="AL192" s="39">
        <f>'Budget FCFA'!AL192/VLOOKUP(AL$2,$BO$127:$BP$138,2,FALSE)</f>
        <v>0</v>
      </c>
      <c r="AM192" s="40">
        <f>'Budget FCFA'!AM192/VLOOKUP(AM$2,$BO$127:$BP$138,2,FALSE)</f>
        <v>0</v>
      </c>
      <c r="AN192" s="40">
        <f>'Budget FCFA'!AN192/VLOOKUP(AN$2,$BO$127:$BP$138,2,FALSE)</f>
        <v>0</v>
      </c>
      <c r="AO192" s="40">
        <f>'Budget FCFA'!AO192/VLOOKUP(AO$2,$BO$127:$BP$138,2,FALSE)</f>
        <v>0</v>
      </c>
      <c r="AP192" s="116">
        <f>'Budget FCFA'!AP192/VLOOKUP(AP$2,$BO$127:$BP$138,2,FALSE)</f>
        <v>20</v>
      </c>
      <c r="AQ192" s="39" t="e">
        <f>'Budget FCFA'!#REF!/VLOOKUP(AQ$2,$BO$127:$BP$138,2,FALSE)</f>
        <v>#REF!</v>
      </c>
      <c r="AR192" s="40" t="e">
        <f>'Budget FCFA'!#REF!/VLOOKUP(AR$2,$BO$127:$BP$138,2,FALSE)</f>
        <v>#REF!</v>
      </c>
      <c r="AS192" s="40" t="e">
        <f>'Budget FCFA'!#REF!/VLOOKUP(AS$2,$BO$127:$BP$138,2,FALSE)</f>
        <v>#REF!</v>
      </c>
      <c r="AT192" s="126" t="e">
        <f>'Budget FCFA'!#REF!/VLOOKUP(AT$2,$BO$127:$BP$138,2,FALSE)</f>
        <v>#REF!</v>
      </c>
      <c r="AU192" s="116" t="e">
        <f>'Budget FCFA'!#REF!/VLOOKUP(AU$2,$BO$127:$BP$138,2,FALSE)</f>
        <v>#REF!</v>
      </c>
      <c r="AV192" s="39" t="e">
        <f>'Budget FCFA'!#REF!/VLOOKUP(AV$2,$BO$127:$BP$138,2,FALSE)</f>
        <v>#REF!</v>
      </c>
      <c r="AW192" s="40" t="e">
        <f>'Budget FCFA'!#REF!/VLOOKUP(AW$2,$BO$127:$BP$138,2,FALSE)</f>
        <v>#REF!</v>
      </c>
      <c r="AX192" s="40" t="e">
        <f>'Budget FCFA'!#REF!/VLOOKUP(AX$2,$BO$127:$BP$138,2,FALSE)</f>
        <v>#REF!</v>
      </c>
      <c r="AY192" s="40" t="e">
        <f>'Budget FCFA'!#REF!/VLOOKUP(AY$2,$BO$127:$BP$138,2,FALSE)</f>
        <v>#REF!</v>
      </c>
      <c r="AZ192" s="116" t="e">
        <f>'Budget FCFA'!#REF!/VLOOKUP(AZ$2,$BO$127:$BP$138,2,FALSE)</f>
        <v>#REF!</v>
      </c>
      <c r="BA192" s="39" t="e">
        <f>'Budget FCFA'!#REF!/VLOOKUP(BA$2,$BO$127:$BP$138,2,FALSE)</f>
        <v>#REF!</v>
      </c>
      <c r="BB192" s="40" t="e">
        <f>'Budget FCFA'!#REF!/VLOOKUP(BB$2,$BO$127:$BP$138,2,FALSE)</f>
        <v>#REF!</v>
      </c>
      <c r="BC192" s="40" t="e">
        <f>'Budget FCFA'!#REF!/VLOOKUP(BC$2,$BO$127:$BP$138,2,FALSE)</f>
        <v>#REF!</v>
      </c>
      <c r="BD192" s="126" t="e">
        <f>'Budget FCFA'!#REF!/VLOOKUP(BD$2,$BO$127:$BP$138,2,FALSE)</f>
        <v>#REF!</v>
      </c>
      <c r="BE192" s="144" t="e">
        <f>'Budget FCFA'!#REF!/VLOOKUP(BE$2,$BO$127:$BP$138,2,FALSE)</f>
        <v>#REF!</v>
      </c>
      <c r="BF192" s="39" t="e">
        <f>'Budget FCFA'!#REF!/VLOOKUP(BF$2,$BO$127:$BP$138,2,FALSE)</f>
        <v>#REF!</v>
      </c>
      <c r="BG192" s="40" t="e">
        <f>'Budget FCFA'!#REF!/VLOOKUP(BG$2,$BO$127:$BP$138,2,FALSE)</f>
        <v>#REF!</v>
      </c>
      <c r="BH192" s="40" t="e">
        <f>'Budget FCFA'!#REF!/VLOOKUP(BH$2,$BO$127:$BP$138,2,FALSE)</f>
        <v>#REF!</v>
      </c>
      <c r="BI192" s="159" t="e">
        <f>'Budget FCFA'!#REF!/VLOOKUP(BI$2,$BO$127:$BP$138,2,FALSE)</f>
        <v>#REF!</v>
      </c>
      <c r="BJ192" s="116" t="e">
        <f>'Budget FCFA'!#REF!/VLOOKUP(BJ$2,$BO$127:$BP$138,2,FALSE)</f>
        <v>#REF!</v>
      </c>
      <c r="BK192" s="110" t="e">
        <f t="shared" si="2"/>
        <v>#REF!</v>
      </c>
      <c r="BL192" s="213" t="e">
        <f>BK192-'Budget FCFA'!#REF!</f>
        <v>#REF!</v>
      </c>
      <c r="BP192" s="5"/>
    </row>
    <row r="193" spans="1:68">
      <c r="A193" s="61" t="s">
        <v>10</v>
      </c>
      <c r="B193" s="62" t="s">
        <v>96</v>
      </c>
      <c r="C193" s="110" t="s">
        <v>69</v>
      </c>
      <c r="D193" s="39">
        <f>'Budget FCFA'!D193/VLOOKUP(D$2,$BO$127:$BP$138,2,FALSE)</f>
        <v>0</v>
      </c>
      <c r="E193" s="40">
        <f>'Budget FCFA'!E193/VLOOKUP(E$2,$BO$127:$BP$138,2,FALSE)</f>
        <v>0</v>
      </c>
      <c r="F193" s="40">
        <f>'Budget FCFA'!F193/VLOOKUP(F$2,$BO$127:$BP$138,2,FALSE)</f>
        <v>0</v>
      </c>
      <c r="G193" s="40">
        <f>'Budget FCFA'!G193/VLOOKUP(G$2,$BO$127:$BP$138,2,FALSE)</f>
        <v>0</v>
      </c>
      <c r="H193" s="41">
        <f>'Budget FCFA'!H193/VLOOKUP(H$2,$BO$127:$BP$138,2,FALSE)</f>
        <v>20</v>
      </c>
      <c r="I193" s="39">
        <f>'Budget FCFA'!I193/VLOOKUP(I$2,$BO$127:$BP$138,2,FALSE)</f>
        <v>0</v>
      </c>
      <c r="J193" s="40">
        <f>'Budget FCFA'!J193/VLOOKUP(J$2,$BO$127:$BP$138,2,FALSE)</f>
        <v>0</v>
      </c>
      <c r="K193" s="40">
        <f>'Budget FCFA'!K193/VLOOKUP(K$2,$BO$127:$BP$138,2,FALSE)</f>
        <v>0</v>
      </c>
      <c r="L193" s="41">
        <f>'Budget FCFA'!L193/VLOOKUP(L$2,$BO$127:$BP$138,2,FALSE)</f>
        <v>0</v>
      </c>
      <c r="M193" s="39">
        <f>'Budget FCFA'!M193/VLOOKUP(M$2,$BO$127:$BP$138,2,FALSE)</f>
        <v>20</v>
      </c>
      <c r="N193" s="40">
        <f>'Budget FCFA'!N193/VLOOKUP(N$2,$BO$127:$BP$138,2,FALSE)</f>
        <v>0</v>
      </c>
      <c r="O193" s="40">
        <f>'Budget FCFA'!O193/VLOOKUP(O$2,$BO$127:$BP$138,2,FALSE)</f>
        <v>0</v>
      </c>
      <c r="P193" s="40">
        <f>'Budget FCFA'!P193/VLOOKUP(P$2,$BO$127:$BP$138,2,FALSE)</f>
        <v>0</v>
      </c>
      <c r="Q193" s="126">
        <f>'Budget FCFA'!Q193/VLOOKUP(Q$2,$BO$127:$BP$138,2,FALSE)</f>
        <v>0</v>
      </c>
      <c r="R193" s="39">
        <f>'Budget FCFA'!R193/VLOOKUP(R$2,$BO$127:$BP$138,2,FALSE)</f>
        <v>20</v>
      </c>
      <c r="S193" s="40">
        <f>'Budget FCFA'!S193/VLOOKUP(S$2,$BO$127:$BP$138,2,FALSE)</f>
        <v>0</v>
      </c>
      <c r="T193" s="40">
        <f>'Budget FCFA'!T193/VLOOKUP(T$2,$BO$127:$BP$138,2,FALSE)</f>
        <v>0</v>
      </c>
      <c r="U193" s="40">
        <f>'Budget FCFA'!U193/VLOOKUP(U$2,$BO$127:$BP$138,2,FALSE)</f>
        <v>0</v>
      </c>
      <c r="V193" s="41">
        <f>'Budget FCFA'!V193/VLOOKUP(V$2,$BO$127:$BP$138,2,FALSE)</f>
        <v>0</v>
      </c>
      <c r="W193" s="39">
        <f>'Budget FCFA'!W193/VLOOKUP(W$2,$BO$127:$BP$138,2,FALSE)</f>
        <v>20</v>
      </c>
      <c r="X193" s="40">
        <f>'Budget FCFA'!X193/VLOOKUP(X$2,$BO$127:$BP$138,2,FALSE)</f>
        <v>0</v>
      </c>
      <c r="Y193" s="40">
        <f>'Budget FCFA'!Y193/VLOOKUP(Y$2,$BO$127:$BP$138,2,FALSE)</f>
        <v>0</v>
      </c>
      <c r="Z193" s="40">
        <f>'Budget FCFA'!Z193/VLOOKUP(Z$2,$BO$127:$BP$138,2,FALSE)</f>
        <v>0</v>
      </c>
      <c r="AA193" s="41">
        <f>'Budget FCFA'!AA193/VLOOKUP(AA$2,$BO$127:$BP$138,2,FALSE)</f>
        <v>20</v>
      </c>
      <c r="AB193" s="39">
        <f>'Budget FCFA'!AB193/VLOOKUP(AB$2,$BO$127:$BP$138,2,FALSE)</f>
        <v>0</v>
      </c>
      <c r="AC193" s="40">
        <f>'Budget FCFA'!AC193/VLOOKUP(AC$2,$BO$127:$BP$138,2,FALSE)</f>
        <v>0</v>
      </c>
      <c r="AD193" s="40">
        <f>'Budget FCFA'!AD193/VLOOKUP(AD$2,$BO$127:$BP$138,2,FALSE)</f>
        <v>0</v>
      </c>
      <c r="AE193" s="126">
        <f>'Budget FCFA'!AE193/VLOOKUP(AE$2,$BO$127:$BP$138,2,FALSE)</f>
        <v>0</v>
      </c>
      <c r="AF193" s="41">
        <f>'Budget FCFA'!AF193/VLOOKUP(AF$2,$BO$127:$BP$138,2,FALSE)</f>
        <v>184.71839861665222</v>
      </c>
      <c r="AG193" s="39">
        <f>'Budget FCFA'!AG193/VLOOKUP(AG$2,$BO$127:$BP$138,2,FALSE)</f>
        <v>0</v>
      </c>
      <c r="AH193" s="40">
        <f>'Budget FCFA'!AH193/VLOOKUP(AH$2,$BO$127:$BP$138,2,FALSE)</f>
        <v>0</v>
      </c>
      <c r="AI193" s="40">
        <f>'Budget FCFA'!AI193/VLOOKUP(AI$2,$BO$127:$BP$138,2,FALSE)</f>
        <v>0</v>
      </c>
      <c r="AJ193" s="40">
        <f>'Budget FCFA'!AJ193/VLOOKUP(AJ$2,$BO$127:$BP$138,2,FALSE)</f>
        <v>0</v>
      </c>
      <c r="AK193" s="41">
        <f>'Budget FCFA'!AK193/VLOOKUP(AK$2,$BO$127:$BP$138,2,FALSE)</f>
        <v>106.28</v>
      </c>
      <c r="AL193" s="39">
        <f>'Budget FCFA'!AL193/VLOOKUP(AL$2,$BO$127:$BP$138,2,FALSE)</f>
        <v>0</v>
      </c>
      <c r="AM193" s="40">
        <f>'Budget FCFA'!AM193/VLOOKUP(AM$2,$BO$127:$BP$138,2,FALSE)</f>
        <v>0</v>
      </c>
      <c r="AN193" s="40">
        <f>'Budget FCFA'!AN193/VLOOKUP(AN$2,$BO$127:$BP$138,2,FALSE)</f>
        <v>0</v>
      </c>
      <c r="AO193" s="40">
        <f>'Budget FCFA'!AO193/VLOOKUP(AO$2,$BO$127:$BP$138,2,FALSE)</f>
        <v>0</v>
      </c>
      <c r="AP193" s="41">
        <f>'Budget FCFA'!AP193/VLOOKUP(AP$2,$BO$127:$BP$138,2,FALSE)</f>
        <v>20</v>
      </c>
      <c r="AQ193" s="39" t="e">
        <f>'Budget FCFA'!#REF!/VLOOKUP(AQ$2,$BO$127:$BP$138,2,FALSE)</f>
        <v>#REF!</v>
      </c>
      <c r="AR193" s="40" t="e">
        <f>'Budget FCFA'!#REF!/VLOOKUP(AR$2,$BO$127:$BP$138,2,FALSE)</f>
        <v>#REF!</v>
      </c>
      <c r="AS193" s="40" t="e">
        <f>'Budget FCFA'!#REF!/VLOOKUP(AS$2,$BO$127:$BP$138,2,FALSE)</f>
        <v>#REF!</v>
      </c>
      <c r="AT193" s="126" t="e">
        <f>'Budget FCFA'!#REF!/VLOOKUP(AT$2,$BO$127:$BP$138,2,FALSE)</f>
        <v>#REF!</v>
      </c>
      <c r="AU193" s="41" t="e">
        <f>'Budget FCFA'!#REF!/VLOOKUP(AU$2,$BO$127:$BP$138,2,FALSE)</f>
        <v>#REF!</v>
      </c>
      <c r="AV193" s="39" t="e">
        <f>'Budget FCFA'!#REF!/VLOOKUP(AV$2,$BO$127:$BP$138,2,FALSE)</f>
        <v>#REF!</v>
      </c>
      <c r="AW193" s="40" t="e">
        <f>'Budget FCFA'!#REF!/VLOOKUP(AW$2,$BO$127:$BP$138,2,FALSE)</f>
        <v>#REF!</v>
      </c>
      <c r="AX193" s="40" t="e">
        <f>'Budget FCFA'!#REF!/VLOOKUP(AX$2,$BO$127:$BP$138,2,FALSE)</f>
        <v>#REF!</v>
      </c>
      <c r="AY193" s="40" t="e">
        <f>'Budget FCFA'!#REF!/VLOOKUP(AY$2,$BO$127:$BP$138,2,FALSE)</f>
        <v>#REF!</v>
      </c>
      <c r="AZ193" s="41" t="e">
        <f>'Budget FCFA'!#REF!/VLOOKUP(AZ$2,$BO$127:$BP$138,2,FALSE)</f>
        <v>#REF!</v>
      </c>
      <c r="BA193" s="39" t="e">
        <f>'Budget FCFA'!#REF!/VLOOKUP(BA$2,$BO$127:$BP$138,2,FALSE)</f>
        <v>#REF!</v>
      </c>
      <c r="BB193" s="40" t="e">
        <f>'Budget FCFA'!#REF!/VLOOKUP(BB$2,$BO$127:$BP$138,2,FALSE)</f>
        <v>#REF!</v>
      </c>
      <c r="BC193" s="40" t="e">
        <f>'Budget FCFA'!#REF!/VLOOKUP(BC$2,$BO$127:$BP$138,2,FALSE)</f>
        <v>#REF!</v>
      </c>
      <c r="BD193" s="126" t="e">
        <f>'Budget FCFA'!#REF!/VLOOKUP(BD$2,$BO$127:$BP$138,2,FALSE)</f>
        <v>#REF!</v>
      </c>
      <c r="BE193" s="41" t="e">
        <f>'Budget FCFA'!#REF!/VLOOKUP(BE$2,$BO$127:$BP$138,2,FALSE)</f>
        <v>#REF!</v>
      </c>
      <c r="BF193" s="39" t="e">
        <f>'Budget FCFA'!#REF!/VLOOKUP(BF$2,$BO$127:$BP$138,2,FALSE)</f>
        <v>#REF!</v>
      </c>
      <c r="BG193" s="40" t="e">
        <f>'Budget FCFA'!#REF!/VLOOKUP(BG$2,$BO$127:$BP$138,2,FALSE)</f>
        <v>#REF!</v>
      </c>
      <c r="BH193" s="40" t="e">
        <f>'Budget FCFA'!#REF!/VLOOKUP(BH$2,$BO$127:$BP$138,2,FALSE)</f>
        <v>#REF!</v>
      </c>
      <c r="BI193" s="157" t="e">
        <f>'Budget FCFA'!#REF!/VLOOKUP(BI$2,$BO$127:$BP$138,2,FALSE)</f>
        <v>#REF!</v>
      </c>
      <c r="BJ193" s="149" t="e">
        <f>'Budget FCFA'!#REF!/VLOOKUP(BJ$2,$BO$127:$BP$138,2,FALSE)</f>
        <v>#REF!</v>
      </c>
      <c r="BK193" s="110" t="e">
        <f t="shared" si="2"/>
        <v>#REF!</v>
      </c>
      <c r="BL193" s="213" t="e">
        <f>BK193-'Budget FCFA'!#REF!</f>
        <v>#REF!</v>
      </c>
      <c r="BP193" s="5"/>
    </row>
    <row r="194" spans="1:68">
      <c r="A194" s="61" t="s">
        <v>10</v>
      </c>
      <c r="B194" s="62" t="s">
        <v>30</v>
      </c>
      <c r="C194" s="110" t="s">
        <v>69</v>
      </c>
      <c r="D194" s="39">
        <f>'Budget FCFA'!D194/VLOOKUP(D$2,$BO$127:$BP$138,2,FALSE)</f>
        <v>0</v>
      </c>
      <c r="E194" s="40">
        <f>'Budget FCFA'!E194/VLOOKUP(E$2,$BO$127:$BP$138,2,FALSE)</f>
        <v>0</v>
      </c>
      <c r="F194" s="40">
        <f>'Budget FCFA'!F194/VLOOKUP(F$2,$BO$127:$BP$138,2,FALSE)</f>
        <v>0</v>
      </c>
      <c r="G194" s="40">
        <f>'Budget FCFA'!G194/VLOOKUP(G$2,$BO$127:$BP$138,2,FALSE)</f>
        <v>0</v>
      </c>
      <c r="H194" s="41">
        <f>'Budget FCFA'!H194/VLOOKUP(H$2,$BO$127:$BP$138,2,FALSE)</f>
        <v>20</v>
      </c>
      <c r="I194" s="39">
        <f>'Budget FCFA'!I194/VLOOKUP(I$2,$BO$127:$BP$138,2,FALSE)</f>
        <v>0</v>
      </c>
      <c r="J194" s="40">
        <f>'Budget FCFA'!J194/VLOOKUP(J$2,$BO$127:$BP$138,2,FALSE)</f>
        <v>0</v>
      </c>
      <c r="K194" s="40">
        <f>'Budget FCFA'!K194/VLOOKUP(K$2,$BO$127:$BP$138,2,FALSE)</f>
        <v>0</v>
      </c>
      <c r="L194" s="41">
        <f>'Budget FCFA'!L194/VLOOKUP(L$2,$BO$127:$BP$138,2,FALSE)</f>
        <v>0</v>
      </c>
      <c r="M194" s="39">
        <f>'Budget FCFA'!M194/VLOOKUP(M$2,$BO$127:$BP$138,2,FALSE)</f>
        <v>20</v>
      </c>
      <c r="N194" s="40">
        <f>'Budget FCFA'!N194/VLOOKUP(N$2,$BO$127:$BP$138,2,FALSE)</f>
        <v>0</v>
      </c>
      <c r="O194" s="40">
        <f>'Budget FCFA'!O194/VLOOKUP(O$2,$BO$127:$BP$138,2,FALSE)</f>
        <v>0</v>
      </c>
      <c r="P194" s="40">
        <f>'Budget FCFA'!P194/VLOOKUP(P$2,$BO$127:$BP$138,2,FALSE)</f>
        <v>0</v>
      </c>
      <c r="Q194" s="126">
        <f>'Budget FCFA'!Q194/VLOOKUP(Q$2,$BO$127:$BP$138,2,FALSE)</f>
        <v>0</v>
      </c>
      <c r="R194" s="39">
        <f>'Budget FCFA'!R194/VLOOKUP(R$2,$BO$127:$BP$138,2,FALSE)</f>
        <v>20</v>
      </c>
      <c r="S194" s="40">
        <f>'Budget FCFA'!S194/VLOOKUP(S$2,$BO$127:$BP$138,2,FALSE)</f>
        <v>0</v>
      </c>
      <c r="T194" s="40">
        <f>'Budget FCFA'!T194/VLOOKUP(T$2,$BO$127:$BP$138,2,FALSE)</f>
        <v>0</v>
      </c>
      <c r="U194" s="40">
        <f>'Budget FCFA'!U194/VLOOKUP(U$2,$BO$127:$BP$138,2,FALSE)</f>
        <v>0</v>
      </c>
      <c r="V194" s="41">
        <f>'Budget FCFA'!V194/VLOOKUP(V$2,$BO$127:$BP$138,2,FALSE)</f>
        <v>0</v>
      </c>
      <c r="W194" s="39">
        <f>'Budget FCFA'!W194/VLOOKUP(W$2,$BO$127:$BP$138,2,FALSE)</f>
        <v>20</v>
      </c>
      <c r="X194" s="40">
        <f>'Budget FCFA'!X194/VLOOKUP(X$2,$BO$127:$BP$138,2,FALSE)</f>
        <v>0</v>
      </c>
      <c r="Y194" s="40">
        <f>'Budget FCFA'!Y194/VLOOKUP(Y$2,$BO$127:$BP$138,2,FALSE)</f>
        <v>0</v>
      </c>
      <c r="Z194" s="40">
        <f>'Budget FCFA'!Z194/VLOOKUP(Z$2,$BO$127:$BP$138,2,FALSE)</f>
        <v>0</v>
      </c>
      <c r="AA194" s="41">
        <f>'Budget FCFA'!AA194/VLOOKUP(AA$2,$BO$127:$BP$138,2,FALSE)</f>
        <v>20</v>
      </c>
      <c r="AB194" s="39">
        <f>'Budget FCFA'!AB194/VLOOKUP(AB$2,$BO$127:$BP$138,2,FALSE)</f>
        <v>0</v>
      </c>
      <c r="AC194" s="40">
        <f>'Budget FCFA'!AC194/VLOOKUP(AC$2,$BO$127:$BP$138,2,FALSE)</f>
        <v>0</v>
      </c>
      <c r="AD194" s="40">
        <f>'Budget FCFA'!AD194/VLOOKUP(AD$2,$BO$127:$BP$138,2,FALSE)</f>
        <v>0</v>
      </c>
      <c r="AE194" s="126">
        <f>'Budget FCFA'!AE194/VLOOKUP(AE$2,$BO$127:$BP$138,2,FALSE)</f>
        <v>0</v>
      </c>
      <c r="AF194" s="41">
        <f>'Budget FCFA'!AF194/VLOOKUP(AF$2,$BO$127:$BP$138,2,FALSE)</f>
        <v>184.71839861665222</v>
      </c>
      <c r="AG194" s="39">
        <f>'Budget FCFA'!AG194/VLOOKUP(AG$2,$BO$127:$BP$138,2,FALSE)</f>
        <v>0</v>
      </c>
      <c r="AH194" s="40">
        <f>'Budget FCFA'!AH194/VLOOKUP(AH$2,$BO$127:$BP$138,2,FALSE)</f>
        <v>0</v>
      </c>
      <c r="AI194" s="40">
        <f>'Budget FCFA'!AI194/VLOOKUP(AI$2,$BO$127:$BP$138,2,FALSE)</f>
        <v>0</v>
      </c>
      <c r="AJ194" s="40">
        <f>'Budget FCFA'!AJ194/VLOOKUP(AJ$2,$BO$127:$BP$138,2,FALSE)</f>
        <v>0</v>
      </c>
      <c r="AK194" s="41">
        <f>'Budget FCFA'!AK194/VLOOKUP(AK$2,$BO$127:$BP$138,2,FALSE)</f>
        <v>100.45999999999998</v>
      </c>
      <c r="AL194" s="39">
        <f>'Budget FCFA'!AL194/VLOOKUP(AL$2,$BO$127:$BP$138,2,FALSE)</f>
        <v>0</v>
      </c>
      <c r="AM194" s="40">
        <f>'Budget FCFA'!AM194/VLOOKUP(AM$2,$BO$127:$BP$138,2,FALSE)</f>
        <v>0</v>
      </c>
      <c r="AN194" s="40">
        <f>'Budget FCFA'!AN194/VLOOKUP(AN$2,$BO$127:$BP$138,2,FALSE)</f>
        <v>0</v>
      </c>
      <c r="AO194" s="40">
        <f>'Budget FCFA'!AO194/VLOOKUP(AO$2,$BO$127:$BP$138,2,FALSE)</f>
        <v>0</v>
      </c>
      <c r="AP194" s="41">
        <f>'Budget FCFA'!AP194/VLOOKUP(AP$2,$BO$127:$BP$138,2,FALSE)</f>
        <v>20</v>
      </c>
      <c r="AQ194" s="39" t="e">
        <f>'Budget FCFA'!#REF!/VLOOKUP(AQ$2,$BO$127:$BP$138,2,FALSE)</f>
        <v>#REF!</v>
      </c>
      <c r="AR194" s="40" t="e">
        <f>'Budget FCFA'!#REF!/VLOOKUP(AR$2,$BO$127:$BP$138,2,FALSE)</f>
        <v>#REF!</v>
      </c>
      <c r="AS194" s="40" t="e">
        <f>'Budget FCFA'!#REF!/VLOOKUP(AS$2,$BO$127:$BP$138,2,FALSE)</f>
        <v>#REF!</v>
      </c>
      <c r="AT194" s="126" t="e">
        <f>'Budget FCFA'!#REF!/VLOOKUP(AT$2,$BO$127:$BP$138,2,FALSE)</f>
        <v>#REF!</v>
      </c>
      <c r="AU194" s="41" t="e">
        <f>'Budget FCFA'!#REF!/VLOOKUP(AU$2,$BO$127:$BP$138,2,FALSE)</f>
        <v>#REF!</v>
      </c>
      <c r="AV194" s="39" t="e">
        <f>'Budget FCFA'!#REF!/VLOOKUP(AV$2,$BO$127:$BP$138,2,FALSE)</f>
        <v>#REF!</v>
      </c>
      <c r="AW194" s="40" t="e">
        <f>'Budget FCFA'!#REF!/VLOOKUP(AW$2,$BO$127:$BP$138,2,FALSE)</f>
        <v>#REF!</v>
      </c>
      <c r="AX194" s="40" t="e">
        <f>'Budget FCFA'!#REF!/VLOOKUP(AX$2,$BO$127:$BP$138,2,FALSE)</f>
        <v>#REF!</v>
      </c>
      <c r="AY194" s="40" t="e">
        <f>'Budget FCFA'!#REF!/VLOOKUP(AY$2,$BO$127:$BP$138,2,FALSE)</f>
        <v>#REF!</v>
      </c>
      <c r="AZ194" s="41" t="e">
        <f>'Budget FCFA'!#REF!/VLOOKUP(AZ$2,$BO$127:$BP$138,2,FALSE)</f>
        <v>#REF!</v>
      </c>
      <c r="BA194" s="39" t="e">
        <f>'Budget FCFA'!#REF!/VLOOKUP(BA$2,$BO$127:$BP$138,2,FALSE)</f>
        <v>#REF!</v>
      </c>
      <c r="BB194" s="40" t="e">
        <f>'Budget FCFA'!#REF!/VLOOKUP(BB$2,$BO$127:$BP$138,2,FALSE)</f>
        <v>#REF!</v>
      </c>
      <c r="BC194" s="40" t="e">
        <f>'Budget FCFA'!#REF!/VLOOKUP(BC$2,$BO$127:$BP$138,2,FALSE)</f>
        <v>#REF!</v>
      </c>
      <c r="BD194" s="126" t="e">
        <f>'Budget FCFA'!#REF!/VLOOKUP(BD$2,$BO$127:$BP$138,2,FALSE)</f>
        <v>#REF!</v>
      </c>
      <c r="BE194" s="41" t="e">
        <f>'Budget FCFA'!#REF!/VLOOKUP(BE$2,$BO$127:$BP$138,2,FALSE)</f>
        <v>#REF!</v>
      </c>
      <c r="BF194" s="39" t="e">
        <f>'Budget FCFA'!#REF!/VLOOKUP(BF$2,$BO$127:$BP$138,2,FALSE)</f>
        <v>#REF!</v>
      </c>
      <c r="BG194" s="40" t="e">
        <f>'Budget FCFA'!#REF!/VLOOKUP(BG$2,$BO$127:$BP$138,2,FALSE)</f>
        <v>#REF!</v>
      </c>
      <c r="BH194" s="40" t="e">
        <f>'Budget FCFA'!#REF!/VLOOKUP(BH$2,$BO$127:$BP$138,2,FALSE)</f>
        <v>#REF!</v>
      </c>
      <c r="BI194" s="157" t="e">
        <f>'Budget FCFA'!#REF!/VLOOKUP(BI$2,$BO$127:$BP$138,2,FALSE)</f>
        <v>#REF!</v>
      </c>
      <c r="BJ194" s="149" t="e">
        <f>'Budget FCFA'!#REF!/VLOOKUP(BJ$2,$BO$127:$BP$138,2,FALSE)</f>
        <v>#REF!</v>
      </c>
      <c r="BK194" s="110" t="e">
        <f t="shared" si="2"/>
        <v>#REF!</v>
      </c>
      <c r="BL194" s="213" t="e">
        <f>BK194-'Budget FCFA'!#REF!</f>
        <v>#REF!</v>
      </c>
      <c r="BP194" s="5"/>
    </row>
    <row r="195" spans="1:68" ht="15.6">
      <c r="A195" s="61" t="s">
        <v>10</v>
      </c>
      <c r="B195" s="68" t="s">
        <v>27</v>
      </c>
      <c r="C195" s="68" t="s">
        <v>39</v>
      </c>
      <c r="D195" s="45">
        <f>'Budget FCFA'!D195/VLOOKUP(D$2,$BO$127:$BP$138,2,FALSE)</f>
        <v>0</v>
      </c>
      <c r="E195" s="43">
        <f>'Budget FCFA'!E195/VLOOKUP(E$2,$BO$127:$BP$138,2,FALSE)</f>
        <v>0</v>
      </c>
      <c r="F195" s="43">
        <f>'Budget FCFA'!F195/VLOOKUP(F$2,$BO$127:$BP$138,2,FALSE)</f>
        <v>0</v>
      </c>
      <c r="G195" s="43">
        <f>'Budget FCFA'!G195/VLOOKUP(G$2,$BO$127:$BP$138,2,FALSE)</f>
        <v>0</v>
      </c>
      <c r="H195" s="44">
        <f>'Budget FCFA'!H195/VLOOKUP(H$2,$BO$127:$BP$138,2,FALSE)</f>
        <v>100</v>
      </c>
      <c r="I195" s="45">
        <f>'Budget FCFA'!I195/VLOOKUP(I$2,$BO$127:$BP$138,2,FALSE)</f>
        <v>0</v>
      </c>
      <c r="J195" s="43">
        <f>'Budget FCFA'!J195/VLOOKUP(J$2,$BO$127:$BP$138,2,FALSE)</f>
        <v>0</v>
      </c>
      <c r="K195" s="43">
        <f>'Budget FCFA'!K195/VLOOKUP(K$2,$BO$127:$BP$138,2,FALSE)</f>
        <v>0</v>
      </c>
      <c r="L195" s="44">
        <f>'Budget FCFA'!L195/VLOOKUP(L$2,$BO$127:$BP$138,2,FALSE)</f>
        <v>0</v>
      </c>
      <c r="M195" s="45">
        <f>'Budget FCFA'!M195/VLOOKUP(M$2,$BO$127:$BP$138,2,FALSE)</f>
        <v>100</v>
      </c>
      <c r="N195" s="43">
        <f>'Budget FCFA'!N195/VLOOKUP(N$2,$BO$127:$BP$138,2,FALSE)</f>
        <v>0</v>
      </c>
      <c r="O195" s="43">
        <f>'Budget FCFA'!O195/VLOOKUP(O$2,$BO$127:$BP$138,2,FALSE)</f>
        <v>0</v>
      </c>
      <c r="P195" s="43">
        <f>'Budget FCFA'!P195/VLOOKUP(P$2,$BO$127:$BP$138,2,FALSE)</f>
        <v>0</v>
      </c>
      <c r="Q195" s="44">
        <f>'Budget FCFA'!Q195/VLOOKUP(Q$2,$BO$127:$BP$138,2,FALSE)</f>
        <v>0</v>
      </c>
      <c r="R195" s="45">
        <f>'Budget FCFA'!R195/VLOOKUP(R$2,$BO$127:$BP$138,2,FALSE)</f>
        <v>100</v>
      </c>
      <c r="S195" s="43">
        <f>'Budget FCFA'!S195/VLOOKUP(S$2,$BO$127:$BP$138,2,FALSE)</f>
        <v>0</v>
      </c>
      <c r="T195" s="43">
        <f>'Budget FCFA'!T195/VLOOKUP(T$2,$BO$127:$BP$138,2,FALSE)</f>
        <v>0</v>
      </c>
      <c r="U195" s="43">
        <f>'Budget FCFA'!U195/VLOOKUP(U$2,$BO$127:$BP$138,2,FALSE)</f>
        <v>0</v>
      </c>
      <c r="V195" s="44">
        <f>'Budget FCFA'!V195/VLOOKUP(V$2,$BO$127:$BP$138,2,FALSE)</f>
        <v>0</v>
      </c>
      <c r="W195" s="45">
        <f>'Budget FCFA'!W195/VLOOKUP(W$2,$BO$127:$BP$138,2,FALSE)</f>
        <v>120</v>
      </c>
      <c r="X195" s="43">
        <f>'Budget FCFA'!X195/VLOOKUP(X$2,$BO$127:$BP$138,2,FALSE)</f>
        <v>0</v>
      </c>
      <c r="Y195" s="43">
        <f>'Budget FCFA'!Y195/VLOOKUP(Y$2,$BO$127:$BP$138,2,FALSE)</f>
        <v>0</v>
      </c>
      <c r="Z195" s="43">
        <f>'Budget FCFA'!Z195/VLOOKUP(Z$2,$BO$127:$BP$138,2,FALSE)</f>
        <v>0</v>
      </c>
      <c r="AA195" s="44">
        <f>'Budget FCFA'!AA195/VLOOKUP(AA$2,$BO$127:$BP$138,2,FALSE)</f>
        <v>120</v>
      </c>
      <c r="AB195" s="45">
        <f>'Budget FCFA'!AB195/VLOOKUP(AB$2,$BO$127:$BP$138,2,FALSE)</f>
        <v>0</v>
      </c>
      <c r="AC195" s="43">
        <f>'Budget FCFA'!AC195/VLOOKUP(AC$2,$BO$127:$BP$138,2,FALSE)</f>
        <v>0</v>
      </c>
      <c r="AD195" s="43">
        <f>'Budget FCFA'!AD195/VLOOKUP(AD$2,$BO$127:$BP$138,2,FALSE)</f>
        <v>0</v>
      </c>
      <c r="AE195" s="43">
        <f>'Budget FCFA'!AE195/VLOOKUP(AE$2,$BO$127:$BP$138,2,FALSE)</f>
        <v>0</v>
      </c>
      <c r="AF195" s="44">
        <f>'Budget FCFA'!AF195/VLOOKUP(AF$2,$BO$127:$BP$138,2,FALSE)</f>
        <v>1108.3103916999135</v>
      </c>
      <c r="AG195" s="45">
        <f>'Budget FCFA'!AG195/VLOOKUP(AG$2,$BO$127:$BP$138,2,FALSE)</f>
        <v>0</v>
      </c>
      <c r="AH195" s="43">
        <f>'Budget FCFA'!AH195/VLOOKUP(AH$2,$BO$127:$BP$138,2,FALSE)</f>
        <v>0</v>
      </c>
      <c r="AI195" s="43">
        <f>'Budget FCFA'!AI195/VLOOKUP(AI$2,$BO$127:$BP$138,2,FALSE)</f>
        <v>0</v>
      </c>
      <c r="AJ195" s="43">
        <f>'Budget FCFA'!AJ195/VLOOKUP(AJ$2,$BO$127:$BP$138,2,FALSE)</f>
        <v>0</v>
      </c>
      <c r="AK195" s="44">
        <f>'Budget FCFA'!AK195/VLOOKUP(AK$2,$BO$127:$BP$138,2,FALSE)</f>
        <v>1196.3100000000002</v>
      </c>
      <c r="AL195" s="45">
        <f>'Budget FCFA'!AL195/VLOOKUP(AL$2,$BO$127:$BP$138,2,FALSE)</f>
        <v>0</v>
      </c>
      <c r="AM195" s="43">
        <f>'Budget FCFA'!AM195/VLOOKUP(AM$2,$BO$127:$BP$138,2,FALSE)</f>
        <v>0</v>
      </c>
      <c r="AN195" s="43">
        <f>'Budget FCFA'!AN195/VLOOKUP(AN$2,$BO$127:$BP$138,2,FALSE)</f>
        <v>0</v>
      </c>
      <c r="AO195" s="43">
        <f>'Budget FCFA'!AO195/VLOOKUP(AO$2,$BO$127:$BP$138,2,FALSE)</f>
        <v>0</v>
      </c>
      <c r="AP195" s="44">
        <f>'Budget FCFA'!AP195/VLOOKUP(AP$2,$BO$127:$BP$138,2,FALSE)</f>
        <v>120</v>
      </c>
      <c r="AQ195" s="45" t="e">
        <f>'Budget FCFA'!#REF!/VLOOKUP(AQ$2,$BO$127:$BP$138,2,FALSE)</f>
        <v>#REF!</v>
      </c>
      <c r="AR195" s="43" t="e">
        <f>'Budget FCFA'!#REF!/VLOOKUP(AR$2,$BO$127:$BP$138,2,FALSE)</f>
        <v>#REF!</v>
      </c>
      <c r="AS195" s="43" t="e">
        <f>'Budget FCFA'!#REF!/VLOOKUP(AS$2,$BO$127:$BP$138,2,FALSE)</f>
        <v>#REF!</v>
      </c>
      <c r="AT195" s="43" t="e">
        <f>'Budget FCFA'!#REF!/VLOOKUP(AT$2,$BO$127:$BP$138,2,FALSE)</f>
        <v>#REF!</v>
      </c>
      <c r="AU195" s="44" t="e">
        <f>'Budget FCFA'!#REF!/VLOOKUP(AU$2,$BO$127:$BP$138,2,FALSE)</f>
        <v>#REF!</v>
      </c>
      <c r="AV195" s="45" t="e">
        <f>'Budget FCFA'!#REF!/VLOOKUP(AV$2,$BO$127:$BP$138,2,FALSE)</f>
        <v>#REF!</v>
      </c>
      <c r="AW195" s="43" t="e">
        <f>'Budget FCFA'!#REF!/VLOOKUP(AW$2,$BO$127:$BP$138,2,FALSE)</f>
        <v>#REF!</v>
      </c>
      <c r="AX195" s="43" t="e">
        <f>'Budget FCFA'!#REF!/VLOOKUP(AX$2,$BO$127:$BP$138,2,FALSE)</f>
        <v>#REF!</v>
      </c>
      <c r="AY195" s="43" t="e">
        <f>'Budget FCFA'!#REF!/VLOOKUP(AY$2,$BO$127:$BP$138,2,FALSE)</f>
        <v>#REF!</v>
      </c>
      <c r="AZ195" s="44" t="e">
        <f>'Budget FCFA'!#REF!/VLOOKUP(AZ$2,$BO$127:$BP$138,2,FALSE)</f>
        <v>#REF!</v>
      </c>
      <c r="BA195" s="45" t="e">
        <f>'Budget FCFA'!#REF!/VLOOKUP(BA$2,$BO$127:$BP$138,2,FALSE)</f>
        <v>#REF!</v>
      </c>
      <c r="BB195" s="43" t="e">
        <f>'Budget FCFA'!#REF!/VLOOKUP(BB$2,$BO$127:$BP$138,2,FALSE)</f>
        <v>#REF!</v>
      </c>
      <c r="BC195" s="43" t="e">
        <f>'Budget FCFA'!#REF!/VLOOKUP(BC$2,$BO$127:$BP$138,2,FALSE)</f>
        <v>#REF!</v>
      </c>
      <c r="BD195" s="43" t="e">
        <f>'Budget FCFA'!#REF!/VLOOKUP(BD$2,$BO$127:$BP$138,2,FALSE)</f>
        <v>#REF!</v>
      </c>
      <c r="BE195" s="145" t="e">
        <f>'Budget FCFA'!#REF!/VLOOKUP(BE$2,$BO$127:$BP$138,2,FALSE)</f>
        <v>#REF!</v>
      </c>
      <c r="BF195" s="158" t="e">
        <f>'Budget FCFA'!#REF!/VLOOKUP(BF$2,$BO$127:$BP$138,2,FALSE)</f>
        <v>#REF!</v>
      </c>
      <c r="BG195" s="43" t="e">
        <f>'Budget FCFA'!#REF!/VLOOKUP(BG$2,$BO$127:$BP$138,2,FALSE)</f>
        <v>#REF!</v>
      </c>
      <c r="BH195" s="43" t="e">
        <f>'Budget FCFA'!#REF!/VLOOKUP(BH$2,$BO$127:$BP$138,2,FALSE)</f>
        <v>#REF!</v>
      </c>
      <c r="BI195" s="44" t="e">
        <f>'Budget FCFA'!#REF!/VLOOKUP(BI$2,$BO$127:$BP$138,2,FALSE)</f>
        <v>#REF!</v>
      </c>
      <c r="BJ195" s="150" t="e">
        <f>'Budget FCFA'!#REF!/VLOOKUP(BJ$2,$BO$127:$BP$138,2,FALSE)</f>
        <v>#REF!</v>
      </c>
      <c r="BK195" s="68" t="e">
        <f t="shared" si="2"/>
        <v>#REF!</v>
      </c>
      <c r="BL195" s="213" t="e">
        <f>BK195-'Budget FCFA'!#REF!</f>
        <v>#REF!</v>
      </c>
      <c r="BP195" s="5"/>
    </row>
    <row r="196" spans="1:68">
      <c r="A196" s="61" t="s">
        <v>119</v>
      </c>
      <c r="B196" s="62" t="s">
        <v>28</v>
      </c>
      <c r="C196" s="106" t="s">
        <v>113</v>
      </c>
      <c r="D196" s="39">
        <f>'Budget FCFA'!D196/VLOOKUP(D$2,$BO$127:$BP$138,2,FALSE)</f>
        <v>0</v>
      </c>
      <c r="E196" s="73">
        <f>'Budget FCFA'!E196/VLOOKUP(E$2,$BO$127:$BP$138,2,FALSE)</f>
        <v>0</v>
      </c>
      <c r="F196" s="73">
        <f>'Budget FCFA'!F196/VLOOKUP(F$2,$BO$127:$BP$138,2,FALSE)</f>
        <v>0</v>
      </c>
      <c r="G196" s="73">
        <f>'Budget FCFA'!G196/VLOOKUP(G$2,$BO$127:$BP$138,2,FALSE)</f>
        <v>0</v>
      </c>
      <c r="H196" s="74">
        <f>'Budget FCFA'!H196/VLOOKUP(H$2,$BO$127:$BP$138,2,FALSE)</f>
        <v>0</v>
      </c>
      <c r="I196" s="138">
        <f>'Budget FCFA'!I196/VLOOKUP(I$2,$BO$127:$BP$138,2,FALSE)</f>
        <v>0</v>
      </c>
      <c r="J196" s="73">
        <f>'Budget FCFA'!J196/VLOOKUP(J$2,$BO$127:$BP$138,2,FALSE)</f>
        <v>0</v>
      </c>
      <c r="K196" s="73">
        <f>'Budget FCFA'!K196/VLOOKUP(K$2,$BO$127:$BP$138,2,FALSE)</f>
        <v>0</v>
      </c>
      <c r="L196" s="74">
        <f>'Budget FCFA'!L196/VLOOKUP(L$2,$BO$127:$BP$138,2,FALSE)</f>
        <v>0</v>
      </c>
      <c r="M196" s="72">
        <f>'Budget FCFA'!M196/VLOOKUP(M$2,$BO$127:$BP$138,2,FALSE)</f>
        <v>53988.517540021676</v>
      </c>
      <c r="N196" s="73">
        <f>'Budget FCFA'!N196/VLOOKUP(N$2,$BO$127:$BP$138,2,FALSE)</f>
        <v>0</v>
      </c>
      <c r="O196" s="73">
        <f>'Budget FCFA'!O196/VLOOKUP(O$2,$BO$127:$BP$138,2,FALSE)</f>
        <v>0</v>
      </c>
      <c r="P196" s="73">
        <f>'Budget FCFA'!P196/VLOOKUP(P$2,$BO$127:$BP$138,2,FALSE)</f>
        <v>0</v>
      </c>
      <c r="Q196" s="74">
        <f>'Budget FCFA'!Q196/VLOOKUP(Q$2,$BO$127:$BP$138,2,FALSE)</f>
        <v>0</v>
      </c>
      <c r="R196" s="72">
        <f>'Budget FCFA'!R196/VLOOKUP(R$2,$BO$127:$BP$138,2,FALSE)</f>
        <v>8591.4168154314993</v>
      </c>
      <c r="S196" s="73">
        <f>'Budget FCFA'!S196/VLOOKUP(S$2,$BO$127:$BP$138,2,FALSE)</f>
        <v>0</v>
      </c>
      <c r="T196" s="73">
        <f>'Budget FCFA'!T196/VLOOKUP(T$2,$BO$127:$BP$138,2,FALSE)</f>
        <v>0</v>
      </c>
      <c r="U196" s="73">
        <f>'Budget FCFA'!U196/VLOOKUP(U$2,$BO$127:$BP$138,2,FALSE)</f>
        <v>0</v>
      </c>
      <c r="V196" s="74">
        <f>'Budget FCFA'!V196/VLOOKUP(V$2,$BO$127:$BP$138,2,FALSE)</f>
        <v>0</v>
      </c>
      <c r="W196" s="72">
        <f>'Budget FCFA'!W196/VLOOKUP(W$2,$BO$127:$BP$138,2,FALSE)</f>
        <v>0</v>
      </c>
      <c r="X196" s="73">
        <f>'Budget FCFA'!X196/VLOOKUP(X$2,$BO$127:$BP$138,2,FALSE)</f>
        <v>0</v>
      </c>
      <c r="Y196" s="73">
        <f>'Budget FCFA'!Y196/VLOOKUP(Y$2,$BO$127:$BP$138,2,FALSE)</f>
        <v>0</v>
      </c>
      <c r="Z196" s="73">
        <f>'Budget FCFA'!Z196/VLOOKUP(Z$2,$BO$127:$BP$138,2,FALSE)</f>
        <v>0</v>
      </c>
      <c r="AA196" s="74">
        <f>'Budget FCFA'!AA196/VLOOKUP(AA$2,$BO$127:$BP$138,2,FALSE)</f>
        <v>0</v>
      </c>
      <c r="AB196" s="72">
        <f>'Budget FCFA'!AB196/VLOOKUP(AB$2,$BO$127:$BP$138,2,FALSE)</f>
        <v>0</v>
      </c>
      <c r="AC196" s="73">
        <f>'Budget FCFA'!AC196/VLOOKUP(AC$2,$BO$127:$BP$138,2,FALSE)</f>
        <v>0</v>
      </c>
      <c r="AD196" s="73">
        <f>'Budget FCFA'!AD196/VLOOKUP(AD$2,$BO$127:$BP$138,2,FALSE)</f>
        <v>0</v>
      </c>
      <c r="AE196" s="73">
        <f>'Budget FCFA'!AE196/VLOOKUP(AE$2,$BO$127:$BP$138,2,FALSE)</f>
        <v>0</v>
      </c>
      <c r="AF196" s="74">
        <f>'Budget FCFA'!AF196/VLOOKUP(AF$2,$BO$127:$BP$138,2,FALSE)</f>
        <v>4932.7429344690745</v>
      </c>
      <c r="AG196" s="72">
        <f>'Budget FCFA'!AG196/VLOOKUP(AG$2,$BO$127:$BP$138,2,FALSE)</f>
        <v>0</v>
      </c>
      <c r="AH196" s="73">
        <f>'Budget FCFA'!AH196/VLOOKUP(AH$2,$BO$127:$BP$138,2,FALSE)</f>
        <v>0</v>
      </c>
      <c r="AI196" s="73">
        <f>'Budget FCFA'!AI196/VLOOKUP(AI$2,$BO$127:$BP$138,2,FALSE)</f>
        <v>0</v>
      </c>
      <c r="AJ196" s="73">
        <f>'Budget FCFA'!AJ196/VLOOKUP(AJ$2,$BO$127:$BP$138,2,FALSE)</f>
        <v>0</v>
      </c>
      <c r="AK196" s="74">
        <f>'Budget FCFA'!AK196/VLOOKUP(AK$2,$BO$127:$BP$138,2,FALSE)</f>
        <v>0</v>
      </c>
      <c r="AL196" s="72">
        <f>'Budget FCFA'!AL196/VLOOKUP(AL$2,$BO$127:$BP$138,2,FALSE)</f>
        <v>0</v>
      </c>
      <c r="AM196" s="133">
        <f>'Budget FCFA'!AM196/VLOOKUP(AM$2,$BO$127:$BP$138,2,FALSE)</f>
        <v>0</v>
      </c>
      <c r="AN196" s="73">
        <f>'Budget FCFA'!AN196/VLOOKUP(AN$2,$BO$127:$BP$138,2,FALSE)</f>
        <v>0</v>
      </c>
      <c r="AO196" s="73">
        <f>'Budget FCFA'!AO196/VLOOKUP(AO$2,$BO$127:$BP$138,2,FALSE)</f>
        <v>0</v>
      </c>
      <c r="AP196" s="74">
        <f>'Budget FCFA'!AP196/VLOOKUP(AP$2,$BO$127:$BP$138,2,FALSE)</f>
        <v>0</v>
      </c>
      <c r="AQ196" s="72" t="e">
        <f>'Budget FCFA'!#REF!/VLOOKUP(AQ$2,$BO$127:$BP$138,2,FALSE)</f>
        <v>#REF!</v>
      </c>
      <c r="AR196" s="73" t="e">
        <f>'Budget FCFA'!#REF!/VLOOKUP(AR$2,$BO$127:$BP$138,2,FALSE)</f>
        <v>#REF!</v>
      </c>
      <c r="AS196" s="40" t="e">
        <f>'Budget FCFA'!#REF!/VLOOKUP(AS$2,$BO$127:$BP$138,2,FALSE)</f>
        <v>#REF!</v>
      </c>
      <c r="AT196" s="73" t="e">
        <f>'Budget FCFA'!#REF!/VLOOKUP(AT$2,$BO$127:$BP$138,2,FALSE)</f>
        <v>#REF!</v>
      </c>
      <c r="AU196" s="74" t="e">
        <f>'Budget FCFA'!#REF!/VLOOKUP(AU$2,$BO$127:$BP$138,2,FALSE)</f>
        <v>#REF!</v>
      </c>
      <c r="AV196" s="72" t="e">
        <f>'Budget FCFA'!#REF!/VLOOKUP(AV$2,$BO$127:$BP$138,2,FALSE)</f>
        <v>#REF!</v>
      </c>
      <c r="AW196" s="73" t="e">
        <f>'Budget FCFA'!#REF!/VLOOKUP(AW$2,$BO$127:$BP$138,2,FALSE)</f>
        <v>#REF!</v>
      </c>
      <c r="AX196" s="126" t="e">
        <f>'Budget FCFA'!#REF!/VLOOKUP(AX$2,$BO$127:$BP$138,2,FALSE)</f>
        <v>#REF!</v>
      </c>
      <c r="AY196" s="73" t="e">
        <f>'Budget FCFA'!#REF!/VLOOKUP(AY$2,$BO$127:$BP$138,2,FALSE)</f>
        <v>#REF!</v>
      </c>
      <c r="AZ196" s="74" t="e">
        <f>'Budget FCFA'!#REF!/VLOOKUP(AZ$2,$BO$127:$BP$138,2,FALSE)</f>
        <v>#REF!</v>
      </c>
      <c r="BA196" s="72" t="e">
        <f>'Budget FCFA'!#REF!/VLOOKUP(BA$2,$BO$127:$BP$138,2,FALSE)</f>
        <v>#REF!</v>
      </c>
      <c r="BB196" s="73" t="e">
        <f>'Budget FCFA'!#REF!/VLOOKUP(BB$2,$BO$127:$BP$138,2,FALSE)</f>
        <v>#REF!</v>
      </c>
      <c r="BC196" s="133" t="e">
        <f>'Budget FCFA'!#REF!/VLOOKUP(BC$2,$BO$127:$BP$138,2,FALSE)</f>
        <v>#REF!</v>
      </c>
      <c r="BD196" s="73" t="e">
        <f>'Budget FCFA'!#REF!/VLOOKUP(BD$2,$BO$127:$BP$138,2,FALSE)</f>
        <v>#REF!</v>
      </c>
      <c r="BE196" s="148" t="e">
        <f>'Budget FCFA'!#REF!/VLOOKUP(BE$2,$BO$127:$BP$138,2,FALSE)</f>
        <v>#REF!</v>
      </c>
      <c r="BF196" s="72" t="e">
        <f>'Budget FCFA'!#REF!/VLOOKUP(BF$2,$BO$127:$BP$138,2,FALSE)</f>
        <v>#REF!</v>
      </c>
      <c r="BG196" s="73" t="e">
        <f>'Budget FCFA'!#REF!/VLOOKUP(BG$2,$BO$127:$BP$138,2,FALSE)</f>
        <v>#REF!</v>
      </c>
      <c r="BH196" s="73" t="e">
        <f>'Budget FCFA'!#REF!/VLOOKUP(BH$2,$BO$127:$BP$138,2,FALSE)</f>
        <v>#REF!</v>
      </c>
      <c r="BI196" s="74" t="e">
        <f>'Budget FCFA'!#REF!/VLOOKUP(BI$2,$BO$127:$BP$138,2,FALSE)</f>
        <v>#REF!</v>
      </c>
      <c r="BJ196" s="152" t="e">
        <f>'Budget FCFA'!#REF!/VLOOKUP(BJ$2,$BO$127:$BP$138,2,FALSE)</f>
        <v>#REF!</v>
      </c>
      <c r="BK196" s="110" t="e">
        <f t="shared" si="2"/>
        <v>#REF!</v>
      </c>
      <c r="BL196" s="213" t="e">
        <f>BK196-'Budget FCFA'!#REF!</f>
        <v>#REF!</v>
      </c>
      <c r="BP196" s="5"/>
    </row>
    <row r="197" spans="1:68">
      <c r="A197" s="61" t="s">
        <v>119</v>
      </c>
      <c r="B197" s="62" t="s">
        <v>67</v>
      </c>
      <c r="C197" s="106" t="s">
        <v>113</v>
      </c>
      <c r="D197" s="39">
        <f>'Budget FCFA'!D197/VLOOKUP(D$2,$BO$127:$BP$138,2,FALSE)</f>
        <v>0</v>
      </c>
      <c r="E197" s="73">
        <f>'Budget FCFA'!E197/VLOOKUP(E$2,$BO$127:$BP$138,2,FALSE)</f>
        <v>0</v>
      </c>
      <c r="F197" s="73">
        <f>'Budget FCFA'!F197/VLOOKUP(F$2,$BO$127:$BP$138,2,FALSE)</f>
        <v>0</v>
      </c>
      <c r="G197" s="73">
        <f>'Budget FCFA'!G197/VLOOKUP(G$2,$BO$127:$BP$138,2,FALSE)</f>
        <v>0</v>
      </c>
      <c r="H197" s="74">
        <f>'Budget FCFA'!H197/VLOOKUP(H$2,$BO$127:$BP$138,2,FALSE)</f>
        <v>0</v>
      </c>
      <c r="I197" s="72">
        <f>'Budget FCFA'!I197/VLOOKUP(I$2,$BO$127:$BP$138,2,FALSE)</f>
        <v>0</v>
      </c>
      <c r="J197" s="73">
        <f>'Budget FCFA'!J197/VLOOKUP(J$2,$BO$127:$BP$138,2,FALSE)</f>
        <v>0</v>
      </c>
      <c r="K197" s="73">
        <f>'Budget FCFA'!K197/VLOOKUP(K$2,$BO$127:$BP$138,2,FALSE)</f>
        <v>0</v>
      </c>
      <c r="L197" s="74">
        <f>'Budget FCFA'!L197/VLOOKUP(L$2,$BO$127:$BP$138,2,FALSE)</f>
        <v>0</v>
      </c>
      <c r="M197" s="72">
        <f>'Budget FCFA'!M197/VLOOKUP(M$2,$BO$127:$BP$138,2,FALSE)</f>
        <v>0</v>
      </c>
      <c r="N197" s="73">
        <f>'Budget FCFA'!N197/VLOOKUP(N$2,$BO$127:$BP$138,2,FALSE)</f>
        <v>0</v>
      </c>
      <c r="O197" s="73">
        <f>'Budget FCFA'!O197/VLOOKUP(O$2,$BO$127:$BP$138,2,FALSE)</f>
        <v>0</v>
      </c>
      <c r="P197" s="73">
        <f>'Budget FCFA'!P197/VLOOKUP(P$2,$BO$127:$BP$138,2,FALSE)</f>
        <v>0</v>
      </c>
      <c r="Q197" s="74">
        <f>'Budget FCFA'!Q197/VLOOKUP(Q$2,$BO$127:$BP$138,2,FALSE)</f>
        <v>0</v>
      </c>
      <c r="R197" s="72">
        <f>'Budget FCFA'!R197/VLOOKUP(R$2,$BO$127:$BP$138,2,FALSE)</f>
        <v>0</v>
      </c>
      <c r="S197" s="73">
        <f>'Budget FCFA'!S197/VLOOKUP(S$2,$BO$127:$BP$138,2,FALSE)</f>
        <v>0</v>
      </c>
      <c r="T197" s="73">
        <f>'Budget FCFA'!T197/VLOOKUP(T$2,$BO$127:$BP$138,2,FALSE)</f>
        <v>0</v>
      </c>
      <c r="U197" s="73">
        <f>'Budget FCFA'!U197/VLOOKUP(U$2,$BO$127:$BP$138,2,FALSE)</f>
        <v>0</v>
      </c>
      <c r="V197" s="74">
        <f>'Budget FCFA'!V197/VLOOKUP(V$2,$BO$127:$BP$138,2,FALSE)</f>
        <v>0</v>
      </c>
      <c r="W197" s="72">
        <f>'Budget FCFA'!W197/VLOOKUP(W$2,$BO$127:$BP$138,2,FALSE)</f>
        <v>0</v>
      </c>
      <c r="X197" s="73">
        <f>'Budget FCFA'!X197/VLOOKUP(X$2,$BO$127:$BP$138,2,FALSE)</f>
        <v>0</v>
      </c>
      <c r="Y197" s="73">
        <f>'Budget FCFA'!Y197/VLOOKUP(Y$2,$BO$127:$BP$138,2,FALSE)</f>
        <v>0</v>
      </c>
      <c r="Z197" s="73">
        <f>'Budget FCFA'!Z197/VLOOKUP(Z$2,$BO$127:$BP$138,2,FALSE)</f>
        <v>0</v>
      </c>
      <c r="AA197" s="74">
        <f>'Budget FCFA'!AA197/VLOOKUP(AA$2,$BO$127:$BP$138,2,FALSE)</f>
        <v>15582.576296921901</v>
      </c>
      <c r="AB197" s="72">
        <f>'Budget FCFA'!AB197/VLOOKUP(AB$2,$BO$127:$BP$138,2,FALSE)</f>
        <v>0</v>
      </c>
      <c r="AC197" s="73">
        <f>'Budget FCFA'!AC197/VLOOKUP(AC$2,$BO$127:$BP$138,2,FALSE)</f>
        <v>0</v>
      </c>
      <c r="AD197" s="40">
        <f>'Budget FCFA'!AD197/VLOOKUP(AD$2,$BO$127:$BP$138,2,FALSE)</f>
        <v>0</v>
      </c>
      <c r="AE197" s="133">
        <f>'Budget FCFA'!AE197/VLOOKUP(AE$2,$BO$127:$BP$138,2,FALSE)</f>
        <v>0</v>
      </c>
      <c r="AF197" s="74">
        <f>'Budget FCFA'!AF197/VLOOKUP(AF$2,$BO$127:$BP$138,2,FALSE)</f>
        <v>0</v>
      </c>
      <c r="AG197" s="72">
        <f>'Budget FCFA'!AG197/VLOOKUP(AG$2,$BO$127:$BP$138,2,FALSE)</f>
        <v>0</v>
      </c>
      <c r="AH197" s="73">
        <f>'Budget FCFA'!AH197/VLOOKUP(AH$2,$BO$127:$BP$138,2,FALSE)</f>
        <v>0</v>
      </c>
      <c r="AI197" s="73">
        <f>'Budget FCFA'!AI197/VLOOKUP(AI$2,$BO$127:$BP$138,2,FALSE)</f>
        <v>0</v>
      </c>
      <c r="AJ197" s="73">
        <f>'Budget FCFA'!AJ197/VLOOKUP(AJ$2,$BO$127:$BP$138,2,FALSE)</f>
        <v>0</v>
      </c>
      <c r="AK197" s="74">
        <f>'Budget FCFA'!AK197/VLOOKUP(AK$2,$BO$127:$BP$138,2,FALSE)</f>
        <v>0</v>
      </c>
      <c r="AL197" s="72">
        <f>'Budget FCFA'!AL197/VLOOKUP(AL$2,$BO$127:$BP$138,2,FALSE)</f>
        <v>2496.3526572625951</v>
      </c>
      <c r="AM197" s="133">
        <f>'Budget FCFA'!AM197/VLOOKUP(AM$2,$BO$127:$BP$138,2,FALSE)</f>
        <v>0</v>
      </c>
      <c r="AN197" s="73">
        <f>'Budget FCFA'!AN197/VLOOKUP(AN$2,$BO$127:$BP$138,2,FALSE)</f>
        <v>0</v>
      </c>
      <c r="AO197" s="73">
        <f>'Budget FCFA'!AO197/VLOOKUP(AO$2,$BO$127:$BP$138,2,FALSE)</f>
        <v>0</v>
      </c>
      <c r="AP197" s="74">
        <f>'Budget FCFA'!AP197/VLOOKUP(AP$2,$BO$127:$BP$138,2,FALSE)</f>
        <v>0</v>
      </c>
      <c r="AQ197" s="72" t="e">
        <f>'Budget FCFA'!#REF!/VLOOKUP(AQ$2,$BO$127:$BP$138,2,FALSE)</f>
        <v>#REF!</v>
      </c>
      <c r="AR197" s="72" t="e">
        <f>'Budget FCFA'!#REF!/VLOOKUP(AR$2,$BO$127:$BP$138,2,FALSE)</f>
        <v>#REF!</v>
      </c>
      <c r="AS197" s="40" t="e">
        <f>'Budget FCFA'!#REF!/VLOOKUP(AS$2,$BO$127:$BP$138,2,FALSE)</f>
        <v>#REF!</v>
      </c>
      <c r="AT197" s="73" t="e">
        <f>'Budget FCFA'!#REF!/VLOOKUP(AT$2,$BO$127:$BP$138,2,FALSE)</f>
        <v>#REF!</v>
      </c>
      <c r="AU197" s="74" t="e">
        <f>'Budget FCFA'!#REF!/VLOOKUP(AU$2,$BO$127:$BP$138,2,FALSE)</f>
        <v>#REF!</v>
      </c>
      <c r="AV197" s="72" t="e">
        <f>'Budget FCFA'!#REF!/VLOOKUP(AV$2,$BO$127:$BP$138,2,FALSE)</f>
        <v>#REF!</v>
      </c>
      <c r="AW197" s="73" t="e">
        <f>'Budget FCFA'!#REF!/VLOOKUP(AW$2,$BO$127:$BP$138,2,FALSE)</f>
        <v>#REF!</v>
      </c>
      <c r="AX197" s="73" t="e">
        <f>'Budget FCFA'!#REF!/VLOOKUP(AX$2,$BO$127:$BP$138,2,FALSE)</f>
        <v>#REF!</v>
      </c>
      <c r="AY197" s="73" t="e">
        <f>'Budget FCFA'!#REF!/VLOOKUP(AY$2,$BO$127:$BP$138,2,FALSE)</f>
        <v>#REF!</v>
      </c>
      <c r="AZ197" s="74" t="e">
        <f>'Budget FCFA'!#REF!/VLOOKUP(AZ$2,$BO$127:$BP$138,2,FALSE)</f>
        <v>#REF!</v>
      </c>
      <c r="BA197" s="72" t="e">
        <f>'Budget FCFA'!#REF!/VLOOKUP(BA$2,$BO$127:$BP$138,2,FALSE)</f>
        <v>#REF!</v>
      </c>
      <c r="BB197" s="73" t="e">
        <f>'Budget FCFA'!#REF!/VLOOKUP(BB$2,$BO$127:$BP$138,2,FALSE)</f>
        <v>#REF!</v>
      </c>
      <c r="BC197" s="133" t="e">
        <f>'Budget FCFA'!#REF!/VLOOKUP(BC$2,$BO$127:$BP$138,2,FALSE)</f>
        <v>#REF!</v>
      </c>
      <c r="BD197" s="73" t="e">
        <f>'Budget FCFA'!#REF!/VLOOKUP(BD$2,$BO$127:$BP$138,2,FALSE)</f>
        <v>#REF!</v>
      </c>
      <c r="BE197" s="148" t="e">
        <f>'Budget FCFA'!#REF!/VLOOKUP(BE$2,$BO$127:$BP$138,2,FALSE)</f>
        <v>#REF!</v>
      </c>
      <c r="BF197" s="72" t="e">
        <f>'Budget FCFA'!#REF!/VLOOKUP(BF$2,$BO$127:$BP$138,2,FALSE)</f>
        <v>#REF!</v>
      </c>
      <c r="BG197" s="73" t="e">
        <f>'Budget FCFA'!#REF!/VLOOKUP(BG$2,$BO$127:$BP$138,2,FALSE)</f>
        <v>#REF!</v>
      </c>
      <c r="BH197" s="73" t="e">
        <f>'Budget FCFA'!#REF!/VLOOKUP(BH$2,$BO$127:$BP$138,2,FALSE)</f>
        <v>#REF!</v>
      </c>
      <c r="BI197" s="157" t="e">
        <f>'Budget FCFA'!#REF!/VLOOKUP(BI$2,$BO$127:$BP$138,2,FALSE)</f>
        <v>#REF!</v>
      </c>
      <c r="BJ197" s="152" t="e">
        <f>'Budget FCFA'!#REF!/VLOOKUP(BJ$2,$BO$127:$BP$138,2,FALSE)</f>
        <v>#REF!</v>
      </c>
      <c r="BK197" s="110" t="e">
        <f t="shared" si="2"/>
        <v>#REF!</v>
      </c>
      <c r="BL197" s="213" t="e">
        <f>BK197-'Budget FCFA'!#REF!</f>
        <v>#REF!</v>
      </c>
      <c r="BP197" s="5"/>
    </row>
    <row r="198" spans="1:68" ht="17.55" customHeight="1">
      <c r="A198" s="61" t="s">
        <v>119</v>
      </c>
      <c r="B198" s="62" t="s">
        <v>29</v>
      </c>
      <c r="C198" s="106" t="s">
        <v>113</v>
      </c>
      <c r="D198" s="39">
        <f>'Budget FCFA'!D198/VLOOKUP(D$2,$BO$127:$BP$138,2,FALSE)</f>
        <v>0</v>
      </c>
      <c r="E198" s="73">
        <f>'Budget FCFA'!E198/VLOOKUP(E$2,$BO$127:$BP$138,2,FALSE)</f>
        <v>0</v>
      </c>
      <c r="F198" s="73">
        <f>'Budget FCFA'!F198/VLOOKUP(F$2,$BO$127:$BP$138,2,FALSE)</f>
        <v>0</v>
      </c>
      <c r="G198" s="73">
        <f>'Budget FCFA'!G198/VLOOKUP(G$2,$BO$127:$BP$138,2,FALSE)</f>
        <v>0</v>
      </c>
      <c r="H198" s="74">
        <f>'Budget FCFA'!H198/VLOOKUP(H$2,$BO$127:$BP$138,2,FALSE)</f>
        <v>0</v>
      </c>
      <c r="I198" s="72">
        <f>'Budget FCFA'!I198/VLOOKUP(I$2,$BO$127:$BP$138,2,FALSE)</f>
        <v>0</v>
      </c>
      <c r="J198" s="73">
        <f>'Budget FCFA'!J198/VLOOKUP(J$2,$BO$127:$BP$138,2,FALSE)</f>
        <v>0</v>
      </c>
      <c r="K198" s="73">
        <f>'Budget FCFA'!K198/VLOOKUP(K$2,$BO$127:$BP$138,2,FALSE)</f>
        <v>0</v>
      </c>
      <c r="L198" s="74">
        <f>'Budget FCFA'!L198/VLOOKUP(L$2,$BO$127:$BP$138,2,FALSE)</f>
        <v>0</v>
      </c>
      <c r="M198" s="72">
        <f>'Budget FCFA'!M198/VLOOKUP(M$2,$BO$127:$BP$138,2,FALSE)</f>
        <v>0</v>
      </c>
      <c r="N198" s="73">
        <f>'Budget FCFA'!N198/VLOOKUP(N$2,$BO$127:$BP$138,2,FALSE)</f>
        <v>0</v>
      </c>
      <c r="O198" s="73">
        <f>'Budget FCFA'!O198/VLOOKUP(O$2,$BO$127:$BP$138,2,FALSE)</f>
        <v>0</v>
      </c>
      <c r="P198" s="73">
        <f>'Budget FCFA'!P198/VLOOKUP(P$2,$BO$127:$BP$138,2,FALSE)</f>
        <v>0</v>
      </c>
      <c r="Q198" s="74">
        <f>'Budget FCFA'!Q198/VLOOKUP(Q$2,$BO$127:$BP$138,2,FALSE)</f>
        <v>0</v>
      </c>
      <c r="R198" s="72">
        <f>'Budget FCFA'!R198/VLOOKUP(R$2,$BO$127:$BP$138,2,FALSE)</f>
        <v>0</v>
      </c>
      <c r="S198" s="73">
        <f>'Budget FCFA'!S198/VLOOKUP(S$2,$BO$127:$BP$138,2,FALSE)</f>
        <v>0</v>
      </c>
      <c r="T198" s="73">
        <f>'Budget FCFA'!T198/VLOOKUP(T$2,$BO$127:$BP$138,2,FALSE)</f>
        <v>0</v>
      </c>
      <c r="U198" s="73">
        <f>'Budget FCFA'!U198/VLOOKUP(U$2,$BO$127:$BP$138,2,FALSE)</f>
        <v>0</v>
      </c>
      <c r="V198" s="74">
        <f>'Budget FCFA'!V198/VLOOKUP(V$2,$BO$127:$BP$138,2,FALSE)</f>
        <v>0</v>
      </c>
      <c r="W198" s="72">
        <f>'Budget FCFA'!W198/VLOOKUP(W$2,$BO$127:$BP$138,2,FALSE)</f>
        <v>0</v>
      </c>
      <c r="X198" s="73">
        <f>'Budget FCFA'!X198/VLOOKUP(X$2,$BO$127:$BP$138,2,FALSE)</f>
        <v>0</v>
      </c>
      <c r="Y198" s="73">
        <f>'Budget FCFA'!Y198/VLOOKUP(Y$2,$BO$127:$BP$138,2,FALSE)</f>
        <v>0</v>
      </c>
      <c r="Z198" s="73">
        <f>'Budget FCFA'!Z198/VLOOKUP(Z$2,$BO$127:$BP$138,2,FALSE)</f>
        <v>0</v>
      </c>
      <c r="AA198" s="74">
        <f>'Budget FCFA'!AA198/VLOOKUP(AA$2,$BO$127:$BP$138,2,FALSE)</f>
        <v>19094.044274243588</v>
      </c>
      <c r="AB198" s="72">
        <f>'Budget FCFA'!AB198/VLOOKUP(AB$2,$BO$127:$BP$138,2,FALSE)</f>
        <v>0</v>
      </c>
      <c r="AC198" s="73">
        <f>'Budget FCFA'!AC198/VLOOKUP(AC$2,$BO$127:$BP$138,2,FALSE)</f>
        <v>0</v>
      </c>
      <c r="AD198" s="73">
        <f>'Budget FCFA'!AD198/VLOOKUP(AD$2,$BO$127:$BP$138,2,FALSE)</f>
        <v>0</v>
      </c>
      <c r="AE198" s="73">
        <f>'Budget FCFA'!AE198/VLOOKUP(AE$2,$BO$127:$BP$138,2,FALSE)</f>
        <v>0</v>
      </c>
      <c r="AF198" s="74">
        <f>'Budget FCFA'!AF198/VLOOKUP(AF$2,$BO$127:$BP$138,2,FALSE)</f>
        <v>0</v>
      </c>
      <c r="AG198" s="72">
        <f>'Budget FCFA'!AG198/VLOOKUP(AG$2,$BO$127:$BP$138,2,FALSE)</f>
        <v>0</v>
      </c>
      <c r="AH198" s="73">
        <f>'Budget FCFA'!AH198/VLOOKUP(AH$2,$BO$127:$BP$138,2,FALSE)</f>
        <v>0</v>
      </c>
      <c r="AI198" s="73">
        <f>'Budget FCFA'!AI198/VLOOKUP(AI$2,$BO$127:$BP$138,2,FALSE)</f>
        <v>0</v>
      </c>
      <c r="AJ198" s="73">
        <f>'Budget FCFA'!AJ198/VLOOKUP(AJ$2,$BO$127:$BP$138,2,FALSE)</f>
        <v>0</v>
      </c>
      <c r="AK198" s="74">
        <f>'Budget FCFA'!AK198/VLOOKUP(AK$2,$BO$127:$BP$138,2,FALSE)</f>
        <v>0</v>
      </c>
      <c r="AL198" s="72">
        <f>'Budget FCFA'!AL198/VLOOKUP(AL$2,$BO$127:$BP$138,2,FALSE)</f>
        <v>0</v>
      </c>
      <c r="AM198" s="73">
        <f>'Budget FCFA'!AM198/VLOOKUP(AM$2,$BO$127:$BP$138,2,FALSE)</f>
        <v>0</v>
      </c>
      <c r="AN198" s="73">
        <f>'Budget FCFA'!AN198/VLOOKUP(AN$2,$BO$127:$BP$138,2,FALSE)</f>
        <v>0</v>
      </c>
      <c r="AO198" s="73">
        <f>'Budget FCFA'!AO198/VLOOKUP(AO$2,$BO$127:$BP$138,2,FALSE)</f>
        <v>0</v>
      </c>
      <c r="AP198" s="74">
        <f>'Budget FCFA'!AP198/VLOOKUP(AP$2,$BO$127:$BP$138,2,FALSE)</f>
        <v>0</v>
      </c>
      <c r="AQ198" s="72" t="e">
        <f>'Budget FCFA'!#REF!/VLOOKUP(AQ$2,$BO$127:$BP$138,2,FALSE)</f>
        <v>#REF!</v>
      </c>
      <c r="AR198" s="133" t="e">
        <f>'Budget FCFA'!#REF!/VLOOKUP(AR$2,$BO$127:$BP$138,2,FALSE)</f>
        <v>#REF!</v>
      </c>
      <c r="AS198" s="40" t="e">
        <f>'Budget FCFA'!#REF!/VLOOKUP(AS$2,$BO$127:$BP$138,2,FALSE)</f>
        <v>#REF!</v>
      </c>
      <c r="AT198" s="73" t="e">
        <f>'Budget FCFA'!#REF!/VLOOKUP(AT$2,$BO$127:$BP$138,2,FALSE)</f>
        <v>#REF!</v>
      </c>
      <c r="AU198" s="74" t="e">
        <f>'Budget FCFA'!#REF!/VLOOKUP(AU$2,$BO$127:$BP$138,2,FALSE)</f>
        <v>#REF!</v>
      </c>
      <c r="AV198" s="72" t="e">
        <f>'Budget FCFA'!#REF!/VLOOKUP(AV$2,$BO$127:$BP$138,2,FALSE)</f>
        <v>#REF!</v>
      </c>
      <c r="AW198" s="73" t="e">
        <f>'Budget FCFA'!#REF!/VLOOKUP(AW$2,$BO$127:$BP$138,2,FALSE)</f>
        <v>#REF!</v>
      </c>
      <c r="AX198" s="73" t="e">
        <f>'Budget FCFA'!#REF!/VLOOKUP(AX$2,$BO$127:$BP$138,2,FALSE)</f>
        <v>#REF!</v>
      </c>
      <c r="AY198" s="73" t="e">
        <f>'Budget FCFA'!#REF!/VLOOKUP(AY$2,$BO$127:$BP$138,2,FALSE)</f>
        <v>#REF!</v>
      </c>
      <c r="AZ198" s="74" t="e">
        <f>'Budget FCFA'!#REF!/VLOOKUP(AZ$2,$BO$127:$BP$138,2,FALSE)</f>
        <v>#REF!</v>
      </c>
      <c r="BA198" s="72" t="e">
        <f>'Budget FCFA'!#REF!/VLOOKUP(BA$2,$BO$127:$BP$138,2,FALSE)</f>
        <v>#REF!</v>
      </c>
      <c r="BB198" s="73" t="e">
        <f>'Budget FCFA'!#REF!/VLOOKUP(BB$2,$BO$127:$BP$138,2,FALSE)</f>
        <v>#REF!</v>
      </c>
      <c r="BC198" s="73" t="e">
        <f>'Budget FCFA'!#REF!/VLOOKUP(BC$2,$BO$127:$BP$138,2,FALSE)</f>
        <v>#REF!</v>
      </c>
      <c r="BD198" s="73" t="e">
        <f>'Budget FCFA'!#REF!/VLOOKUP(BD$2,$BO$127:$BP$138,2,FALSE)</f>
        <v>#REF!</v>
      </c>
      <c r="BE198" s="148" t="e">
        <f>'Budget FCFA'!#REF!/VLOOKUP(BE$2,$BO$127:$BP$138,2,FALSE)</f>
        <v>#REF!</v>
      </c>
      <c r="BF198" s="72" t="e">
        <f>'Budget FCFA'!#REF!/VLOOKUP(BF$2,$BO$127:$BP$138,2,FALSE)</f>
        <v>#REF!</v>
      </c>
      <c r="BG198" s="73" t="e">
        <f>'Budget FCFA'!#REF!/VLOOKUP(BG$2,$BO$127:$BP$138,2,FALSE)</f>
        <v>#REF!</v>
      </c>
      <c r="BH198" s="73" t="e">
        <f>'Budget FCFA'!#REF!/VLOOKUP(BH$2,$BO$127:$BP$138,2,FALSE)</f>
        <v>#REF!</v>
      </c>
      <c r="BI198" s="163" t="e">
        <f>'Budget FCFA'!#REF!/VLOOKUP(BI$2,$BO$127:$BP$138,2,FALSE)</f>
        <v>#REF!</v>
      </c>
      <c r="BJ198" s="152" t="e">
        <f>'Budget FCFA'!#REF!/VLOOKUP(BJ$2,$BO$127:$BP$138,2,FALSE)</f>
        <v>#REF!</v>
      </c>
      <c r="BK198" s="110" t="e">
        <f t="shared" ref="BK198:BK217" si="7">SUM(D198:BJ198)</f>
        <v>#REF!</v>
      </c>
      <c r="BL198" s="213" t="e">
        <f>BK198-'Budget FCFA'!#REF!</f>
        <v>#REF!</v>
      </c>
      <c r="BP198" s="5"/>
    </row>
    <row r="199" spans="1:68">
      <c r="A199" s="61" t="s">
        <v>119</v>
      </c>
      <c r="B199" s="62" t="s">
        <v>96</v>
      </c>
      <c r="C199" s="110" t="s">
        <v>113</v>
      </c>
      <c r="D199" s="39">
        <f>'Budget FCFA'!D199/VLOOKUP(D$2,$BO$127:$BP$138,2,FALSE)</f>
        <v>0</v>
      </c>
      <c r="E199" s="73">
        <f>'Budget FCFA'!E199/VLOOKUP(E$2,$BO$127:$BP$138,2,FALSE)</f>
        <v>0</v>
      </c>
      <c r="F199" s="73">
        <f>'Budget FCFA'!F199/VLOOKUP(F$2,$BO$127:$BP$138,2,FALSE)</f>
        <v>0</v>
      </c>
      <c r="G199" s="73">
        <f>'Budget FCFA'!G199/VLOOKUP(G$2,$BO$127:$BP$138,2,FALSE)</f>
        <v>0</v>
      </c>
      <c r="H199" s="74">
        <f>'Budget FCFA'!H199/VLOOKUP(H$2,$BO$127:$BP$138,2,FALSE)</f>
        <v>0</v>
      </c>
      <c r="I199" s="72">
        <f>'Budget FCFA'!I199/VLOOKUP(I$2,$BO$127:$BP$138,2,FALSE)</f>
        <v>0</v>
      </c>
      <c r="J199" s="73">
        <f>'Budget FCFA'!J199/VLOOKUP(J$2,$BO$127:$BP$138,2,FALSE)</f>
        <v>0</v>
      </c>
      <c r="K199" s="73">
        <f>'Budget FCFA'!K199/VLOOKUP(K$2,$BO$127:$BP$138,2,FALSE)</f>
        <v>0</v>
      </c>
      <c r="L199" s="74">
        <f>'Budget FCFA'!L199/VLOOKUP(L$2,$BO$127:$BP$138,2,FALSE)</f>
        <v>0</v>
      </c>
      <c r="M199" s="72">
        <f>'Budget FCFA'!M199/VLOOKUP(M$2,$BO$127:$BP$138,2,FALSE)</f>
        <v>0</v>
      </c>
      <c r="N199" s="73">
        <f>'Budget FCFA'!N199/VLOOKUP(N$2,$BO$127:$BP$138,2,FALSE)</f>
        <v>0</v>
      </c>
      <c r="O199" s="73">
        <f>'Budget FCFA'!O199/VLOOKUP(O$2,$BO$127:$BP$138,2,FALSE)</f>
        <v>0</v>
      </c>
      <c r="P199" s="73">
        <f>'Budget FCFA'!P199/VLOOKUP(P$2,$BO$127:$BP$138,2,FALSE)</f>
        <v>0</v>
      </c>
      <c r="Q199" s="74">
        <f>'Budget FCFA'!Q199/VLOOKUP(Q$2,$BO$127:$BP$138,2,FALSE)</f>
        <v>0</v>
      </c>
      <c r="R199" s="72">
        <f>'Budget FCFA'!R199/VLOOKUP(R$2,$BO$127:$BP$138,2,FALSE)</f>
        <v>0</v>
      </c>
      <c r="S199" s="73">
        <f>'Budget FCFA'!S199/VLOOKUP(S$2,$BO$127:$BP$138,2,FALSE)</f>
        <v>0</v>
      </c>
      <c r="T199" s="73">
        <f>'Budget FCFA'!T199/VLOOKUP(T$2,$BO$127:$BP$138,2,FALSE)</f>
        <v>0</v>
      </c>
      <c r="U199" s="73">
        <f>'Budget FCFA'!U199/VLOOKUP(U$2,$BO$127:$BP$138,2,FALSE)</f>
        <v>0</v>
      </c>
      <c r="V199" s="74">
        <f>'Budget FCFA'!V199/VLOOKUP(V$2,$BO$127:$BP$138,2,FALSE)</f>
        <v>0</v>
      </c>
      <c r="W199" s="72">
        <f>'Budget FCFA'!W199/VLOOKUP(W$2,$BO$127:$BP$138,2,FALSE)</f>
        <v>0</v>
      </c>
      <c r="X199" s="73">
        <f>'Budget FCFA'!X199/VLOOKUP(X$2,$BO$127:$BP$138,2,FALSE)</f>
        <v>0</v>
      </c>
      <c r="Y199" s="73">
        <f>'Budget FCFA'!Y199/VLOOKUP(Y$2,$BO$127:$BP$138,2,FALSE)</f>
        <v>0</v>
      </c>
      <c r="Z199" s="73">
        <f>'Budget FCFA'!Z199/VLOOKUP(Z$2,$BO$127:$BP$138,2,FALSE)</f>
        <v>0</v>
      </c>
      <c r="AA199" s="74">
        <f>'Budget FCFA'!AA199/VLOOKUP(AA$2,$BO$127:$BP$138,2,FALSE)</f>
        <v>0</v>
      </c>
      <c r="AB199" s="72">
        <f>'Budget FCFA'!AB199/VLOOKUP(AB$2,$BO$127:$BP$138,2,FALSE)</f>
        <v>0</v>
      </c>
      <c r="AC199" s="73">
        <f>'Budget FCFA'!AC199/VLOOKUP(AC$2,$BO$127:$BP$138,2,FALSE)</f>
        <v>0</v>
      </c>
      <c r="AD199" s="73">
        <f>'Budget FCFA'!AD199/VLOOKUP(AD$2,$BO$127:$BP$138,2,FALSE)</f>
        <v>0</v>
      </c>
      <c r="AE199" s="73">
        <f>'Budget FCFA'!AE199/VLOOKUP(AE$2,$BO$127:$BP$138,2,FALSE)</f>
        <v>0</v>
      </c>
      <c r="AF199" s="74">
        <f>'Budget FCFA'!AF199/VLOOKUP(AF$2,$BO$127:$BP$138,2,FALSE)</f>
        <v>0</v>
      </c>
      <c r="AG199" s="72">
        <f>'Budget FCFA'!AG199/VLOOKUP(AG$2,$BO$127:$BP$138,2,FALSE)</f>
        <v>0</v>
      </c>
      <c r="AH199" s="73">
        <f>'Budget FCFA'!AH199/VLOOKUP(AH$2,$BO$127:$BP$138,2,FALSE)</f>
        <v>0</v>
      </c>
      <c r="AI199" s="133">
        <f>'Budget FCFA'!AI199/VLOOKUP(AI$2,$BO$127:$BP$138,2,FALSE)</f>
        <v>0</v>
      </c>
      <c r="AJ199" s="73">
        <f>'Budget FCFA'!AJ199/VLOOKUP(AJ$2,$BO$127:$BP$138,2,FALSE)</f>
        <v>0</v>
      </c>
      <c r="AK199" s="74">
        <f>'Budget FCFA'!AK199/VLOOKUP(AK$2,$BO$127:$BP$138,2,FALSE)</f>
        <v>15244.901723741039</v>
      </c>
      <c r="AL199" s="72">
        <f>'Budget FCFA'!AL199/VLOOKUP(AL$2,$BO$127:$BP$138,2,FALSE)</f>
        <v>0</v>
      </c>
      <c r="AM199" s="73">
        <f>'Budget FCFA'!AM199/VLOOKUP(AM$2,$BO$127:$BP$138,2,FALSE)</f>
        <v>0</v>
      </c>
      <c r="AN199" s="73">
        <f>'Budget FCFA'!AN199/VLOOKUP(AN$2,$BO$127:$BP$138,2,FALSE)</f>
        <v>0</v>
      </c>
      <c r="AO199" s="73">
        <f>'Budget FCFA'!AO199/VLOOKUP(AO$2,$BO$127:$BP$138,2,FALSE)</f>
        <v>0</v>
      </c>
      <c r="AP199" s="74">
        <f>'Budget FCFA'!AP199/VLOOKUP(AP$2,$BO$127:$BP$138,2,FALSE)</f>
        <v>0</v>
      </c>
      <c r="AQ199" s="72" t="e">
        <f>'Budget FCFA'!#REF!/VLOOKUP(AQ$2,$BO$127:$BP$138,2,FALSE)</f>
        <v>#REF!</v>
      </c>
      <c r="AR199" s="133" t="e">
        <f>'Budget FCFA'!#REF!/VLOOKUP(AR$2,$BO$127:$BP$138,2,FALSE)</f>
        <v>#REF!</v>
      </c>
      <c r="AS199" s="73" t="e">
        <f>'Budget FCFA'!#REF!/VLOOKUP(AS$2,$BO$127:$BP$138,2,FALSE)</f>
        <v>#REF!</v>
      </c>
      <c r="AT199" s="73" t="e">
        <f>'Budget FCFA'!#REF!/VLOOKUP(AT$2,$BO$127:$BP$138,2,FALSE)</f>
        <v>#REF!</v>
      </c>
      <c r="AU199" s="74" t="e">
        <f>'Budget FCFA'!#REF!/VLOOKUP(AU$2,$BO$127:$BP$138,2,FALSE)</f>
        <v>#REF!</v>
      </c>
      <c r="AV199" s="72" t="e">
        <f>'Budget FCFA'!#REF!/VLOOKUP(AV$2,$BO$127:$BP$138,2,FALSE)</f>
        <v>#REF!</v>
      </c>
      <c r="AW199" s="73" t="e">
        <f>'Budget FCFA'!#REF!/VLOOKUP(AW$2,$BO$127:$BP$138,2,FALSE)</f>
        <v>#REF!</v>
      </c>
      <c r="AX199" s="73" t="e">
        <f>'Budget FCFA'!#REF!/VLOOKUP(AX$2,$BO$127:$BP$138,2,FALSE)</f>
        <v>#REF!</v>
      </c>
      <c r="AY199" s="73" t="e">
        <f>'Budget FCFA'!#REF!/VLOOKUP(AY$2,$BO$127:$BP$138,2,FALSE)</f>
        <v>#REF!</v>
      </c>
      <c r="AZ199" s="74" t="e">
        <f>'Budget FCFA'!#REF!/VLOOKUP(AZ$2,$BO$127:$BP$138,2,FALSE)</f>
        <v>#REF!</v>
      </c>
      <c r="BA199" s="72" t="e">
        <f>'Budget FCFA'!#REF!/VLOOKUP(BA$2,$BO$127:$BP$138,2,FALSE)</f>
        <v>#REF!</v>
      </c>
      <c r="BB199" s="73" t="e">
        <f>'Budget FCFA'!#REF!/VLOOKUP(BB$2,$BO$127:$BP$138,2,FALSE)</f>
        <v>#REF!</v>
      </c>
      <c r="BC199" s="73" t="e">
        <f>'Budget FCFA'!#REF!/VLOOKUP(BC$2,$BO$127:$BP$138,2,FALSE)</f>
        <v>#REF!</v>
      </c>
      <c r="BD199" s="73" t="e">
        <f>'Budget FCFA'!#REF!/VLOOKUP(BD$2,$BO$127:$BP$138,2,FALSE)</f>
        <v>#REF!</v>
      </c>
      <c r="BE199" s="148" t="e">
        <f>'Budget FCFA'!#REF!/VLOOKUP(BE$2,$BO$127:$BP$138,2,FALSE)</f>
        <v>#REF!</v>
      </c>
      <c r="BF199" s="72" t="e">
        <f>'Budget FCFA'!#REF!/VLOOKUP(BF$2,$BO$127:$BP$138,2,FALSE)</f>
        <v>#REF!</v>
      </c>
      <c r="BG199" s="73" t="e">
        <f>'Budget FCFA'!#REF!/VLOOKUP(BG$2,$BO$127:$BP$138,2,FALSE)</f>
        <v>#REF!</v>
      </c>
      <c r="BH199" s="73" t="e">
        <f>'Budget FCFA'!#REF!/VLOOKUP(BH$2,$BO$127:$BP$138,2,FALSE)</f>
        <v>#REF!</v>
      </c>
      <c r="BI199" s="157" t="e">
        <f>'Budget FCFA'!#REF!/VLOOKUP(BI$2,$BO$127:$BP$138,2,FALSE)</f>
        <v>#REF!</v>
      </c>
      <c r="BJ199" s="152" t="e">
        <f>'Budget FCFA'!#REF!/VLOOKUP(BJ$2,$BO$127:$BP$138,2,FALSE)</f>
        <v>#REF!</v>
      </c>
      <c r="BK199" s="110" t="e">
        <f t="shared" si="7"/>
        <v>#REF!</v>
      </c>
      <c r="BL199" s="213" t="e">
        <f>BK199-'Budget FCFA'!#REF!</f>
        <v>#REF!</v>
      </c>
      <c r="BP199" s="5"/>
    </row>
    <row r="200" spans="1:68">
      <c r="A200" s="61" t="s">
        <v>119</v>
      </c>
      <c r="B200" s="62" t="s">
        <v>30</v>
      </c>
      <c r="C200" s="110" t="s">
        <v>113</v>
      </c>
      <c r="D200" s="39">
        <f>'Budget FCFA'!D200/VLOOKUP(D$2,$BO$127:$BP$138,2,FALSE)</f>
        <v>0</v>
      </c>
      <c r="E200" s="73">
        <f>'Budget FCFA'!E200/VLOOKUP(E$2,$BO$127:$BP$138,2,FALSE)</f>
        <v>0</v>
      </c>
      <c r="F200" s="73">
        <f>'Budget FCFA'!F200/VLOOKUP(F$2,$BO$127:$BP$138,2,FALSE)</f>
        <v>0</v>
      </c>
      <c r="G200" s="73">
        <f>'Budget FCFA'!G200/VLOOKUP(G$2,$BO$127:$BP$138,2,FALSE)</f>
        <v>0</v>
      </c>
      <c r="H200" s="74">
        <f>'Budget FCFA'!H200/VLOOKUP(H$2,$BO$127:$BP$138,2,FALSE)</f>
        <v>0</v>
      </c>
      <c r="I200" s="72">
        <f>'Budget FCFA'!I200/VLOOKUP(I$2,$BO$127:$BP$138,2,FALSE)</f>
        <v>0</v>
      </c>
      <c r="J200" s="73">
        <f>'Budget FCFA'!J200/VLOOKUP(J$2,$BO$127:$BP$138,2,FALSE)</f>
        <v>0</v>
      </c>
      <c r="K200" s="73">
        <f>'Budget FCFA'!K200/VLOOKUP(K$2,$BO$127:$BP$138,2,FALSE)</f>
        <v>0</v>
      </c>
      <c r="L200" s="74">
        <f>'Budget FCFA'!L200/VLOOKUP(L$2,$BO$127:$BP$138,2,FALSE)</f>
        <v>0</v>
      </c>
      <c r="M200" s="72">
        <f>'Budget FCFA'!M200/VLOOKUP(M$2,$BO$127:$BP$138,2,FALSE)</f>
        <v>0</v>
      </c>
      <c r="N200" s="73">
        <f>'Budget FCFA'!N200/VLOOKUP(N$2,$BO$127:$BP$138,2,FALSE)</f>
        <v>0</v>
      </c>
      <c r="O200" s="73">
        <f>'Budget FCFA'!O200/VLOOKUP(O$2,$BO$127:$BP$138,2,FALSE)</f>
        <v>0</v>
      </c>
      <c r="P200" s="73">
        <f>'Budget FCFA'!P200/VLOOKUP(P$2,$BO$127:$BP$138,2,FALSE)</f>
        <v>0</v>
      </c>
      <c r="Q200" s="74">
        <f>'Budget FCFA'!Q200/VLOOKUP(Q$2,$BO$127:$BP$138,2,FALSE)</f>
        <v>0</v>
      </c>
      <c r="R200" s="72">
        <f>'Budget FCFA'!R200/VLOOKUP(R$2,$BO$127:$BP$138,2,FALSE)</f>
        <v>0</v>
      </c>
      <c r="S200" s="73">
        <f>'Budget FCFA'!S200/VLOOKUP(S$2,$BO$127:$BP$138,2,FALSE)</f>
        <v>0</v>
      </c>
      <c r="T200" s="73">
        <f>'Budget FCFA'!T200/VLOOKUP(T$2,$BO$127:$BP$138,2,FALSE)</f>
        <v>0</v>
      </c>
      <c r="U200" s="73">
        <f>'Budget FCFA'!U200/VLOOKUP(U$2,$BO$127:$BP$138,2,FALSE)</f>
        <v>0</v>
      </c>
      <c r="V200" s="74">
        <f>'Budget FCFA'!V200/VLOOKUP(V$2,$BO$127:$BP$138,2,FALSE)</f>
        <v>0</v>
      </c>
      <c r="W200" s="72">
        <f>'Budget FCFA'!W200/VLOOKUP(W$2,$BO$127:$BP$138,2,FALSE)</f>
        <v>19434.953815570228</v>
      </c>
      <c r="X200" s="73">
        <f>'Budget FCFA'!X200/VLOOKUP(X$2,$BO$127:$BP$138,2,FALSE)</f>
        <v>0</v>
      </c>
      <c r="Y200" s="73">
        <f>'Budget FCFA'!Y200/VLOOKUP(Y$2,$BO$127:$BP$138,2,FALSE)</f>
        <v>0</v>
      </c>
      <c r="Z200" s="73">
        <f>'Budget FCFA'!Z200/VLOOKUP(Z$2,$BO$127:$BP$138,2,FALSE)</f>
        <v>0</v>
      </c>
      <c r="AA200" s="74">
        <f>'Budget FCFA'!AA200/VLOOKUP(AA$2,$BO$127:$BP$138,2,FALSE)</f>
        <v>0</v>
      </c>
      <c r="AB200" s="72">
        <f>'Budget FCFA'!AB200/VLOOKUP(AB$2,$BO$127:$BP$138,2,FALSE)</f>
        <v>0</v>
      </c>
      <c r="AC200" s="73">
        <f>'Budget FCFA'!AC200/VLOOKUP(AC$2,$BO$127:$BP$138,2,FALSE)</f>
        <v>0</v>
      </c>
      <c r="AD200" s="73">
        <f>'Budget FCFA'!AD200/VLOOKUP(AD$2,$BO$127:$BP$138,2,FALSE)</f>
        <v>0</v>
      </c>
      <c r="AE200" s="73">
        <f>'Budget FCFA'!AE200/VLOOKUP(AE$2,$BO$127:$BP$138,2,FALSE)</f>
        <v>0</v>
      </c>
      <c r="AF200" s="74">
        <f>'Budget FCFA'!AF200/VLOOKUP(AF$2,$BO$127:$BP$138,2,FALSE)</f>
        <v>0</v>
      </c>
      <c r="AG200" s="72">
        <f>'Budget FCFA'!AG200/VLOOKUP(AG$2,$BO$127:$BP$138,2,FALSE)</f>
        <v>0</v>
      </c>
      <c r="AH200" s="73">
        <f>'Budget FCFA'!AH200/VLOOKUP(AH$2,$BO$127:$BP$138,2,FALSE)</f>
        <v>0</v>
      </c>
      <c r="AI200" s="133">
        <f>'Budget FCFA'!AI200/VLOOKUP(AI$2,$BO$127:$BP$138,2,FALSE)</f>
        <v>0</v>
      </c>
      <c r="AJ200" s="73">
        <f>'Budget FCFA'!AJ200/VLOOKUP(AJ$2,$BO$127:$BP$138,2,FALSE)</f>
        <v>0</v>
      </c>
      <c r="AK200" s="74">
        <f>'Budget FCFA'!AK200/VLOOKUP(AK$2,$BO$127:$BP$138,2,FALSE)</f>
        <v>0</v>
      </c>
      <c r="AL200" s="72">
        <f>'Budget FCFA'!AL200/VLOOKUP(AL$2,$BO$127:$BP$138,2,FALSE)</f>
        <v>0</v>
      </c>
      <c r="AM200" s="73">
        <f>'Budget FCFA'!AM200/VLOOKUP(AM$2,$BO$127:$BP$138,2,FALSE)</f>
        <v>0</v>
      </c>
      <c r="AN200" s="73">
        <f>'Budget FCFA'!AN200/VLOOKUP(AN$2,$BO$127:$BP$138,2,FALSE)</f>
        <v>0</v>
      </c>
      <c r="AO200" s="73">
        <f>'Budget FCFA'!AO200/VLOOKUP(AO$2,$BO$127:$BP$138,2,FALSE)</f>
        <v>0</v>
      </c>
      <c r="AP200" s="74">
        <f>'Budget FCFA'!AP200/VLOOKUP(AP$2,$BO$127:$BP$138,2,FALSE)</f>
        <v>0</v>
      </c>
      <c r="AQ200" s="72" t="e">
        <f>'Budget FCFA'!#REF!/VLOOKUP(AQ$2,$BO$127:$BP$138,2,FALSE)</f>
        <v>#REF!</v>
      </c>
      <c r="AR200" s="133" t="e">
        <f>'Budget FCFA'!#REF!/VLOOKUP(AR$2,$BO$127:$BP$138,2,FALSE)</f>
        <v>#REF!</v>
      </c>
      <c r="AS200" s="73" t="e">
        <f>'Budget FCFA'!#REF!/VLOOKUP(AS$2,$BO$127:$BP$138,2,FALSE)</f>
        <v>#REF!</v>
      </c>
      <c r="AT200" s="73" t="e">
        <f>'Budget FCFA'!#REF!/VLOOKUP(AT$2,$BO$127:$BP$138,2,FALSE)</f>
        <v>#REF!</v>
      </c>
      <c r="AU200" s="74" t="e">
        <f>'Budget FCFA'!#REF!/VLOOKUP(AU$2,$BO$127:$BP$138,2,FALSE)</f>
        <v>#REF!</v>
      </c>
      <c r="AV200" s="72" t="e">
        <f>'Budget FCFA'!#REF!/VLOOKUP(AV$2,$BO$127:$BP$138,2,FALSE)</f>
        <v>#REF!</v>
      </c>
      <c r="AW200" s="73" t="e">
        <f>'Budget FCFA'!#REF!/VLOOKUP(AW$2,$BO$127:$BP$138,2,FALSE)</f>
        <v>#REF!</v>
      </c>
      <c r="AX200" s="73" t="e">
        <f>'Budget FCFA'!#REF!/VLOOKUP(AX$2,$BO$127:$BP$138,2,FALSE)</f>
        <v>#REF!</v>
      </c>
      <c r="AY200" s="73" t="e">
        <f>'Budget FCFA'!#REF!/VLOOKUP(AY$2,$BO$127:$BP$138,2,FALSE)</f>
        <v>#REF!</v>
      </c>
      <c r="AZ200" s="74" t="e">
        <f>'Budget FCFA'!#REF!/VLOOKUP(AZ$2,$BO$127:$BP$138,2,FALSE)</f>
        <v>#REF!</v>
      </c>
      <c r="BA200" s="72" t="e">
        <f>'Budget FCFA'!#REF!/VLOOKUP(BA$2,$BO$127:$BP$138,2,FALSE)</f>
        <v>#REF!</v>
      </c>
      <c r="BB200" s="73" t="e">
        <f>'Budget FCFA'!#REF!/VLOOKUP(BB$2,$BO$127:$BP$138,2,FALSE)</f>
        <v>#REF!</v>
      </c>
      <c r="BC200" s="73" t="e">
        <f>'Budget FCFA'!#REF!/VLOOKUP(BC$2,$BO$127:$BP$138,2,FALSE)</f>
        <v>#REF!</v>
      </c>
      <c r="BD200" s="73" t="e">
        <f>'Budget FCFA'!#REF!/VLOOKUP(BD$2,$BO$127:$BP$138,2,FALSE)</f>
        <v>#REF!</v>
      </c>
      <c r="BE200" s="148" t="e">
        <f>'Budget FCFA'!#REF!/VLOOKUP(BE$2,$BO$127:$BP$138,2,FALSE)</f>
        <v>#REF!</v>
      </c>
      <c r="BF200" s="72" t="e">
        <f>'Budget FCFA'!#REF!/VLOOKUP(BF$2,$BO$127:$BP$138,2,FALSE)</f>
        <v>#REF!</v>
      </c>
      <c r="BG200" s="73" t="e">
        <f>'Budget FCFA'!#REF!/VLOOKUP(BG$2,$BO$127:$BP$138,2,FALSE)</f>
        <v>#REF!</v>
      </c>
      <c r="BH200" s="73" t="e">
        <f>'Budget FCFA'!#REF!/VLOOKUP(BH$2,$BO$127:$BP$138,2,FALSE)</f>
        <v>#REF!</v>
      </c>
      <c r="BI200" s="157" t="e">
        <f>'Budget FCFA'!#REF!/VLOOKUP(BI$2,$BO$127:$BP$138,2,FALSE)</f>
        <v>#REF!</v>
      </c>
      <c r="BJ200" s="152" t="e">
        <f>'Budget FCFA'!#REF!/VLOOKUP(BJ$2,$BO$127:$BP$138,2,FALSE)</f>
        <v>#REF!</v>
      </c>
      <c r="BK200" s="110" t="e">
        <f t="shared" si="7"/>
        <v>#REF!</v>
      </c>
      <c r="BL200" s="213" t="e">
        <f>BK200-'Budget FCFA'!#REF!</f>
        <v>#REF!</v>
      </c>
      <c r="BP200" s="5"/>
    </row>
    <row r="201" spans="1:68">
      <c r="A201" s="61" t="s">
        <v>120</v>
      </c>
      <c r="B201" s="62" t="s">
        <v>28</v>
      </c>
      <c r="C201" s="110" t="s">
        <v>99</v>
      </c>
      <c r="D201" s="39">
        <f>'Budget FCFA'!D201/VLOOKUP(D$2,$BO$127:$BP$138,2,FALSE)</f>
        <v>0</v>
      </c>
      <c r="E201" s="73">
        <f>'Budget FCFA'!E201/VLOOKUP(E$2,$BO$127:$BP$138,2,FALSE)</f>
        <v>0</v>
      </c>
      <c r="F201" s="73">
        <f>'Budget FCFA'!F201/VLOOKUP(F$2,$BO$127:$BP$138,2,FALSE)</f>
        <v>0</v>
      </c>
      <c r="G201" s="73">
        <f>'Budget FCFA'!G201/VLOOKUP(G$2,$BO$127:$BP$138,2,FALSE)</f>
        <v>0</v>
      </c>
      <c r="H201" s="74">
        <f>'Budget FCFA'!H201/VLOOKUP(H$2,$BO$127:$BP$138,2,FALSE)</f>
        <v>0</v>
      </c>
      <c r="I201" s="72">
        <f>'Budget FCFA'!I201/VLOOKUP(I$2,$BO$127:$BP$138,2,FALSE)</f>
        <v>0</v>
      </c>
      <c r="J201" s="73">
        <f>'Budget FCFA'!J201/VLOOKUP(J$2,$BO$127:$BP$138,2,FALSE)</f>
        <v>0</v>
      </c>
      <c r="K201" s="73">
        <f>'Budget FCFA'!K201/VLOOKUP(K$2,$BO$127:$BP$138,2,FALSE)</f>
        <v>0</v>
      </c>
      <c r="L201" s="74">
        <f>'Budget FCFA'!L201/VLOOKUP(L$2,$BO$127:$BP$138,2,FALSE)</f>
        <v>0</v>
      </c>
      <c r="M201" s="72">
        <f>'Budget FCFA'!M201/VLOOKUP(M$2,$BO$127:$BP$138,2,FALSE)</f>
        <v>0</v>
      </c>
      <c r="N201" s="73">
        <f>'Budget FCFA'!N201/VLOOKUP(N$2,$BO$127:$BP$138,2,FALSE)</f>
        <v>0</v>
      </c>
      <c r="O201" s="73">
        <f>'Budget FCFA'!O201/VLOOKUP(O$2,$BO$127:$BP$138,2,FALSE)</f>
        <v>0</v>
      </c>
      <c r="P201" s="73">
        <f>'Budget FCFA'!P201/VLOOKUP(P$2,$BO$127:$BP$138,2,FALSE)</f>
        <v>0</v>
      </c>
      <c r="Q201" s="74">
        <f>'Budget FCFA'!Q201/VLOOKUP(Q$2,$BO$127:$BP$138,2,FALSE)</f>
        <v>0</v>
      </c>
      <c r="R201" s="72">
        <f>'Budget FCFA'!R201/VLOOKUP(R$2,$BO$127:$BP$138,2,FALSE)</f>
        <v>0</v>
      </c>
      <c r="S201" s="73">
        <f>'Budget FCFA'!S201/VLOOKUP(S$2,$BO$127:$BP$138,2,FALSE)</f>
        <v>0</v>
      </c>
      <c r="T201" s="73">
        <f>'Budget FCFA'!T201/VLOOKUP(T$2,$BO$127:$BP$138,2,FALSE)</f>
        <v>0</v>
      </c>
      <c r="U201" s="73">
        <f>'Budget FCFA'!U201/VLOOKUP(U$2,$BO$127:$BP$138,2,FALSE)</f>
        <v>0</v>
      </c>
      <c r="V201" s="74">
        <f>'Budget FCFA'!V201/VLOOKUP(V$2,$BO$127:$BP$138,2,FALSE)</f>
        <v>0</v>
      </c>
      <c r="W201" s="72">
        <f>'Budget FCFA'!W201/VLOOKUP(W$2,$BO$127:$BP$138,2,FALSE)</f>
        <v>0</v>
      </c>
      <c r="X201" s="73">
        <f>'Budget FCFA'!X201/VLOOKUP(X$2,$BO$127:$BP$138,2,FALSE)</f>
        <v>0</v>
      </c>
      <c r="Y201" s="73">
        <f>'Budget FCFA'!Y201/VLOOKUP(Y$2,$BO$127:$BP$138,2,FALSE)</f>
        <v>0</v>
      </c>
      <c r="Z201" s="73">
        <f>'Budget FCFA'!Z201/VLOOKUP(Z$2,$BO$127:$BP$138,2,FALSE)</f>
        <v>0</v>
      </c>
      <c r="AA201" s="74">
        <f>'Budget FCFA'!AA201/VLOOKUP(AA$2,$BO$127:$BP$138,2,FALSE)</f>
        <v>0</v>
      </c>
      <c r="AB201" s="72">
        <f>'Budget FCFA'!AB201/VLOOKUP(AB$2,$BO$127:$BP$138,2,FALSE)</f>
        <v>0</v>
      </c>
      <c r="AC201" s="73">
        <f>'Budget FCFA'!AC201/VLOOKUP(AC$2,$BO$127:$BP$138,2,FALSE)</f>
        <v>0</v>
      </c>
      <c r="AD201" s="73">
        <f>'Budget FCFA'!AD201/VLOOKUP(AD$2,$BO$127:$BP$138,2,FALSE)</f>
        <v>0</v>
      </c>
      <c r="AE201" s="73">
        <f>'Budget FCFA'!AE201/VLOOKUP(AE$2,$BO$127:$BP$138,2,FALSE)</f>
        <v>0</v>
      </c>
      <c r="AF201" s="74">
        <f>'Budget FCFA'!AF201/VLOOKUP(AF$2,$BO$127:$BP$138,2,FALSE)</f>
        <v>0</v>
      </c>
      <c r="AG201" s="72">
        <f>'Budget FCFA'!AG201/VLOOKUP(AG$2,$BO$127:$BP$138,2,FALSE)</f>
        <v>0</v>
      </c>
      <c r="AH201" s="73">
        <f>'Budget FCFA'!AH201/VLOOKUP(AH$2,$BO$127:$BP$138,2,FALSE)</f>
        <v>0</v>
      </c>
      <c r="AI201" s="73">
        <f>'Budget FCFA'!AI201/VLOOKUP(AI$2,$BO$127:$BP$138,2,FALSE)</f>
        <v>0</v>
      </c>
      <c r="AJ201" s="73">
        <f>'Budget FCFA'!AJ201/VLOOKUP(AJ$2,$BO$127:$BP$138,2,FALSE)</f>
        <v>0</v>
      </c>
      <c r="AK201" s="74">
        <f>'Budget FCFA'!AK201/VLOOKUP(AK$2,$BO$127:$BP$138,2,FALSE)</f>
        <v>0</v>
      </c>
      <c r="AL201" s="72">
        <f>'Budget FCFA'!AL201/VLOOKUP(AL$2,$BO$127:$BP$138,2,FALSE)</f>
        <v>0</v>
      </c>
      <c r="AM201" s="73">
        <f>'Budget FCFA'!AM201/VLOOKUP(AM$2,$BO$127:$BP$138,2,FALSE)</f>
        <v>0</v>
      </c>
      <c r="AN201" s="73">
        <f>'Budget FCFA'!AN201/VLOOKUP(AN$2,$BO$127:$BP$138,2,FALSE)</f>
        <v>0</v>
      </c>
      <c r="AO201" s="73">
        <f>'Budget FCFA'!AO201/VLOOKUP(AO$2,$BO$127:$BP$138,2,FALSE)</f>
        <v>0</v>
      </c>
      <c r="AP201" s="74">
        <f>'Budget FCFA'!AP201/VLOOKUP(AP$2,$BO$127:$BP$138,2,FALSE)</f>
        <v>0</v>
      </c>
      <c r="AQ201" s="72" t="e">
        <f>'Budget FCFA'!#REF!/VLOOKUP(AQ$2,$BO$127:$BP$138,2,FALSE)</f>
        <v>#REF!</v>
      </c>
      <c r="AR201" s="73" t="e">
        <f>'Budget FCFA'!#REF!/VLOOKUP(AR$2,$BO$127:$BP$138,2,FALSE)</f>
        <v>#REF!</v>
      </c>
      <c r="AS201" s="73" t="e">
        <f>'Budget FCFA'!#REF!/VLOOKUP(AS$2,$BO$127:$BP$138,2,FALSE)</f>
        <v>#REF!</v>
      </c>
      <c r="AT201" s="73" t="e">
        <f>'Budget FCFA'!#REF!/VLOOKUP(AT$2,$BO$127:$BP$138,2,FALSE)</f>
        <v>#REF!</v>
      </c>
      <c r="AU201" s="74" t="e">
        <f>'Budget FCFA'!#REF!/VLOOKUP(AU$2,$BO$127:$BP$138,2,FALSE)</f>
        <v>#REF!</v>
      </c>
      <c r="AV201" s="72" t="e">
        <f>'Budget FCFA'!#REF!/VLOOKUP(AV$2,$BO$127:$BP$138,2,FALSE)</f>
        <v>#REF!</v>
      </c>
      <c r="AW201" s="73" t="e">
        <f>'Budget FCFA'!#REF!/VLOOKUP(AW$2,$BO$127:$BP$138,2,FALSE)</f>
        <v>#REF!</v>
      </c>
      <c r="AX201" s="73" t="e">
        <f>'Budget FCFA'!#REF!/VLOOKUP(AX$2,$BO$127:$BP$138,2,FALSE)</f>
        <v>#REF!</v>
      </c>
      <c r="AY201" s="73" t="e">
        <f>'Budget FCFA'!#REF!/VLOOKUP(AY$2,$BO$127:$BP$138,2,FALSE)</f>
        <v>#REF!</v>
      </c>
      <c r="AZ201" s="74" t="e">
        <f>'Budget FCFA'!#REF!/VLOOKUP(AZ$2,$BO$127:$BP$138,2,FALSE)</f>
        <v>#REF!</v>
      </c>
      <c r="BA201" s="72" t="e">
        <f>'Budget FCFA'!#REF!/VLOOKUP(BA$2,$BO$127:$BP$138,2,FALSE)</f>
        <v>#REF!</v>
      </c>
      <c r="BB201" s="73" t="e">
        <f>'Budget FCFA'!#REF!/VLOOKUP(BB$2,$BO$127:$BP$138,2,FALSE)</f>
        <v>#REF!</v>
      </c>
      <c r="BC201" s="73" t="e">
        <f>'Budget FCFA'!#REF!/VLOOKUP(BC$2,$BO$127:$BP$138,2,FALSE)</f>
        <v>#REF!</v>
      </c>
      <c r="BD201" s="73" t="e">
        <f>'Budget FCFA'!#REF!/VLOOKUP(BD$2,$BO$127:$BP$138,2,FALSE)</f>
        <v>#REF!</v>
      </c>
      <c r="BE201" s="148" t="e">
        <f>'Budget FCFA'!#REF!/VLOOKUP(BE$2,$BO$127:$BP$138,2,FALSE)</f>
        <v>#REF!</v>
      </c>
      <c r="BF201" s="72" t="e">
        <f>'Budget FCFA'!#REF!/VLOOKUP(BF$2,$BO$127:$BP$138,2,FALSE)</f>
        <v>#REF!</v>
      </c>
      <c r="BG201" s="73" t="e">
        <f>'Budget FCFA'!#REF!/VLOOKUP(BG$2,$BO$127:$BP$138,2,FALSE)</f>
        <v>#REF!</v>
      </c>
      <c r="BH201" s="73" t="e">
        <f>'Budget FCFA'!#REF!/VLOOKUP(BH$2,$BO$127:$BP$138,2,FALSE)</f>
        <v>#REF!</v>
      </c>
      <c r="BI201" s="74" t="e">
        <f>'Budget FCFA'!#REF!/VLOOKUP(BI$2,$BO$127:$BP$138,2,FALSE)</f>
        <v>#REF!</v>
      </c>
      <c r="BJ201" s="152" t="e">
        <f>'Budget FCFA'!#REF!/VLOOKUP(BJ$2,$BO$127:$BP$138,2,FALSE)</f>
        <v>#REF!</v>
      </c>
      <c r="BK201" s="110" t="e">
        <f t="shared" si="7"/>
        <v>#REF!</v>
      </c>
      <c r="BL201" s="213" t="e">
        <f>BK201-'Budget FCFA'!#REF!</f>
        <v>#REF!</v>
      </c>
      <c r="BP201" s="5"/>
    </row>
    <row r="202" spans="1:68">
      <c r="A202" s="61" t="s">
        <v>120</v>
      </c>
      <c r="B202" s="62" t="s">
        <v>67</v>
      </c>
      <c r="C202" s="110" t="s">
        <v>99</v>
      </c>
      <c r="D202" s="39">
        <f>'Budget FCFA'!D202/VLOOKUP(D$2,$BO$127:$BP$138,2,FALSE)</f>
        <v>0</v>
      </c>
      <c r="E202" s="73">
        <f>'Budget FCFA'!E202/VLOOKUP(E$2,$BO$127:$BP$138,2,FALSE)</f>
        <v>0</v>
      </c>
      <c r="F202" s="73">
        <f>'Budget FCFA'!F202/VLOOKUP(F$2,$BO$127:$BP$138,2,FALSE)</f>
        <v>0</v>
      </c>
      <c r="G202" s="73">
        <f>'Budget FCFA'!G202/VLOOKUP(G$2,$BO$127:$BP$138,2,FALSE)</f>
        <v>0</v>
      </c>
      <c r="H202" s="74">
        <f>'Budget FCFA'!H202/VLOOKUP(H$2,$BO$127:$BP$138,2,FALSE)</f>
        <v>0</v>
      </c>
      <c r="I202" s="72">
        <f>'Budget FCFA'!I202/VLOOKUP(I$2,$BO$127:$BP$138,2,FALSE)</f>
        <v>0</v>
      </c>
      <c r="J202" s="73">
        <f>'Budget FCFA'!J202/VLOOKUP(J$2,$BO$127:$BP$138,2,FALSE)</f>
        <v>0</v>
      </c>
      <c r="K202" s="73">
        <f>'Budget FCFA'!K202/VLOOKUP(K$2,$BO$127:$BP$138,2,FALSE)</f>
        <v>0</v>
      </c>
      <c r="L202" s="74">
        <f>'Budget FCFA'!L202/VLOOKUP(L$2,$BO$127:$BP$138,2,FALSE)</f>
        <v>0</v>
      </c>
      <c r="M202" s="72">
        <f>'Budget FCFA'!M202/VLOOKUP(M$2,$BO$127:$BP$138,2,FALSE)</f>
        <v>0</v>
      </c>
      <c r="N202" s="73">
        <f>'Budget FCFA'!N202/VLOOKUP(N$2,$BO$127:$BP$138,2,FALSE)</f>
        <v>0</v>
      </c>
      <c r="O202" s="73">
        <f>'Budget FCFA'!O202/VLOOKUP(O$2,$BO$127:$BP$138,2,FALSE)</f>
        <v>0</v>
      </c>
      <c r="P202" s="73">
        <f>'Budget FCFA'!P202/VLOOKUP(P$2,$BO$127:$BP$138,2,FALSE)</f>
        <v>0</v>
      </c>
      <c r="Q202" s="74">
        <f>'Budget FCFA'!Q202/VLOOKUP(Q$2,$BO$127:$BP$138,2,FALSE)</f>
        <v>0</v>
      </c>
      <c r="R202" s="72">
        <f>'Budget FCFA'!R202/VLOOKUP(R$2,$BO$127:$BP$138,2,FALSE)</f>
        <v>0</v>
      </c>
      <c r="S202" s="73">
        <f>'Budget FCFA'!S202/VLOOKUP(S$2,$BO$127:$BP$138,2,FALSE)</f>
        <v>0</v>
      </c>
      <c r="T202" s="73">
        <f>'Budget FCFA'!T202/VLOOKUP(T$2,$BO$127:$BP$138,2,FALSE)</f>
        <v>0</v>
      </c>
      <c r="U202" s="73">
        <f>'Budget FCFA'!U202/VLOOKUP(U$2,$BO$127:$BP$138,2,FALSE)</f>
        <v>0</v>
      </c>
      <c r="V202" s="74">
        <f>'Budget FCFA'!V202/VLOOKUP(V$2,$BO$127:$BP$138,2,FALSE)</f>
        <v>0</v>
      </c>
      <c r="W202" s="72">
        <f>'Budget FCFA'!W202/VLOOKUP(W$2,$BO$127:$BP$138,2,FALSE)</f>
        <v>0</v>
      </c>
      <c r="X202" s="73">
        <f>'Budget FCFA'!X202/VLOOKUP(X$2,$BO$127:$BP$138,2,FALSE)</f>
        <v>0</v>
      </c>
      <c r="Y202" s="73">
        <f>'Budget FCFA'!Y202/VLOOKUP(Y$2,$BO$127:$BP$138,2,FALSE)</f>
        <v>0</v>
      </c>
      <c r="Z202" s="73">
        <f>'Budget FCFA'!Z202/VLOOKUP(Z$2,$BO$127:$BP$138,2,FALSE)</f>
        <v>0</v>
      </c>
      <c r="AA202" s="74">
        <f>'Budget FCFA'!AA202/VLOOKUP(AA$2,$BO$127:$BP$138,2,FALSE)</f>
        <v>0</v>
      </c>
      <c r="AB202" s="72">
        <f>'Budget FCFA'!AB202/VLOOKUP(AB$2,$BO$127:$BP$138,2,FALSE)</f>
        <v>0</v>
      </c>
      <c r="AC202" s="73">
        <f>'Budget FCFA'!AC202/VLOOKUP(AC$2,$BO$127:$BP$138,2,FALSE)</f>
        <v>0</v>
      </c>
      <c r="AD202" s="73">
        <f>'Budget FCFA'!AD202/VLOOKUP(AD$2,$BO$127:$BP$138,2,FALSE)</f>
        <v>0</v>
      </c>
      <c r="AE202" s="73">
        <f>'Budget FCFA'!AE202/VLOOKUP(AE$2,$BO$127:$BP$138,2,FALSE)</f>
        <v>0</v>
      </c>
      <c r="AF202" s="74">
        <f>'Budget FCFA'!AF202/VLOOKUP(AF$2,$BO$127:$BP$138,2,FALSE)</f>
        <v>0</v>
      </c>
      <c r="AG202" s="72">
        <f>'Budget FCFA'!AG202/VLOOKUP(AG$2,$BO$127:$BP$138,2,FALSE)</f>
        <v>0</v>
      </c>
      <c r="AH202" s="73">
        <f>'Budget FCFA'!AH202/VLOOKUP(AH$2,$BO$127:$BP$138,2,FALSE)</f>
        <v>0</v>
      </c>
      <c r="AI202" s="73">
        <f>'Budget FCFA'!AI202/VLOOKUP(AI$2,$BO$127:$BP$138,2,FALSE)</f>
        <v>0</v>
      </c>
      <c r="AJ202" s="73">
        <f>'Budget FCFA'!AJ202/VLOOKUP(AJ$2,$BO$127:$BP$138,2,FALSE)</f>
        <v>0</v>
      </c>
      <c r="AK202" s="74">
        <f>'Budget FCFA'!AK202/VLOOKUP(AK$2,$BO$127:$BP$138,2,FALSE)</f>
        <v>0</v>
      </c>
      <c r="AL202" s="72">
        <f>'Budget FCFA'!AL202/VLOOKUP(AL$2,$BO$127:$BP$138,2,FALSE)</f>
        <v>0</v>
      </c>
      <c r="AM202" s="73">
        <f>'Budget FCFA'!AM202/VLOOKUP(AM$2,$BO$127:$BP$138,2,FALSE)</f>
        <v>0</v>
      </c>
      <c r="AN202" s="73">
        <f>'Budget FCFA'!AN202/VLOOKUP(AN$2,$BO$127:$BP$138,2,FALSE)</f>
        <v>0</v>
      </c>
      <c r="AO202" s="73">
        <f>'Budget FCFA'!AO202/VLOOKUP(AO$2,$BO$127:$BP$138,2,FALSE)</f>
        <v>0</v>
      </c>
      <c r="AP202" s="74">
        <f>'Budget FCFA'!AP202/VLOOKUP(AP$2,$BO$127:$BP$138,2,FALSE)</f>
        <v>0</v>
      </c>
      <c r="AQ202" s="72" t="e">
        <f>'Budget FCFA'!#REF!/VLOOKUP(AQ$2,$BO$127:$BP$138,2,FALSE)</f>
        <v>#REF!</v>
      </c>
      <c r="AR202" s="73" t="e">
        <f>'Budget FCFA'!#REF!/VLOOKUP(AR$2,$BO$127:$BP$138,2,FALSE)</f>
        <v>#REF!</v>
      </c>
      <c r="AS202" s="73" t="e">
        <f>'Budget FCFA'!#REF!/VLOOKUP(AS$2,$BO$127:$BP$138,2,FALSE)</f>
        <v>#REF!</v>
      </c>
      <c r="AT202" s="73" t="e">
        <f>'Budget FCFA'!#REF!/VLOOKUP(AT$2,$BO$127:$BP$138,2,FALSE)</f>
        <v>#REF!</v>
      </c>
      <c r="AU202" s="74" t="e">
        <f>'Budget FCFA'!#REF!/VLOOKUP(AU$2,$BO$127:$BP$138,2,FALSE)</f>
        <v>#REF!</v>
      </c>
      <c r="AV202" s="72" t="e">
        <f>'Budget FCFA'!#REF!/VLOOKUP(AV$2,$BO$127:$BP$138,2,FALSE)</f>
        <v>#REF!</v>
      </c>
      <c r="AW202" s="73" t="e">
        <f>'Budget FCFA'!#REF!/VLOOKUP(AW$2,$BO$127:$BP$138,2,FALSE)</f>
        <v>#REF!</v>
      </c>
      <c r="AX202" s="73" t="e">
        <f>'Budget FCFA'!#REF!/VLOOKUP(AX$2,$BO$127:$BP$138,2,FALSE)</f>
        <v>#REF!</v>
      </c>
      <c r="AY202" s="73" t="e">
        <f>'Budget FCFA'!#REF!/VLOOKUP(AY$2,$BO$127:$BP$138,2,FALSE)</f>
        <v>#REF!</v>
      </c>
      <c r="AZ202" s="74" t="e">
        <f>'Budget FCFA'!#REF!/VLOOKUP(AZ$2,$BO$127:$BP$138,2,FALSE)</f>
        <v>#REF!</v>
      </c>
      <c r="BA202" s="72" t="e">
        <f>'Budget FCFA'!#REF!/VLOOKUP(BA$2,$BO$127:$BP$138,2,FALSE)</f>
        <v>#REF!</v>
      </c>
      <c r="BB202" s="73" t="e">
        <f>'Budget FCFA'!#REF!/VLOOKUP(BB$2,$BO$127:$BP$138,2,FALSE)</f>
        <v>#REF!</v>
      </c>
      <c r="BC202" s="73" t="e">
        <f>'Budget FCFA'!#REF!/VLOOKUP(BC$2,$BO$127:$BP$138,2,FALSE)</f>
        <v>#REF!</v>
      </c>
      <c r="BD202" s="73" t="e">
        <f>'Budget FCFA'!#REF!/VLOOKUP(BD$2,$BO$127:$BP$138,2,FALSE)</f>
        <v>#REF!</v>
      </c>
      <c r="BE202" s="148" t="e">
        <f>'Budget FCFA'!#REF!/VLOOKUP(BE$2,$BO$127:$BP$138,2,FALSE)</f>
        <v>#REF!</v>
      </c>
      <c r="BF202" s="72" t="e">
        <f>'Budget FCFA'!#REF!/VLOOKUP(BF$2,$BO$127:$BP$138,2,FALSE)</f>
        <v>#REF!</v>
      </c>
      <c r="BG202" s="73" t="e">
        <f>'Budget FCFA'!#REF!/VLOOKUP(BG$2,$BO$127:$BP$138,2,FALSE)</f>
        <v>#REF!</v>
      </c>
      <c r="BH202" s="73" t="e">
        <f>'Budget FCFA'!#REF!/VLOOKUP(BH$2,$BO$127:$BP$138,2,FALSE)</f>
        <v>#REF!</v>
      </c>
      <c r="BI202" s="74" t="e">
        <f>'Budget FCFA'!#REF!/VLOOKUP(BI$2,$BO$127:$BP$138,2,FALSE)</f>
        <v>#REF!</v>
      </c>
      <c r="BJ202" s="152" t="e">
        <f>'Budget FCFA'!#REF!/VLOOKUP(BJ$2,$BO$127:$BP$138,2,FALSE)</f>
        <v>#REF!</v>
      </c>
      <c r="BK202" s="110" t="e">
        <f t="shared" si="7"/>
        <v>#REF!</v>
      </c>
      <c r="BL202" s="213" t="e">
        <f>BK202-'Budget FCFA'!#REF!</f>
        <v>#REF!</v>
      </c>
      <c r="BP202" s="5"/>
    </row>
    <row r="203" spans="1:68">
      <c r="A203" s="61" t="s">
        <v>120</v>
      </c>
      <c r="B203" s="62" t="s">
        <v>29</v>
      </c>
      <c r="C203" s="110" t="s">
        <v>99</v>
      </c>
      <c r="D203" s="39">
        <f>'Budget FCFA'!D203/VLOOKUP(D$2,$BO$127:$BP$138,2,FALSE)</f>
        <v>0</v>
      </c>
      <c r="E203" s="73">
        <f>'Budget FCFA'!E203/VLOOKUP(E$2,$BO$127:$BP$138,2,FALSE)</f>
        <v>0</v>
      </c>
      <c r="F203" s="73">
        <f>'Budget FCFA'!F203/VLOOKUP(F$2,$BO$127:$BP$138,2,FALSE)</f>
        <v>0</v>
      </c>
      <c r="G203" s="73">
        <f>'Budget FCFA'!G203/VLOOKUP(G$2,$BO$127:$BP$138,2,FALSE)</f>
        <v>0</v>
      </c>
      <c r="H203" s="74">
        <f>'Budget FCFA'!H203/VLOOKUP(H$2,$BO$127:$BP$138,2,FALSE)</f>
        <v>0</v>
      </c>
      <c r="I203" s="72">
        <f>'Budget FCFA'!I203/VLOOKUP(I$2,$BO$127:$BP$138,2,FALSE)</f>
        <v>0</v>
      </c>
      <c r="J203" s="73">
        <f>'Budget FCFA'!J203/VLOOKUP(J$2,$BO$127:$BP$138,2,FALSE)</f>
        <v>0</v>
      </c>
      <c r="K203" s="73">
        <f>'Budget FCFA'!K203/VLOOKUP(K$2,$BO$127:$BP$138,2,FALSE)</f>
        <v>0</v>
      </c>
      <c r="L203" s="74">
        <f>'Budget FCFA'!L203/VLOOKUP(L$2,$BO$127:$BP$138,2,FALSE)</f>
        <v>0</v>
      </c>
      <c r="M203" s="72">
        <f>'Budget FCFA'!M203/VLOOKUP(M$2,$BO$127:$BP$138,2,FALSE)</f>
        <v>0</v>
      </c>
      <c r="N203" s="73">
        <f>'Budget FCFA'!N203/VLOOKUP(N$2,$BO$127:$BP$138,2,FALSE)</f>
        <v>0</v>
      </c>
      <c r="O203" s="73">
        <f>'Budget FCFA'!O203/VLOOKUP(O$2,$BO$127:$BP$138,2,FALSE)</f>
        <v>0</v>
      </c>
      <c r="P203" s="73">
        <f>'Budget FCFA'!P203/VLOOKUP(P$2,$BO$127:$BP$138,2,FALSE)</f>
        <v>0</v>
      </c>
      <c r="Q203" s="74">
        <f>'Budget FCFA'!Q203/VLOOKUP(Q$2,$BO$127:$BP$138,2,FALSE)</f>
        <v>0</v>
      </c>
      <c r="R203" s="72">
        <f>'Budget FCFA'!R203/VLOOKUP(R$2,$BO$127:$BP$138,2,FALSE)</f>
        <v>0</v>
      </c>
      <c r="S203" s="73">
        <f>'Budget FCFA'!S203/VLOOKUP(S$2,$BO$127:$BP$138,2,FALSE)</f>
        <v>0</v>
      </c>
      <c r="T203" s="73">
        <f>'Budget FCFA'!T203/VLOOKUP(T$2,$BO$127:$BP$138,2,FALSE)</f>
        <v>0</v>
      </c>
      <c r="U203" s="73">
        <f>'Budget FCFA'!U203/VLOOKUP(U$2,$BO$127:$BP$138,2,FALSE)</f>
        <v>0</v>
      </c>
      <c r="V203" s="74">
        <f>'Budget FCFA'!V203/VLOOKUP(V$2,$BO$127:$BP$138,2,FALSE)</f>
        <v>0</v>
      </c>
      <c r="W203" s="72">
        <f>'Budget FCFA'!W203/VLOOKUP(W$2,$BO$127:$BP$138,2,FALSE)</f>
        <v>0</v>
      </c>
      <c r="X203" s="73">
        <f>'Budget FCFA'!X203/VLOOKUP(X$2,$BO$127:$BP$138,2,FALSE)</f>
        <v>0</v>
      </c>
      <c r="Y203" s="73">
        <f>'Budget FCFA'!Y203/VLOOKUP(Y$2,$BO$127:$BP$138,2,FALSE)</f>
        <v>0</v>
      </c>
      <c r="Z203" s="73">
        <f>'Budget FCFA'!Z203/VLOOKUP(Z$2,$BO$127:$BP$138,2,FALSE)</f>
        <v>0</v>
      </c>
      <c r="AA203" s="74">
        <f>'Budget FCFA'!AA203/VLOOKUP(AA$2,$BO$127:$BP$138,2,FALSE)</f>
        <v>0</v>
      </c>
      <c r="AB203" s="72">
        <f>'Budget FCFA'!AB203/VLOOKUP(AB$2,$BO$127:$BP$138,2,FALSE)</f>
        <v>0</v>
      </c>
      <c r="AC203" s="73">
        <f>'Budget FCFA'!AC203/VLOOKUP(AC$2,$BO$127:$BP$138,2,FALSE)</f>
        <v>0</v>
      </c>
      <c r="AD203" s="73">
        <f>'Budget FCFA'!AD203/VLOOKUP(AD$2,$BO$127:$BP$138,2,FALSE)</f>
        <v>0</v>
      </c>
      <c r="AE203" s="73">
        <f>'Budget FCFA'!AE203/VLOOKUP(AE$2,$BO$127:$BP$138,2,FALSE)</f>
        <v>0</v>
      </c>
      <c r="AF203" s="74">
        <f>'Budget FCFA'!AF203/VLOOKUP(AF$2,$BO$127:$BP$138,2,FALSE)</f>
        <v>0</v>
      </c>
      <c r="AG203" s="72">
        <f>'Budget FCFA'!AG203/VLOOKUP(AG$2,$BO$127:$BP$138,2,FALSE)</f>
        <v>0</v>
      </c>
      <c r="AH203" s="73">
        <f>'Budget FCFA'!AH203/VLOOKUP(AH$2,$BO$127:$BP$138,2,FALSE)</f>
        <v>0</v>
      </c>
      <c r="AI203" s="73">
        <f>'Budget FCFA'!AI203/VLOOKUP(AI$2,$BO$127:$BP$138,2,FALSE)</f>
        <v>0</v>
      </c>
      <c r="AJ203" s="73">
        <f>'Budget FCFA'!AJ203/VLOOKUP(AJ$2,$BO$127:$BP$138,2,FALSE)</f>
        <v>0</v>
      </c>
      <c r="AK203" s="74">
        <f>'Budget FCFA'!AK203/VLOOKUP(AK$2,$BO$127:$BP$138,2,FALSE)</f>
        <v>0</v>
      </c>
      <c r="AL203" s="72">
        <f>'Budget FCFA'!AL203/VLOOKUP(AL$2,$BO$127:$BP$138,2,FALSE)</f>
        <v>0</v>
      </c>
      <c r="AM203" s="73">
        <f>'Budget FCFA'!AM203/VLOOKUP(AM$2,$BO$127:$BP$138,2,FALSE)</f>
        <v>0</v>
      </c>
      <c r="AN203" s="73">
        <f>'Budget FCFA'!AN203/VLOOKUP(AN$2,$BO$127:$BP$138,2,FALSE)</f>
        <v>0</v>
      </c>
      <c r="AO203" s="73">
        <f>'Budget FCFA'!AO203/VLOOKUP(AO$2,$BO$127:$BP$138,2,FALSE)</f>
        <v>0</v>
      </c>
      <c r="AP203" s="74">
        <f>'Budget FCFA'!AP203/VLOOKUP(AP$2,$BO$127:$BP$138,2,FALSE)</f>
        <v>0</v>
      </c>
      <c r="AQ203" s="72" t="e">
        <f>'Budget FCFA'!#REF!/VLOOKUP(AQ$2,$BO$127:$BP$138,2,FALSE)</f>
        <v>#REF!</v>
      </c>
      <c r="AR203" s="73" t="e">
        <f>'Budget FCFA'!#REF!/VLOOKUP(AR$2,$BO$127:$BP$138,2,FALSE)</f>
        <v>#REF!</v>
      </c>
      <c r="AS203" s="73" t="e">
        <f>'Budget FCFA'!#REF!/VLOOKUP(AS$2,$BO$127:$BP$138,2,FALSE)</f>
        <v>#REF!</v>
      </c>
      <c r="AT203" s="73" t="e">
        <f>'Budget FCFA'!#REF!/VLOOKUP(AT$2,$BO$127:$BP$138,2,FALSE)</f>
        <v>#REF!</v>
      </c>
      <c r="AU203" s="74" t="e">
        <f>'Budget FCFA'!#REF!/VLOOKUP(AU$2,$BO$127:$BP$138,2,FALSE)</f>
        <v>#REF!</v>
      </c>
      <c r="AV203" s="72" t="e">
        <f>'Budget FCFA'!#REF!/VLOOKUP(AV$2,$BO$127:$BP$138,2,FALSE)</f>
        <v>#REF!</v>
      </c>
      <c r="AW203" s="73" t="e">
        <f>'Budget FCFA'!#REF!/VLOOKUP(AW$2,$BO$127:$BP$138,2,FALSE)</f>
        <v>#REF!</v>
      </c>
      <c r="AX203" s="73" t="e">
        <f>'Budget FCFA'!#REF!/VLOOKUP(AX$2,$BO$127:$BP$138,2,FALSE)</f>
        <v>#REF!</v>
      </c>
      <c r="AY203" s="73" t="e">
        <f>'Budget FCFA'!#REF!/VLOOKUP(AY$2,$BO$127:$BP$138,2,FALSE)</f>
        <v>#REF!</v>
      </c>
      <c r="AZ203" s="74" t="e">
        <f>'Budget FCFA'!#REF!/VLOOKUP(AZ$2,$BO$127:$BP$138,2,FALSE)</f>
        <v>#REF!</v>
      </c>
      <c r="BA203" s="72" t="e">
        <f>'Budget FCFA'!#REF!/VLOOKUP(BA$2,$BO$127:$BP$138,2,FALSE)</f>
        <v>#REF!</v>
      </c>
      <c r="BB203" s="73" t="e">
        <f>'Budget FCFA'!#REF!/VLOOKUP(BB$2,$BO$127:$BP$138,2,FALSE)</f>
        <v>#REF!</v>
      </c>
      <c r="BC203" s="73" t="e">
        <f>'Budget FCFA'!#REF!/VLOOKUP(BC$2,$BO$127:$BP$138,2,FALSE)</f>
        <v>#REF!</v>
      </c>
      <c r="BD203" s="73" t="e">
        <f>'Budget FCFA'!#REF!/VLOOKUP(BD$2,$BO$127:$BP$138,2,FALSE)</f>
        <v>#REF!</v>
      </c>
      <c r="BE203" s="148" t="e">
        <f>'Budget FCFA'!#REF!/VLOOKUP(BE$2,$BO$127:$BP$138,2,FALSE)</f>
        <v>#REF!</v>
      </c>
      <c r="BF203" s="72" t="e">
        <f>'Budget FCFA'!#REF!/VLOOKUP(BF$2,$BO$127:$BP$138,2,FALSE)</f>
        <v>#REF!</v>
      </c>
      <c r="BG203" s="73" t="e">
        <f>'Budget FCFA'!#REF!/VLOOKUP(BG$2,$BO$127:$BP$138,2,FALSE)</f>
        <v>#REF!</v>
      </c>
      <c r="BH203" s="73" t="e">
        <f>'Budget FCFA'!#REF!/VLOOKUP(BH$2,$BO$127:$BP$138,2,FALSE)</f>
        <v>#REF!</v>
      </c>
      <c r="BI203" s="74" t="e">
        <f>'Budget FCFA'!#REF!/VLOOKUP(BI$2,$BO$127:$BP$138,2,FALSE)</f>
        <v>#REF!</v>
      </c>
      <c r="BJ203" s="152" t="e">
        <f>'Budget FCFA'!#REF!/VLOOKUP(BJ$2,$BO$127:$BP$138,2,FALSE)</f>
        <v>#REF!</v>
      </c>
      <c r="BK203" s="110" t="e">
        <f t="shared" si="7"/>
        <v>#REF!</v>
      </c>
      <c r="BL203" s="213" t="e">
        <f>BK203-'Budget FCFA'!#REF!</f>
        <v>#REF!</v>
      </c>
      <c r="BP203" s="5"/>
    </row>
    <row r="204" spans="1:68">
      <c r="A204" s="61" t="s">
        <v>120</v>
      </c>
      <c r="B204" s="62" t="s">
        <v>96</v>
      </c>
      <c r="C204" s="110" t="s">
        <v>99</v>
      </c>
      <c r="D204" s="39">
        <f>'Budget FCFA'!D204/VLOOKUP(D$2,$BO$127:$BP$138,2,FALSE)</f>
        <v>0</v>
      </c>
      <c r="E204" s="73">
        <f>'Budget FCFA'!E204/VLOOKUP(E$2,$BO$127:$BP$138,2,FALSE)</f>
        <v>0</v>
      </c>
      <c r="F204" s="73">
        <f>'Budget FCFA'!F204/VLOOKUP(F$2,$BO$127:$BP$138,2,FALSE)</f>
        <v>0</v>
      </c>
      <c r="G204" s="73">
        <f>'Budget FCFA'!G204/VLOOKUP(G$2,$BO$127:$BP$138,2,FALSE)</f>
        <v>0</v>
      </c>
      <c r="H204" s="74">
        <f>'Budget FCFA'!H204/VLOOKUP(H$2,$BO$127:$BP$138,2,FALSE)</f>
        <v>0</v>
      </c>
      <c r="I204" s="72">
        <f>'Budget FCFA'!I204/VLOOKUP(I$2,$BO$127:$BP$138,2,FALSE)</f>
        <v>0</v>
      </c>
      <c r="J204" s="73">
        <f>'Budget FCFA'!J204/VLOOKUP(J$2,$BO$127:$BP$138,2,FALSE)</f>
        <v>0</v>
      </c>
      <c r="K204" s="73">
        <f>'Budget FCFA'!K204/VLOOKUP(K$2,$BO$127:$BP$138,2,FALSE)</f>
        <v>0</v>
      </c>
      <c r="L204" s="74">
        <f>'Budget FCFA'!L204/VLOOKUP(L$2,$BO$127:$BP$138,2,FALSE)</f>
        <v>0</v>
      </c>
      <c r="M204" s="72">
        <f>'Budget FCFA'!M204/VLOOKUP(M$2,$BO$127:$BP$138,2,FALSE)</f>
        <v>0</v>
      </c>
      <c r="N204" s="73">
        <f>'Budget FCFA'!N204/VLOOKUP(N$2,$BO$127:$BP$138,2,FALSE)</f>
        <v>0</v>
      </c>
      <c r="O204" s="73">
        <f>'Budget FCFA'!O204/VLOOKUP(O$2,$BO$127:$BP$138,2,FALSE)</f>
        <v>0</v>
      </c>
      <c r="P204" s="73">
        <f>'Budget FCFA'!P204/VLOOKUP(P$2,$BO$127:$BP$138,2,FALSE)</f>
        <v>0</v>
      </c>
      <c r="Q204" s="74">
        <f>'Budget FCFA'!Q204/VLOOKUP(Q$2,$BO$127:$BP$138,2,FALSE)</f>
        <v>0</v>
      </c>
      <c r="R204" s="72">
        <f>'Budget FCFA'!R204/VLOOKUP(R$2,$BO$127:$BP$138,2,FALSE)</f>
        <v>0</v>
      </c>
      <c r="S204" s="73">
        <f>'Budget FCFA'!S204/VLOOKUP(S$2,$BO$127:$BP$138,2,FALSE)</f>
        <v>0</v>
      </c>
      <c r="T204" s="73">
        <f>'Budget FCFA'!T204/VLOOKUP(T$2,$BO$127:$BP$138,2,FALSE)</f>
        <v>0</v>
      </c>
      <c r="U204" s="73">
        <f>'Budget FCFA'!U204/VLOOKUP(U$2,$BO$127:$BP$138,2,FALSE)</f>
        <v>0</v>
      </c>
      <c r="V204" s="74">
        <f>'Budget FCFA'!V204/VLOOKUP(V$2,$BO$127:$BP$138,2,FALSE)</f>
        <v>0</v>
      </c>
      <c r="W204" s="72">
        <f>'Budget FCFA'!W204/VLOOKUP(W$2,$BO$127:$BP$138,2,FALSE)</f>
        <v>0</v>
      </c>
      <c r="X204" s="73">
        <f>'Budget FCFA'!X204/VLOOKUP(X$2,$BO$127:$BP$138,2,FALSE)</f>
        <v>0</v>
      </c>
      <c r="Y204" s="73">
        <f>'Budget FCFA'!Y204/VLOOKUP(Y$2,$BO$127:$BP$138,2,FALSE)</f>
        <v>0</v>
      </c>
      <c r="Z204" s="73">
        <f>'Budget FCFA'!Z204/VLOOKUP(Z$2,$BO$127:$BP$138,2,FALSE)</f>
        <v>0</v>
      </c>
      <c r="AA204" s="74">
        <f>'Budget FCFA'!AA204/VLOOKUP(AA$2,$BO$127:$BP$138,2,FALSE)</f>
        <v>0</v>
      </c>
      <c r="AB204" s="72">
        <f>'Budget FCFA'!AB204/VLOOKUP(AB$2,$BO$127:$BP$138,2,FALSE)</f>
        <v>0</v>
      </c>
      <c r="AC204" s="73">
        <f>'Budget FCFA'!AC204/VLOOKUP(AC$2,$BO$127:$BP$138,2,FALSE)</f>
        <v>0</v>
      </c>
      <c r="AD204" s="73">
        <f>'Budget FCFA'!AD204/VLOOKUP(AD$2,$BO$127:$BP$138,2,FALSE)</f>
        <v>0</v>
      </c>
      <c r="AE204" s="73">
        <f>'Budget FCFA'!AE204/VLOOKUP(AE$2,$BO$127:$BP$138,2,FALSE)</f>
        <v>0</v>
      </c>
      <c r="AF204" s="74">
        <f>'Budget FCFA'!AF204/VLOOKUP(AF$2,$BO$127:$BP$138,2,FALSE)</f>
        <v>0</v>
      </c>
      <c r="AG204" s="72">
        <f>'Budget FCFA'!AG204/VLOOKUP(AG$2,$BO$127:$BP$138,2,FALSE)</f>
        <v>0</v>
      </c>
      <c r="AH204" s="73">
        <f>'Budget FCFA'!AH204/VLOOKUP(AH$2,$BO$127:$BP$138,2,FALSE)</f>
        <v>0</v>
      </c>
      <c r="AI204" s="73">
        <f>'Budget FCFA'!AI204/VLOOKUP(AI$2,$BO$127:$BP$138,2,FALSE)</f>
        <v>0</v>
      </c>
      <c r="AJ204" s="73">
        <f>'Budget FCFA'!AJ204/VLOOKUP(AJ$2,$BO$127:$BP$138,2,FALSE)</f>
        <v>0</v>
      </c>
      <c r="AK204" s="74">
        <f>'Budget FCFA'!AK204/VLOOKUP(AK$2,$BO$127:$BP$138,2,FALSE)</f>
        <v>0</v>
      </c>
      <c r="AL204" s="72">
        <f>'Budget FCFA'!AL204/VLOOKUP(AL$2,$BO$127:$BP$138,2,FALSE)</f>
        <v>0</v>
      </c>
      <c r="AM204" s="73">
        <f>'Budget FCFA'!AM204/VLOOKUP(AM$2,$BO$127:$BP$138,2,FALSE)</f>
        <v>0</v>
      </c>
      <c r="AN204" s="73">
        <f>'Budget FCFA'!AN204/VLOOKUP(AN$2,$BO$127:$BP$138,2,FALSE)</f>
        <v>0</v>
      </c>
      <c r="AO204" s="73">
        <f>'Budget FCFA'!AO204/VLOOKUP(AO$2,$BO$127:$BP$138,2,FALSE)</f>
        <v>0</v>
      </c>
      <c r="AP204" s="74">
        <f>'Budget FCFA'!AP204/VLOOKUP(AP$2,$BO$127:$BP$138,2,FALSE)</f>
        <v>0</v>
      </c>
      <c r="AQ204" s="72" t="e">
        <f>'Budget FCFA'!#REF!/VLOOKUP(AQ$2,$BO$127:$BP$138,2,FALSE)</f>
        <v>#REF!</v>
      </c>
      <c r="AR204" s="73" t="e">
        <f>'Budget FCFA'!#REF!/VLOOKUP(AR$2,$BO$127:$BP$138,2,FALSE)</f>
        <v>#REF!</v>
      </c>
      <c r="AS204" s="73" t="e">
        <f>'Budget FCFA'!#REF!/VLOOKUP(AS$2,$BO$127:$BP$138,2,FALSE)</f>
        <v>#REF!</v>
      </c>
      <c r="AT204" s="73" t="e">
        <f>'Budget FCFA'!#REF!/VLOOKUP(AT$2,$BO$127:$BP$138,2,FALSE)</f>
        <v>#REF!</v>
      </c>
      <c r="AU204" s="74" t="e">
        <f>'Budget FCFA'!#REF!/VLOOKUP(AU$2,$BO$127:$BP$138,2,FALSE)</f>
        <v>#REF!</v>
      </c>
      <c r="AV204" s="72" t="e">
        <f>'Budget FCFA'!#REF!/VLOOKUP(AV$2,$BO$127:$BP$138,2,FALSE)</f>
        <v>#REF!</v>
      </c>
      <c r="AW204" s="73" t="e">
        <f>'Budget FCFA'!#REF!/VLOOKUP(AW$2,$BO$127:$BP$138,2,FALSE)</f>
        <v>#REF!</v>
      </c>
      <c r="AX204" s="73" t="e">
        <f>'Budget FCFA'!#REF!/VLOOKUP(AX$2,$BO$127:$BP$138,2,FALSE)</f>
        <v>#REF!</v>
      </c>
      <c r="AY204" s="73" t="e">
        <f>'Budget FCFA'!#REF!/VLOOKUP(AY$2,$BO$127:$BP$138,2,FALSE)</f>
        <v>#REF!</v>
      </c>
      <c r="AZ204" s="74" t="e">
        <f>'Budget FCFA'!#REF!/VLOOKUP(AZ$2,$BO$127:$BP$138,2,FALSE)</f>
        <v>#REF!</v>
      </c>
      <c r="BA204" s="72" t="e">
        <f>'Budget FCFA'!#REF!/VLOOKUP(BA$2,$BO$127:$BP$138,2,FALSE)</f>
        <v>#REF!</v>
      </c>
      <c r="BB204" s="73" t="e">
        <f>'Budget FCFA'!#REF!/VLOOKUP(BB$2,$BO$127:$BP$138,2,FALSE)</f>
        <v>#REF!</v>
      </c>
      <c r="BC204" s="73" t="e">
        <f>'Budget FCFA'!#REF!/VLOOKUP(BC$2,$BO$127:$BP$138,2,FALSE)</f>
        <v>#REF!</v>
      </c>
      <c r="BD204" s="73" t="e">
        <f>'Budget FCFA'!#REF!/VLOOKUP(BD$2,$BO$127:$BP$138,2,FALSE)</f>
        <v>#REF!</v>
      </c>
      <c r="BE204" s="148" t="e">
        <f>'Budget FCFA'!#REF!/VLOOKUP(BE$2,$BO$127:$BP$138,2,FALSE)</f>
        <v>#REF!</v>
      </c>
      <c r="BF204" s="72" t="e">
        <f>'Budget FCFA'!#REF!/VLOOKUP(BF$2,$BO$127:$BP$138,2,FALSE)</f>
        <v>#REF!</v>
      </c>
      <c r="BG204" s="73" t="e">
        <f>'Budget FCFA'!#REF!/VLOOKUP(BG$2,$BO$127:$BP$138,2,FALSE)</f>
        <v>#REF!</v>
      </c>
      <c r="BH204" s="73" t="e">
        <f>'Budget FCFA'!#REF!/VLOOKUP(BH$2,$BO$127:$BP$138,2,FALSE)</f>
        <v>#REF!</v>
      </c>
      <c r="BI204" s="74" t="e">
        <f>'Budget FCFA'!#REF!/VLOOKUP(BI$2,$BO$127:$BP$138,2,FALSE)</f>
        <v>#REF!</v>
      </c>
      <c r="BJ204" s="152" t="e">
        <f>'Budget FCFA'!#REF!/VLOOKUP(BJ$2,$BO$127:$BP$138,2,FALSE)</f>
        <v>#REF!</v>
      </c>
      <c r="BK204" s="110" t="e">
        <f t="shared" si="7"/>
        <v>#REF!</v>
      </c>
      <c r="BL204" s="213" t="e">
        <f>BK204-'Budget FCFA'!#REF!</f>
        <v>#REF!</v>
      </c>
      <c r="BP204" s="5"/>
    </row>
    <row r="205" spans="1:68">
      <c r="A205" s="61" t="s">
        <v>120</v>
      </c>
      <c r="B205" s="62" t="s">
        <v>30</v>
      </c>
      <c r="C205" s="110" t="s">
        <v>99</v>
      </c>
      <c r="D205" s="39">
        <f>'Budget FCFA'!D205/VLOOKUP(D$2,$BO$127:$BP$138,2,FALSE)</f>
        <v>0</v>
      </c>
      <c r="E205" s="73">
        <f>'Budget FCFA'!E205/VLOOKUP(E$2,$BO$127:$BP$138,2,FALSE)</f>
        <v>0</v>
      </c>
      <c r="F205" s="73">
        <f>'Budget FCFA'!F205/VLOOKUP(F$2,$BO$127:$BP$138,2,FALSE)</f>
        <v>0</v>
      </c>
      <c r="G205" s="73">
        <f>'Budget FCFA'!G205/VLOOKUP(G$2,$BO$127:$BP$138,2,FALSE)</f>
        <v>0</v>
      </c>
      <c r="H205" s="74">
        <f>'Budget FCFA'!H205/VLOOKUP(H$2,$BO$127:$BP$138,2,FALSE)</f>
        <v>0</v>
      </c>
      <c r="I205" s="72">
        <f>'Budget FCFA'!I205/VLOOKUP(I$2,$BO$127:$BP$138,2,FALSE)</f>
        <v>0</v>
      </c>
      <c r="J205" s="73">
        <f>'Budget FCFA'!J205/VLOOKUP(J$2,$BO$127:$BP$138,2,FALSE)</f>
        <v>0</v>
      </c>
      <c r="K205" s="73">
        <f>'Budget FCFA'!K205/VLOOKUP(K$2,$BO$127:$BP$138,2,FALSE)</f>
        <v>0</v>
      </c>
      <c r="L205" s="74">
        <f>'Budget FCFA'!L205/VLOOKUP(L$2,$BO$127:$BP$138,2,FALSE)</f>
        <v>0</v>
      </c>
      <c r="M205" s="72">
        <f>'Budget FCFA'!M205/VLOOKUP(M$2,$BO$127:$BP$138,2,FALSE)</f>
        <v>0</v>
      </c>
      <c r="N205" s="73">
        <f>'Budget FCFA'!N205/VLOOKUP(N$2,$BO$127:$BP$138,2,FALSE)</f>
        <v>0</v>
      </c>
      <c r="O205" s="73">
        <f>'Budget FCFA'!O205/VLOOKUP(O$2,$BO$127:$BP$138,2,FALSE)</f>
        <v>0</v>
      </c>
      <c r="P205" s="73">
        <f>'Budget FCFA'!P205/VLOOKUP(P$2,$BO$127:$BP$138,2,FALSE)</f>
        <v>0</v>
      </c>
      <c r="Q205" s="74">
        <f>'Budget FCFA'!Q205/VLOOKUP(Q$2,$BO$127:$BP$138,2,FALSE)</f>
        <v>0</v>
      </c>
      <c r="R205" s="72">
        <f>'Budget FCFA'!R205/VLOOKUP(R$2,$BO$127:$BP$138,2,FALSE)</f>
        <v>0</v>
      </c>
      <c r="S205" s="73">
        <f>'Budget FCFA'!S205/VLOOKUP(S$2,$BO$127:$BP$138,2,FALSE)</f>
        <v>0</v>
      </c>
      <c r="T205" s="73">
        <f>'Budget FCFA'!T205/VLOOKUP(T$2,$BO$127:$BP$138,2,FALSE)</f>
        <v>0</v>
      </c>
      <c r="U205" s="73">
        <f>'Budget FCFA'!U205/VLOOKUP(U$2,$BO$127:$BP$138,2,FALSE)</f>
        <v>0</v>
      </c>
      <c r="V205" s="74">
        <f>'Budget FCFA'!V205/VLOOKUP(V$2,$BO$127:$BP$138,2,FALSE)</f>
        <v>0</v>
      </c>
      <c r="W205" s="72">
        <f>'Budget FCFA'!W205/VLOOKUP(W$2,$BO$127:$BP$138,2,FALSE)</f>
        <v>0</v>
      </c>
      <c r="X205" s="73">
        <f>'Budget FCFA'!X205/VLOOKUP(X$2,$BO$127:$BP$138,2,FALSE)</f>
        <v>0</v>
      </c>
      <c r="Y205" s="73">
        <f>'Budget FCFA'!Y205/VLOOKUP(Y$2,$BO$127:$BP$138,2,FALSE)</f>
        <v>0</v>
      </c>
      <c r="Z205" s="73">
        <f>'Budget FCFA'!Z205/VLOOKUP(Z$2,$BO$127:$BP$138,2,FALSE)</f>
        <v>0</v>
      </c>
      <c r="AA205" s="74">
        <f>'Budget FCFA'!AA205/VLOOKUP(AA$2,$BO$127:$BP$138,2,FALSE)</f>
        <v>0</v>
      </c>
      <c r="AB205" s="72">
        <f>'Budget FCFA'!AB205/VLOOKUP(AB$2,$BO$127:$BP$138,2,FALSE)</f>
        <v>0</v>
      </c>
      <c r="AC205" s="73">
        <f>'Budget FCFA'!AC205/VLOOKUP(AC$2,$BO$127:$BP$138,2,FALSE)</f>
        <v>0</v>
      </c>
      <c r="AD205" s="73">
        <f>'Budget FCFA'!AD205/VLOOKUP(AD$2,$BO$127:$BP$138,2,FALSE)</f>
        <v>0</v>
      </c>
      <c r="AE205" s="73">
        <f>'Budget FCFA'!AE205/VLOOKUP(AE$2,$BO$127:$BP$138,2,FALSE)</f>
        <v>0</v>
      </c>
      <c r="AF205" s="74">
        <f>'Budget FCFA'!AF205/VLOOKUP(AF$2,$BO$127:$BP$138,2,FALSE)</f>
        <v>0</v>
      </c>
      <c r="AG205" s="72">
        <f>'Budget FCFA'!AG205/VLOOKUP(AG$2,$BO$127:$BP$138,2,FALSE)</f>
        <v>0</v>
      </c>
      <c r="AH205" s="73">
        <f>'Budget FCFA'!AH205/VLOOKUP(AH$2,$BO$127:$BP$138,2,FALSE)</f>
        <v>0</v>
      </c>
      <c r="AI205" s="73">
        <f>'Budget FCFA'!AI205/VLOOKUP(AI$2,$BO$127:$BP$138,2,FALSE)</f>
        <v>0</v>
      </c>
      <c r="AJ205" s="73">
        <f>'Budget FCFA'!AJ205/VLOOKUP(AJ$2,$BO$127:$BP$138,2,FALSE)</f>
        <v>0</v>
      </c>
      <c r="AK205" s="74">
        <f>'Budget FCFA'!AK205/VLOOKUP(AK$2,$BO$127:$BP$138,2,FALSE)</f>
        <v>0</v>
      </c>
      <c r="AL205" s="72">
        <f>'Budget FCFA'!AL205/VLOOKUP(AL$2,$BO$127:$BP$138,2,FALSE)</f>
        <v>0</v>
      </c>
      <c r="AM205" s="73">
        <f>'Budget FCFA'!AM205/VLOOKUP(AM$2,$BO$127:$BP$138,2,FALSE)</f>
        <v>0</v>
      </c>
      <c r="AN205" s="73">
        <f>'Budget FCFA'!AN205/VLOOKUP(AN$2,$BO$127:$BP$138,2,FALSE)</f>
        <v>0</v>
      </c>
      <c r="AO205" s="73">
        <f>'Budget FCFA'!AO205/VLOOKUP(AO$2,$BO$127:$BP$138,2,FALSE)</f>
        <v>0</v>
      </c>
      <c r="AP205" s="74">
        <f>'Budget FCFA'!AP205/VLOOKUP(AP$2,$BO$127:$BP$138,2,FALSE)</f>
        <v>0</v>
      </c>
      <c r="AQ205" s="72" t="e">
        <f>'Budget FCFA'!#REF!/VLOOKUP(AQ$2,$BO$127:$BP$138,2,FALSE)</f>
        <v>#REF!</v>
      </c>
      <c r="AR205" s="73" t="e">
        <f>'Budget FCFA'!#REF!/VLOOKUP(AR$2,$BO$127:$BP$138,2,FALSE)</f>
        <v>#REF!</v>
      </c>
      <c r="AS205" s="73" t="e">
        <f>'Budget FCFA'!#REF!/VLOOKUP(AS$2,$BO$127:$BP$138,2,FALSE)</f>
        <v>#REF!</v>
      </c>
      <c r="AT205" s="73" t="e">
        <f>'Budget FCFA'!#REF!/VLOOKUP(AT$2,$BO$127:$BP$138,2,FALSE)</f>
        <v>#REF!</v>
      </c>
      <c r="AU205" s="74" t="e">
        <f>'Budget FCFA'!#REF!/VLOOKUP(AU$2,$BO$127:$BP$138,2,FALSE)</f>
        <v>#REF!</v>
      </c>
      <c r="AV205" s="72" t="e">
        <f>'Budget FCFA'!#REF!/VLOOKUP(AV$2,$BO$127:$BP$138,2,FALSE)</f>
        <v>#REF!</v>
      </c>
      <c r="AW205" s="73" t="e">
        <f>'Budget FCFA'!#REF!/VLOOKUP(AW$2,$BO$127:$BP$138,2,FALSE)</f>
        <v>#REF!</v>
      </c>
      <c r="AX205" s="73" t="e">
        <f>'Budget FCFA'!#REF!/VLOOKUP(AX$2,$BO$127:$BP$138,2,FALSE)</f>
        <v>#REF!</v>
      </c>
      <c r="AY205" s="73" t="e">
        <f>'Budget FCFA'!#REF!/VLOOKUP(AY$2,$BO$127:$BP$138,2,FALSE)</f>
        <v>#REF!</v>
      </c>
      <c r="AZ205" s="74" t="e">
        <f>'Budget FCFA'!#REF!/VLOOKUP(AZ$2,$BO$127:$BP$138,2,FALSE)</f>
        <v>#REF!</v>
      </c>
      <c r="BA205" s="72" t="e">
        <f>'Budget FCFA'!#REF!/VLOOKUP(BA$2,$BO$127:$BP$138,2,FALSE)</f>
        <v>#REF!</v>
      </c>
      <c r="BB205" s="73" t="e">
        <f>'Budget FCFA'!#REF!/VLOOKUP(BB$2,$BO$127:$BP$138,2,FALSE)</f>
        <v>#REF!</v>
      </c>
      <c r="BC205" s="73" t="e">
        <f>'Budget FCFA'!#REF!/VLOOKUP(BC$2,$BO$127:$BP$138,2,FALSE)</f>
        <v>#REF!</v>
      </c>
      <c r="BD205" s="73" t="e">
        <f>'Budget FCFA'!#REF!/VLOOKUP(BD$2,$BO$127:$BP$138,2,FALSE)</f>
        <v>#REF!</v>
      </c>
      <c r="BE205" s="148" t="e">
        <f>'Budget FCFA'!#REF!/VLOOKUP(BE$2,$BO$127:$BP$138,2,FALSE)</f>
        <v>#REF!</v>
      </c>
      <c r="BF205" s="72" t="e">
        <f>'Budget FCFA'!#REF!/VLOOKUP(BF$2,$BO$127:$BP$138,2,FALSE)</f>
        <v>#REF!</v>
      </c>
      <c r="BG205" s="73" t="e">
        <f>'Budget FCFA'!#REF!/VLOOKUP(BG$2,$BO$127:$BP$138,2,FALSE)</f>
        <v>#REF!</v>
      </c>
      <c r="BH205" s="73" t="e">
        <f>'Budget FCFA'!#REF!/VLOOKUP(BH$2,$BO$127:$BP$138,2,FALSE)</f>
        <v>#REF!</v>
      </c>
      <c r="BI205" s="74" t="e">
        <f>'Budget FCFA'!#REF!/VLOOKUP(BI$2,$BO$127:$BP$138,2,FALSE)</f>
        <v>#REF!</v>
      </c>
      <c r="BJ205" s="152" t="e">
        <f>'Budget FCFA'!#REF!/VLOOKUP(BJ$2,$BO$127:$BP$138,2,FALSE)</f>
        <v>#REF!</v>
      </c>
      <c r="BK205" s="110" t="e">
        <f t="shared" si="7"/>
        <v>#REF!</v>
      </c>
      <c r="BL205" s="213" t="e">
        <f>BK205-'Budget FCFA'!#REF!</f>
        <v>#REF!</v>
      </c>
      <c r="BP205" s="5"/>
    </row>
    <row r="206" spans="1:68">
      <c r="A206" s="61" t="s">
        <v>120</v>
      </c>
      <c r="B206" s="62" t="s">
        <v>28</v>
      </c>
      <c r="C206" s="110" t="s">
        <v>100</v>
      </c>
      <c r="D206" s="39">
        <f>'Budget FCFA'!D206/VLOOKUP(D$2,$BO$127:$BP$138,2,FALSE)</f>
        <v>0</v>
      </c>
      <c r="E206" s="73">
        <f>'Budget FCFA'!E206/VLOOKUP(E$2,$BO$127:$BP$138,2,FALSE)</f>
        <v>0</v>
      </c>
      <c r="F206" s="73">
        <f>'Budget FCFA'!F206/VLOOKUP(F$2,$BO$127:$BP$138,2,FALSE)</f>
        <v>0</v>
      </c>
      <c r="G206" s="73">
        <f>'Budget FCFA'!G206/VLOOKUP(G$2,$BO$127:$BP$138,2,FALSE)</f>
        <v>0</v>
      </c>
      <c r="H206" s="74">
        <f>'Budget FCFA'!H206/VLOOKUP(H$2,$BO$127:$BP$138,2,FALSE)</f>
        <v>0</v>
      </c>
      <c r="I206" s="72">
        <f>'Budget FCFA'!I206/VLOOKUP(I$2,$BO$127:$BP$138,2,FALSE)</f>
        <v>0</v>
      </c>
      <c r="J206" s="73">
        <f>'Budget FCFA'!J206/VLOOKUP(J$2,$BO$127:$BP$138,2,FALSE)</f>
        <v>0</v>
      </c>
      <c r="K206" s="73">
        <f>'Budget FCFA'!K206/VLOOKUP(K$2,$BO$127:$BP$138,2,FALSE)</f>
        <v>0</v>
      </c>
      <c r="L206" s="74">
        <f>'Budget FCFA'!L206/VLOOKUP(L$2,$BO$127:$BP$138,2,FALSE)</f>
        <v>0</v>
      </c>
      <c r="M206" s="72">
        <f>'Budget FCFA'!M206/VLOOKUP(M$2,$BO$127:$BP$138,2,FALSE)</f>
        <v>0</v>
      </c>
      <c r="N206" s="73">
        <f>'Budget FCFA'!N206/VLOOKUP(N$2,$BO$127:$BP$138,2,FALSE)</f>
        <v>0</v>
      </c>
      <c r="O206" s="73">
        <f>'Budget FCFA'!O206/VLOOKUP(O$2,$BO$127:$BP$138,2,FALSE)</f>
        <v>0</v>
      </c>
      <c r="P206" s="73">
        <f>'Budget FCFA'!P206/VLOOKUP(P$2,$BO$127:$BP$138,2,FALSE)</f>
        <v>0</v>
      </c>
      <c r="Q206" s="74">
        <f>'Budget FCFA'!Q206/VLOOKUP(Q$2,$BO$127:$BP$138,2,FALSE)</f>
        <v>0</v>
      </c>
      <c r="R206" s="72">
        <f>'Budget FCFA'!R206/VLOOKUP(R$2,$BO$127:$BP$138,2,FALSE)</f>
        <v>0</v>
      </c>
      <c r="S206" s="73">
        <f>'Budget FCFA'!S206/VLOOKUP(S$2,$BO$127:$BP$138,2,FALSE)</f>
        <v>0</v>
      </c>
      <c r="T206" s="73">
        <f>'Budget FCFA'!T206/VLOOKUP(T$2,$BO$127:$BP$138,2,FALSE)</f>
        <v>0</v>
      </c>
      <c r="U206" s="73">
        <f>'Budget FCFA'!U206/VLOOKUP(U$2,$BO$127:$BP$138,2,FALSE)</f>
        <v>0</v>
      </c>
      <c r="V206" s="74">
        <f>'Budget FCFA'!V206/VLOOKUP(V$2,$BO$127:$BP$138,2,FALSE)</f>
        <v>0</v>
      </c>
      <c r="W206" s="72">
        <f>'Budget FCFA'!W206/VLOOKUP(W$2,$BO$127:$BP$138,2,FALSE)</f>
        <v>0</v>
      </c>
      <c r="X206" s="73">
        <f>'Budget FCFA'!X206/VLOOKUP(X$2,$BO$127:$BP$138,2,FALSE)</f>
        <v>0</v>
      </c>
      <c r="Y206" s="73">
        <f>'Budget FCFA'!Y206/VLOOKUP(Y$2,$BO$127:$BP$138,2,FALSE)</f>
        <v>0</v>
      </c>
      <c r="Z206" s="73">
        <f>'Budget FCFA'!Z206/VLOOKUP(Z$2,$BO$127:$BP$138,2,FALSE)</f>
        <v>0</v>
      </c>
      <c r="AA206" s="74">
        <f>'Budget FCFA'!AA206/VLOOKUP(AA$2,$BO$127:$BP$138,2,FALSE)</f>
        <v>0</v>
      </c>
      <c r="AB206" s="72">
        <f>'Budget FCFA'!AB206/VLOOKUP(AB$2,$BO$127:$BP$138,2,FALSE)</f>
        <v>0</v>
      </c>
      <c r="AC206" s="73">
        <f>'Budget FCFA'!AC206/VLOOKUP(AC$2,$BO$127:$BP$138,2,FALSE)</f>
        <v>0</v>
      </c>
      <c r="AD206" s="73">
        <f>'Budget FCFA'!AD206/VLOOKUP(AD$2,$BO$127:$BP$138,2,FALSE)</f>
        <v>0</v>
      </c>
      <c r="AE206" s="73">
        <f>'Budget FCFA'!AE206/VLOOKUP(AE$2,$BO$127:$BP$138,2,FALSE)</f>
        <v>0</v>
      </c>
      <c r="AF206" s="74">
        <f>'Budget FCFA'!AF206/VLOOKUP(AF$2,$BO$127:$BP$138,2,FALSE)</f>
        <v>0</v>
      </c>
      <c r="AG206" s="72">
        <f>'Budget FCFA'!AG206/VLOOKUP(AG$2,$BO$127:$BP$138,2,FALSE)</f>
        <v>0</v>
      </c>
      <c r="AH206" s="73">
        <f>'Budget FCFA'!AH206/VLOOKUP(AH$2,$BO$127:$BP$138,2,FALSE)</f>
        <v>0</v>
      </c>
      <c r="AI206" s="73">
        <f>'Budget FCFA'!AI206/VLOOKUP(AI$2,$BO$127:$BP$138,2,FALSE)</f>
        <v>0</v>
      </c>
      <c r="AJ206" s="73">
        <f>'Budget FCFA'!AJ206/VLOOKUP(AJ$2,$BO$127:$BP$138,2,FALSE)</f>
        <v>0</v>
      </c>
      <c r="AK206" s="74">
        <f>'Budget FCFA'!AK206/VLOOKUP(AK$2,$BO$127:$BP$138,2,FALSE)</f>
        <v>0</v>
      </c>
      <c r="AL206" s="72">
        <f>'Budget FCFA'!AL206/VLOOKUP(AL$2,$BO$127:$BP$138,2,FALSE)</f>
        <v>0</v>
      </c>
      <c r="AM206" s="73">
        <f>'Budget FCFA'!AM206/VLOOKUP(AM$2,$BO$127:$BP$138,2,FALSE)</f>
        <v>0</v>
      </c>
      <c r="AN206" s="73">
        <f>'Budget FCFA'!AN206/VLOOKUP(AN$2,$BO$127:$BP$138,2,FALSE)</f>
        <v>0</v>
      </c>
      <c r="AO206" s="73">
        <f>'Budget FCFA'!AO206/VLOOKUP(AO$2,$BO$127:$BP$138,2,FALSE)</f>
        <v>0</v>
      </c>
      <c r="AP206" s="74">
        <f>'Budget FCFA'!AP206/VLOOKUP(AP$2,$BO$127:$BP$138,2,FALSE)</f>
        <v>0</v>
      </c>
      <c r="AQ206" s="72" t="e">
        <f>'Budget FCFA'!#REF!/VLOOKUP(AQ$2,$BO$127:$BP$138,2,FALSE)</f>
        <v>#REF!</v>
      </c>
      <c r="AR206" s="73" t="e">
        <f>'Budget FCFA'!#REF!/VLOOKUP(AR$2,$BO$127:$BP$138,2,FALSE)</f>
        <v>#REF!</v>
      </c>
      <c r="AS206" s="73" t="e">
        <f>'Budget FCFA'!#REF!/VLOOKUP(AS$2,$BO$127:$BP$138,2,FALSE)</f>
        <v>#REF!</v>
      </c>
      <c r="AT206" s="73" t="e">
        <f>'Budget FCFA'!#REF!/VLOOKUP(AT$2,$BO$127:$BP$138,2,FALSE)</f>
        <v>#REF!</v>
      </c>
      <c r="AU206" s="74" t="e">
        <f>'Budget FCFA'!#REF!/VLOOKUP(AU$2,$BO$127:$BP$138,2,FALSE)</f>
        <v>#REF!</v>
      </c>
      <c r="AV206" s="72" t="e">
        <f>'Budget FCFA'!#REF!/VLOOKUP(AV$2,$BO$127:$BP$138,2,FALSE)</f>
        <v>#REF!</v>
      </c>
      <c r="AW206" s="73" t="e">
        <f>'Budget FCFA'!#REF!/VLOOKUP(AW$2,$BO$127:$BP$138,2,FALSE)</f>
        <v>#REF!</v>
      </c>
      <c r="AX206" s="73" t="e">
        <f>'Budget FCFA'!#REF!/VLOOKUP(AX$2,$BO$127:$BP$138,2,FALSE)</f>
        <v>#REF!</v>
      </c>
      <c r="AY206" s="73" t="e">
        <f>'Budget FCFA'!#REF!/VLOOKUP(AY$2,$BO$127:$BP$138,2,FALSE)</f>
        <v>#REF!</v>
      </c>
      <c r="AZ206" s="74" t="e">
        <f>'Budget FCFA'!#REF!/VLOOKUP(AZ$2,$BO$127:$BP$138,2,FALSE)</f>
        <v>#REF!</v>
      </c>
      <c r="BA206" s="72" t="e">
        <f>'Budget FCFA'!#REF!/VLOOKUP(BA$2,$BO$127:$BP$138,2,FALSE)</f>
        <v>#REF!</v>
      </c>
      <c r="BB206" s="73" t="e">
        <f>'Budget FCFA'!#REF!/VLOOKUP(BB$2,$BO$127:$BP$138,2,FALSE)</f>
        <v>#REF!</v>
      </c>
      <c r="BC206" s="73" t="e">
        <f>'Budget FCFA'!#REF!/VLOOKUP(BC$2,$BO$127:$BP$138,2,FALSE)</f>
        <v>#REF!</v>
      </c>
      <c r="BD206" s="73" t="e">
        <f>'Budget FCFA'!#REF!/VLOOKUP(BD$2,$BO$127:$BP$138,2,FALSE)</f>
        <v>#REF!</v>
      </c>
      <c r="BE206" s="148" t="e">
        <f>'Budget FCFA'!#REF!/VLOOKUP(BE$2,$BO$127:$BP$138,2,FALSE)</f>
        <v>#REF!</v>
      </c>
      <c r="BF206" s="72" t="e">
        <f>'Budget FCFA'!#REF!/VLOOKUP(BF$2,$BO$127:$BP$138,2,FALSE)</f>
        <v>#REF!</v>
      </c>
      <c r="BG206" s="73" t="e">
        <f>'Budget FCFA'!#REF!/VLOOKUP(BG$2,$BO$127:$BP$138,2,FALSE)</f>
        <v>#REF!</v>
      </c>
      <c r="BH206" s="73" t="e">
        <f>'Budget FCFA'!#REF!/VLOOKUP(BH$2,$BO$127:$BP$138,2,FALSE)</f>
        <v>#REF!</v>
      </c>
      <c r="BI206" s="74" t="e">
        <f>'Budget FCFA'!#REF!/VLOOKUP(BI$2,$BO$127:$BP$138,2,FALSE)</f>
        <v>#REF!</v>
      </c>
      <c r="BJ206" s="152" t="e">
        <f>'Budget FCFA'!#REF!/VLOOKUP(BJ$2,$BO$127:$BP$138,2,FALSE)</f>
        <v>#REF!</v>
      </c>
      <c r="BK206" s="110" t="e">
        <f t="shared" si="7"/>
        <v>#REF!</v>
      </c>
      <c r="BL206" s="213" t="e">
        <f>BK206-'Budget FCFA'!#REF!</f>
        <v>#REF!</v>
      </c>
    </row>
    <row r="207" spans="1:68">
      <c r="A207" s="61" t="s">
        <v>120</v>
      </c>
      <c r="B207" s="62" t="s">
        <v>67</v>
      </c>
      <c r="C207" s="110" t="s">
        <v>100</v>
      </c>
      <c r="D207" s="39">
        <f>'Budget FCFA'!D207/VLOOKUP(D$2,$BO$127:$BP$138,2,FALSE)</f>
        <v>0</v>
      </c>
      <c r="E207" s="73">
        <f>'Budget FCFA'!E207/VLOOKUP(E$2,$BO$127:$BP$138,2,FALSE)</f>
        <v>0</v>
      </c>
      <c r="F207" s="73">
        <f>'Budget FCFA'!F207/VLOOKUP(F$2,$BO$127:$BP$138,2,FALSE)</f>
        <v>0</v>
      </c>
      <c r="G207" s="73">
        <f>'Budget FCFA'!G207/VLOOKUP(G$2,$BO$127:$BP$138,2,FALSE)</f>
        <v>0</v>
      </c>
      <c r="H207" s="74">
        <f>'Budget FCFA'!H207/VLOOKUP(H$2,$BO$127:$BP$138,2,FALSE)</f>
        <v>0</v>
      </c>
      <c r="I207" s="72">
        <f>'Budget FCFA'!I207/VLOOKUP(I$2,$BO$127:$BP$138,2,FALSE)</f>
        <v>0</v>
      </c>
      <c r="J207" s="73">
        <f>'Budget FCFA'!J207/VLOOKUP(J$2,$BO$127:$BP$138,2,FALSE)</f>
        <v>0</v>
      </c>
      <c r="K207" s="73">
        <f>'Budget FCFA'!K207/VLOOKUP(K$2,$BO$127:$BP$138,2,FALSE)</f>
        <v>0</v>
      </c>
      <c r="L207" s="74">
        <f>'Budget FCFA'!L207/VLOOKUP(L$2,$BO$127:$BP$138,2,FALSE)</f>
        <v>0</v>
      </c>
      <c r="M207" s="72">
        <f>'Budget FCFA'!M207/VLOOKUP(M$2,$BO$127:$BP$138,2,FALSE)</f>
        <v>0</v>
      </c>
      <c r="N207" s="73">
        <f>'Budget FCFA'!N207/VLOOKUP(N$2,$BO$127:$BP$138,2,FALSE)</f>
        <v>0</v>
      </c>
      <c r="O207" s="73">
        <f>'Budget FCFA'!O207/VLOOKUP(O$2,$BO$127:$BP$138,2,FALSE)</f>
        <v>0</v>
      </c>
      <c r="P207" s="73">
        <f>'Budget FCFA'!P207/VLOOKUP(P$2,$BO$127:$BP$138,2,FALSE)</f>
        <v>0</v>
      </c>
      <c r="Q207" s="74">
        <f>'Budget FCFA'!Q207/VLOOKUP(Q$2,$BO$127:$BP$138,2,FALSE)</f>
        <v>0</v>
      </c>
      <c r="R207" s="72">
        <f>'Budget FCFA'!R207/VLOOKUP(R$2,$BO$127:$BP$138,2,FALSE)</f>
        <v>0</v>
      </c>
      <c r="S207" s="73">
        <f>'Budget FCFA'!S207/VLOOKUP(S$2,$BO$127:$BP$138,2,FALSE)</f>
        <v>0</v>
      </c>
      <c r="T207" s="73">
        <f>'Budget FCFA'!T207/VLOOKUP(T$2,$BO$127:$BP$138,2,FALSE)</f>
        <v>0</v>
      </c>
      <c r="U207" s="73">
        <f>'Budget FCFA'!U207/VLOOKUP(U$2,$BO$127:$BP$138,2,FALSE)</f>
        <v>0</v>
      </c>
      <c r="V207" s="74">
        <f>'Budget FCFA'!V207/VLOOKUP(V$2,$BO$127:$BP$138,2,FALSE)</f>
        <v>0</v>
      </c>
      <c r="W207" s="72">
        <f>'Budget FCFA'!W207/VLOOKUP(W$2,$BO$127:$BP$138,2,FALSE)</f>
        <v>0</v>
      </c>
      <c r="X207" s="73">
        <f>'Budget FCFA'!X207/VLOOKUP(X$2,$BO$127:$BP$138,2,FALSE)</f>
        <v>0</v>
      </c>
      <c r="Y207" s="73">
        <f>'Budget FCFA'!Y207/VLOOKUP(Y$2,$BO$127:$BP$138,2,FALSE)</f>
        <v>0</v>
      </c>
      <c r="Z207" s="73">
        <f>'Budget FCFA'!Z207/VLOOKUP(Z$2,$BO$127:$BP$138,2,FALSE)</f>
        <v>0</v>
      </c>
      <c r="AA207" s="74">
        <f>'Budget FCFA'!AA207/VLOOKUP(AA$2,$BO$127:$BP$138,2,FALSE)</f>
        <v>0</v>
      </c>
      <c r="AB207" s="72">
        <f>'Budget FCFA'!AB207/VLOOKUP(AB$2,$BO$127:$BP$138,2,FALSE)</f>
        <v>0</v>
      </c>
      <c r="AC207" s="73">
        <f>'Budget FCFA'!AC207/VLOOKUP(AC$2,$BO$127:$BP$138,2,FALSE)</f>
        <v>0</v>
      </c>
      <c r="AD207" s="73">
        <f>'Budget FCFA'!AD207/VLOOKUP(AD$2,$BO$127:$BP$138,2,FALSE)</f>
        <v>0</v>
      </c>
      <c r="AE207" s="73">
        <f>'Budget FCFA'!AE207/VLOOKUP(AE$2,$BO$127:$BP$138,2,FALSE)</f>
        <v>0</v>
      </c>
      <c r="AF207" s="74">
        <f>'Budget FCFA'!AF207/VLOOKUP(AF$2,$BO$127:$BP$138,2,FALSE)</f>
        <v>0</v>
      </c>
      <c r="AG207" s="72">
        <f>'Budget FCFA'!AG207/VLOOKUP(AG$2,$BO$127:$BP$138,2,FALSE)</f>
        <v>0</v>
      </c>
      <c r="AH207" s="73">
        <f>'Budget FCFA'!AH207/VLOOKUP(AH$2,$BO$127:$BP$138,2,FALSE)</f>
        <v>0</v>
      </c>
      <c r="AI207" s="73">
        <f>'Budget FCFA'!AI207/VLOOKUP(AI$2,$BO$127:$BP$138,2,FALSE)</f>
        <v>0</v>
      </c>
      <c r="AJ207" s="73">
        <f>'Budget FCFA'!AJ207/VLOOKUP(AJ$2,$BO$127:$BP$138,2,FALSE)</f>
        <v>0</v>
      </c>
      <c r="AK207" s="74">
        <f>'Budget FCFA'!AK207/VLOOKUP(AK$2,$BO$127:$BP$138,2,FALSE)</f>
        <v>0</v>
      </c>
      <c r="AL207" s="72">
        <f>'Budget FCFA'!AL207/VLOOKUP(AL$2,$BO$127:$BP$138,2,FALSE)</f>
        <v>0</v>
      </c>
      <c r="AM207" s="73">
        <f>'Budget FCFA'!AM207/VLOOKUP(AM$2,$BO$127:$BP$138,2,FALSE)</f>
        <v>0</v>
      </c>
      <c r="AN207" s="73">
        <f>'Budget FCFA'!AN207/VLOOKUP(AN$2,$BO$127:$BP$138,2,FALSE)</f>
        <v>0</v>
      </c>
      <c r="AO207" s="73">
        <f>'Budget FCFA'!AO207/VLOOKUP(AO$2,$BO$127:$BP$138,2,FALSE)</f>
        <v>0</v>
      </c>
      <c r="AP207" s="74">
        <f>'Budget FCFA'!AP207/VLOOKUP(AP$2,$BO$127:$BP$138,2,FALSE)</f>
        <v>0</v>
      </c>
      <c r="AQ207" s="72" t="e">
        <f>'Budget FCFA'!#REF!/VLOOKUP(AQ$2,$BO$127:$BP$138,2,FALSE)</f>
        <v>#REF!</v>
      </c>
      <c r="AR207" s="73" t="e">
        <f>'Budget FCFA'!#REF!/VLOOKUP(AR$2,$BO$127:$BP$138,2,FALSE)</f>
        <v>#REF!</v>
      </c>
      <c r="AS207" s="73" t="e">
        <f>'Budget FCFA'!#REF!/VLOOKUP(AS$2,$BO$127:$BP$138,2,FALSE)</f>
        <v>#REF!</v>
      </c>
      <c r="AT207" s="73" t="e">
        <f>'Budget FCFA'!#REF!/VLOOKUP(AT$2,$BO$127:$BP$138,2,FALSE)</f>
        <v>#REF!</v>
      </c>
      <c r="AU207" s="74" t="e">
        <f>'Budget FCFA'!#REF!/VLOOKUP(AU$2,$BO$127:$BP$138,2,FALSE)</f>
        <v>#REF!</v>
      </c>
      <c r="AV207" s="72" t="e">
        <f>'Budget FCFA'!#REF!/VLOOKUP(AV$2,$BO$127:$BP$138,2,FALSE)</f>
        <v>#REF!</v>
      </c>
      <c r="AW207" s="73" t="e">
        <f>'Budget FCFA'!#REF!/VLOOKUP(AW$2,$BO$127:$BP$138,2,FALSE)</f>
        <v>#REF!</v>
      </c>
      <c r="AX207" s="73" t="e">
        <f>'Budget FCFA'!#REF!/VLOOKUP(AX$2,$BO$127:$BP$138,2,FALSE)</f>
        <v>#REF!</v>
      </c>
      <c r="AY207" s="73" t="e">
        <f>'Budget FCFA'!#REF!/VLOOKUP(AY$2,$BO$127:$BP$138,2,FALSE)</f>
        <v>#REF!</v>
      </c>
      <c r="AZ207" s="74" t="e">
        <f>'Budget FCFA'!#REF!/VLOOKUP(AZ$2,$BO$127:$BP$138,2,FALSE)</f>
        <v>#REF!</v>
      </c>
      <c r="BA207" s="72" t="e">
        <f>'Budget FCFA'!#REF!/VLOOKUP(BA$2,$BO$127:$BP$138,2,FALSE)</f>
        <v>#REF!</v>
      </c>
      <c r="BB207" s="73" t="e">
        <f>'Budget FCFA'!#REF!/VLOOKUP(BB$2,$BO$127:$BP$138,2,FALSE)</f>
        <v>#REF!</v>
      </c>
      <c r="BC207" s="73" t="e">
        <f>'Budget FCFA'!#REF!/VLOOKUP(BC$2,$BO$127:$BP$138,2,FALSE)</f>
        <v>#REF!</v>
      </c>
      <c r="BD207" s="73" t="e">
        <f>'Budget FCFA'!#REF!/VLOOKUP(BD$2,$BO$127:$BP$138,2,FALSE)</f>
        <v>#REF!</v>
      </c>
      <c r="BE207" s="148" t="e">
        <f>'Budget FCFA'!#REF!/VLOOKUP(BE$2,$BO$127:$BP$138,2,FALSE)</f>
        <v>#REF!</v>
      </c>
      <c r="BF207" s="72" t="e">
        <f>'Budget FCFA'!#REF!/VLOOKUP(BF$2,$BO$127:$BP$138,2,FALSE)</f>
        <v>#REF!</v>
      </c>
      <c r="BG207" s="73" t="e">
        <f>'Budget FCFA'!#REF!/VLOOKUP(BG$2,$BO$127:$BP$138,2,FALSE)</f>
        <v>#REF!</v>
      </c>
      <c r="BH207" s="73" t="e">
        <f>'Budget FCFA'!#REF!/VLOOKUP(BH$2,$BO$127:$BP$138,2,FALSE)</f>
        <v>#REF!</v>
      </c>
      <c r="BI207" s="74" t="e">
        <f>'Budget FCFA'!#REF!/VLOOKUP(BI$2,$BO$127:$BP$138,2,FALSE)</f>
        <v>#REF!</v>
      </c>
      <c r="BJ207" s="152" t="e">
        <f>'Budget FCFA'!#REF!/VLOOKUP(BJ$2,$BO$127:$BP$138,2,FALSE)</f>
        <v>#REF!</v>
      </c>
      <c r="BK207" s="110" t="e">
        <f t="shared" si="7"/>
        <v>#REF!</v>
      </c>
      <c r="BL207" s="213" t="e">
        <f>BK207-'Budget FCFA'!#REF!</f>
        <v>#REF!</v>
      </c>
    </row>
    <row r="208" spans="1:68">
      <c r="A208" s="61" t="s">
        <v>120</v>
      </c>
      <c r="B208" s="62" t="s">
        <v>29</v>
      </c>
      <c r="C208" s="110" t="s">
        <v>100</v>
      </c>
      <c r="D208" s="39">
        <f>'Budget FCFA'!D208/VLOOKUP(D$2,$BO$127:$BP$138,2,FALSE)</f>
        <v>0</v>
      </c>
      <c r="E208" s="73">
        <f>'Budget FCFA'!E208/VLOOKUP(E$2,$BO$127:$BP$138,2,FALSE)</f>
        <v>0</v>
      </c>
      <c r="F208" s="73">
        <f>'Budget FCFA'!F208/VLOOKUP(F$2,$BO$127:$BP$138,2,FALSE)</f>
        <v>0</v>
      </c>
      <c r="G208" s="73">
        <f>'Budget FCFA'!G208/VLOOKUP(G$2,$BO$127:$BP$138,2,FALSE)</f>
        <v>0</v>
      </c>
      <c r="H208" s="74">
        <f>'Budget FCFA'!H208/VLOOKUP(H$2,$BO$127:$BP$138,2,FALSE)</f>
        <v>0</v>
      </c>
      <c r="I208" s="72">
        <f>'Budget FCFA'!I208/VLOOKUP(I$2,$BO$127:$BP$138,2,FALSE)</f>
        <v>0</v>
      </c>
      <c r="J208" s="73">
        <f>'Budget FCFA'!J208/VLOOKUP(J$2,$BO$127:$BP$138,2,FALSE)</f>
        <v>0</v>
      </c>
      <c r="K208" s="73">
        <f>'Budget FCFA'!K208/VLOOKUP(K$2,$BO$127:$BP$138,2,FALSE)</f>
        <v>0</v>
      </c>
      <c r="L208" s="74">
        <f>'Budget FCFA'!L208/VLOOKUP(L$2,$BO$127:$BP$138,2,FALSE)</f>
        <v>0</v>
      </c>
      <c r="M208" s="72">
        <f>'Budget FCFA'!M208/VLOOKUP(M$2,$BO$127:$BP$138,2,FALSE)</f>
        <v>0</v>
      </c>
      <c r="N208" s="73">
        <f>'Budget FCFA'!N208/VLOOKUP(N$2,$BO$127:$BP$138,2,FALSE)</f>
        <v>0</v>
      </c>
      <c r="O208" s="73">
        <f>'Budget FCFA'!O208/VLOOKUP(O$2,$BO$127:$BP$138,2,FALSE)</f>
        <v>0</v>
      </c>
      <c r="P208" s="73">
        <f>'Budget FCFA'!P208/VLOOKUP(P$2,$BO$127:$BP$138,2,FALSE)</f>
        <v>0</v>
      </c>
      <c r="Q208" s="74">
        <f>'Budget FCFA'!Q208/VLOOKUP(Q$2,$BO$127:$BP$138,2,FALSE)</f>
        <v>0</v>
      </c>
      <c r="R208" s="72">
        <f>'Budget FCFA'!R208/VLOOKUP(R$2,$BO$127:$BP$138,2,FALSE)</f>
        <v>0</v>
      </c>
      <c r="S208" s="73">
        <f>'Budget FCFA'!S208/VLOOKUP(S$2,$BO$127:$BP$138,2,FALSE)</f>
        <v>0</v>
      </c>
      <c r="T208" s="73">
        <f>'Budget FCFA'!T208/VLOOKUP(T$2,$BO$127:$BP$138,2,FALSE)</f>
        <v>0</v>
      </c>
      <c r="U208" s="73">
        <f>'Budget FCFA'!U208/VLOOKUP(U$2,$BO$127:$BP$138,2,FALSE)</f>
        <v>0</v>
      </c>
      <c r="V208" s="74">
        <f>'Budget FCFA'!V208/VLOOKUP(V$2,$BO$127:$BP$138,2,FALSE)</f>
        <v>0</v>
      </c>
      <c r="W208" s="72">
        <f>'Budget FCFA'!W208/VLOOKUP(W$2,$BO$127:$BP$138,2,FALSE)</f>
        <v>0</v>
      </c>
      <c r="X208" s="73">
        <f>'Budget FCFA'!X208/VLOOKUP(X$2,$BO$127:$BP$138,2,FALSE)</f>
        <v>0</v>
      </c>
      <c r="Y208" s="73">
        <f>'Budget FCFA'!Y208/VLOOKUP(Y$2,$BO$127:$BP$138,2,FALSE)</f>
        <v>0</v>
      </c>
      <c r="Z208" s="73">
        <f>'Budget FCFA'!Z208/VLOOKUP(Z$2,$BO$127:$BP$138,2,FALSE)</f>
        <v>0</v>
      </c>
      <c r="AA208" s="74">
        <f>'Budget FCFA'!AA208/VLOOKUP(AA$2,$BO$127:$BP$138,2,FALSE)</f>
        <v>0</v>
      </c>
      <c r="AB208" s="72">
        <f>'Budget FCFA'!AB208/VLOOKUP(AB$2,$BO$127:$BP$138,2,FALSE)</f>
        <v>0</v>
      </c>
      <c r="AC208" s="73">
        <f>'Budget FCFA'!AC208/VLOOKUP(AC$2,$BO$127:$BP$138,2,FALSE)</f>
        <v>0</v>
      </c>
      <c r="AD208" s="73">
        <f>'Budget FCFA'!AD208/VLOOKUP(AD$2,$BO$127:$BP$138,2,FALSE)</f>
        <v>0</v>
      </c>
      <c r="AE208" s="73">
        <f>'Budget FCFA'!AE208/VLOOKUP(AE$2,$BO$127:$BP$138,2,FALSE)</f>
        <v>0</v>
      </c>
      <c r="AF208" s="74">
        <f>'Budget FCFA'!AF208/VLOOKUP(AF$2,$BO$127:$BP$138,2,FALSE)</f>
        <v>0</v>
      </c>
      <c r="AG208" s="72">
        <f>'Budget FCFA'!AG208/VLOOKUP(AG$2,$BO$127:$BP$138,2,FALSE)</f>
        <v>0</v>
      </c>
      <c r="AH208" s="73">
        <f>'Budget FCFA'!AH208/VLOOKUP(AH$2,$BO$127:$BP$138,2,FALSE)</f>
        <v>0</v>
      </c>
      <c r="AI208" s="73">
        <f>'Budget FCFA'!AI208/VLOOKUP(AI$2,$BO$127:$BP$138,2,FALSE)</f>
        <v>0</v>
      </c>
      <c r="AJ208" s="73">
        <f>'Budget FCFA'!AJ208/VLOOKUP(AJ$2,$BO$127:$BP$138,2,FALSE)</f>
        <v>0</v>
      </c>
      <c r="AK208" s="74">
        <f>'Budget FCFA'!AK208/VLOOKUP(AK$2,$BO$127:$BP$138,2,FALSE)</f>
        <v>0</v>
      </c>
      <c r="AL208" s="72">
        <f>'Budget FCFA'!AL208/VLOOKUP(AL$2,$BO$127:$BP$138,2,FALSE)</f>
        <v>0</v>
      </c>
      <c r="AM208" s="73">
        <f>'Budget FCFA'!AM208/VLOOKUP(AM$2,$BO$127:$BP$138,2,FALSE)</f>
        <v>0</v>
      </c>
      <c r="AN208" s="73">
        <f>'Budget FCFA'!AN208/VLOOKUP(AN$2,$BO$127:$BP$138,2,FALSE)</f>
        <v>0</v>
      </c>
      <c r="AO208" s="73">
        <f>'Budget FCFA'!AO208/VLOOKUP(AO$2,$BO$127:$BP$138,2,FALSE)</f>
        <v>0</v>
      </c>
      <c r="AP208" s="74">
        <f>'Budget FCFA'!AP208/VLOOKUP(AP$2,$BO$127:$BP$138,2,FALSE)</f>
        <v>0</v>
      </c>
      <c r="AQ208" s="72" t="e">
        <f>'Budget FCFA'!#REF!/VLOOKUP(AQ$2,$BO$127:$BP$138,2,FALSE)</f>
        <v>#REF!</v>
      </c>
      <c r="AR208" s="73" t="e">
        <f>'Budget FCFA'!#REF!/VLOOKUP(AR$2,$BO$127:$BP$138,2,FALSE)</f>
        <v>#REF!</v>
      </c>
      <c r="AS208" s="73" t="e">
        <f>'Budget FCFA'!#REF!/VLOOKUP(AS$2,$BO$127:$BP$138,2,FALSE)</f>
        <v>#REF!</v>
      </c>
      <c r="AT208" s="73" t="e">
        <f>'Budget FCFA'!#REF!/VLOOKUP(AT$2,$BO$127:$BP$138,2,FALSE)</f>
        <v>#REF!</v>
      </c>
      <c r="AU208" s="74" t="e">
        <f>'Budget FCFA'!#REF!/VLOOKUP(AU$2,$BO$127:$BP$138,2,FALSE)</f>
        <v>#REF!</v>
      </c>
      <c r="AV208" s="72" t="e">
        <f>'Budget FCFA'!#REF!/VLOOKUP(AV$2,$BO$127:$BP$138,2,FALSE)</f>
        <v>#REF!</v>
      </c>
      <c r="AW208" s="73" t="e">
        <f>'Budget FCFA'!#REF!/VLOOKUP(AW$2,$BO$127:$BP$138,2,FALSE)</f>
        <v>#REF!</v>
      </c>
      <c r="AX208" s="73" t="e">
        <f>'Budget FCFA'!#REF!/VLOOKUP(AX$2,$BO$127:$BP$138,2,FALSE)</f>
        <v>#REF!</v>
      </c>
      <c r="AY208" s="73" t="e">
        <f>'Budget FCFA'!#REF!/VLOOKUP(AY$2,$BO$127:$BP$138,2,FALSE)</f>
        <v>#REF!</v>
      </c>
      <c r="AZ208" s="74" t="e">
        <f>'Budget FCFA'!#REF!/VLOOKUP(AZ$2,$BO$127:$BP$138,2,FALSE)</f>
        <v>#REF!</v>
      </c>
      <c r="BA208" s="72" t="e">
        <f>'Budget FCFA'!#REF!/VLOOKUP(BA$2,$BO$127:$BP$138,2,FALSE)</f>
        <v>#REF!</v>
      </c>
      <c r="BB208" s="73" t="e">
        <f>'Budget FCFA'!#REF!/VLOOKUP(BB$2,$BO$127:$BP$138,2,FALSE)</f>
        <v>#REF!</v>
      </c>
      <c r="BC208" s="73" t="e">
        <f>'Budget FCFA'!#REF!/VLOOKUP(BC$2,$BO$127:$BP$138,2,FALSE)</f>
        <v>#REF!</v>
      </c>
      <c r="BD208" s="73" t="e">
        <f>'Budget FCFA'!#REF!/VLOOKUP(BD$2,$BO$127:$BP$138,2,FALSE)</f>
        <v>#REF!</v>
      </c>
      <c r="BE208" s="148" t="e">
        <f>'Budget FCFA'!#REF!/VLOOKUP(BE$2,$BO$127:$BP$138,2,FALSE)</f>
        <v>#REF!</v>
      </c>
      <c r="BF208" s="72" t="e">
        <f>'Budget FCFA'!#REF!/VLOOKUP(BF$2,$BO$127:$BP$138,2,FALSE)</f>
        <v>#REF!</v>
      </c>
      <c r="BG208" s="73" t="e">
        <f>'Budget FCFA'!#REF!/VLOOKUP(BG$2,$BO$127:$BP$138,2,FALSE)</f>
        <v>#REF!</v>
      </c>
      <c r="BH208" s="73" t="e">
        <f>'Budget FCFA'!#REF!/VLOOKUP(BH$2,$BO$127:$BP$138,2,FALSE)</f>
        <v>#REF!</v>
      </c>
      <c r="BI208" s="74" t="e">
        <f>'Budget FCFA'!#REF!/VLOOKUP(BI$2,$BO$127:$BP$138,2,FALSE)</f>
        <v>#REF!</v>
      </c>
      <c r="BJ208" s="152" t="e">
        <f>'Budget FCFA'!#REF!/VLOOKUP(BJ$2,$BO$127:$BP$138,2,FALSE)</f>
        <v>#REF!</v>
      </c>
      <c r="BK208" s="110" t="e">
        <f t="shared" si="7"/>
        <v>#REF!</v>
      </c>
      <c r="BL208" s="213" t="e">
        <f>BK208-'Budget FCFA'!#REF!</f>
        <v>#REF!</v>
      </c>
    </row>
    <row r="209" spans="1:67">
      <c r="A209" s="61" t="s">
        <v>120</v>
      </c>
      <c r="B209" s="62" t="s">
        <v>96</v>
      </c>
      <c r="C209" s="110" t="s">
        <v>100</v>
      </c>
      <c r="D209" s="39">
        <f>'Budget FCFA'!D209/VLOOKUP(D$2,$BO$127:$BP$138,2,FALSE)</f>
        <v>0</v>
      </c>
      <c r="E209" s="73">
        <f>'Budget FCFA'!E209/VLOOKUP(E$2,$BO$127:$BP$138,2,FALSE)</f>
        <v>0</v>
      </c>
      <c r="F209" s="73">
        <f>'Budget FCFA'!F209/VLOOKUP(F$2,$BO$127:$BP$138,2,FALSE)</f>
        <v>0</v>
      </c>
      <c r="G209" s="73">
        <f>'Budget FCFA'!G209/VLOOKUP(G$2,$BO$127:$BP$138,2,FALSE)</f>
        <v>0</v>
      </c>
      <c r="H209" s="74">
        <f>'Budget FCFA'!H209/VLOOKUP(H$2,$BO$127:$BP$138,2,FALSE)</f>
        <v>0</v>
      </c>
      <c r="I209" s="72">
        <f>'Budget FCFA'!I209/VLOOKUP(I$2,$BO$127:$BP$138,2,FALSE)</f>
        <v>0</v>
      </c>
      <c r="J209" s="73">
        <f>'Budget FCFA'!J209/VLOOKUP(J$2,$BO$127:$BP$138,2,FALSE)</f>
        <v>0</v>
      </c>
      <c r="K209" s="73">
        <f>'Budget FCFA'!K209/VLOOKUP(K$2,$BO$127:$BP$138,2,FALSE)</f>
        <v>0</v>
      </c>
      <c r="L209" s="74">
        <f>'Budget FCFA'!L209/VLOOKUP(L$2,$BO$127:$BP$138,2,FALSE)</f>
        <v>0</v>
      </c>
      <c r="M209" s="72">
        <f>'Budget FCFA'!M209/VLOOKUP(M$2,$BO$127:$BP$138,2,FALSE)</f>
        <v>0</v>
      </c>
      <c r="N209" s="73">
        <f>'Budget FCFA'!N209/VLOOKUP(N$2,$BO$127:$BP$138,2,FALSE)</f>
        <v>0</v>
      </c>
      <c r="O209" s="73">
        <f>'Budget FCFA'!O209/VLOOKUP(O$2,$BO$127:$BP$138,2,FALSE)</f>
        <v>0</v>
      </c>
      <c r="P209" s="73">
        <f>'Budget FCFA'!P209/VLOOKUP(P$2,$BO$127:$BP$138,2,FALSE)</f>
        <v>0</v>
      </c>
      <c r="Q209" s="74">
        <f>'Budget FCFA'!Q209/VLOOKUP(Q$2,$BO$127:$BP$138,2,FALSE)</f>
        <v>0</v>
      </c>
      <c r="R209" s="72">
        <f>'Budget FCFA'!R209/VLOOKUP(R$2,$BO$127:$BP$138,2,FALSE)</f>
        <v>0</v>
      </c>
      <c r="S209" s="73">
        <f>'Budget FCFA'!S209/VLOOKUP(S$2,$BO$127:$BP$138,2,FALSE)</f>
        <v>0</v>
      </c>
      <c r="T209" s="73">
        <f>'Budget FCFA'!T209/VLOOKUP(T$2,$BO$127:$BP$138,2,FALSE)</f>
        <v>0</v>
      </c>
      <c r="U209" s="73">
        <f>'Budget FCFA'!U209/VLOOKUP(U$2,$BO$127:$BP$138,2,FALSE)</f>
        <v>0</v>
      </c>
      <c r="V209" s="74">
        <f>'Budget FCFA'!V209/VLOOKUP(V$2,$BO$127:$BP$138,2,FALSE)</f>
        <v>0</v>
      </c>
      <c r="W209" s="72">
        <f>'Budget FCFA'!W209/VLOOKUP(W$2,$BO$127:$BP$138,2,FALSE)</f>
        <v>0</v>
      </c>
      <c r="X209" s="73">
        <f>'Budget FCFA'!X209/VLOOKUP(X$2,$BO$127:$BP$138,2,FALSE)</f>
        <v>0</v>
      </c>
      <c r="Y209" s="73">
        <f>'Budget FCFA'!Y209/VLOOKUP(Y$2,$BO$127:$BP$138,2,FALSE)</f>
        <v>0</v>
      </c>
      <c r="Z209" s="73">
        <f>'Budget FCFA'!Z209/VLOOKUP(Z$2,$BO$127:$BP$138,2,FALSE)</f>
        <v>0</v>
      </c>
      <c r="AA209" s="74">
        <f>'Budget FCFA'!AA209/VLOOKUP(AA$2,$BO$127:$BP$138,2,FALSE)</f>
        <v>0</v>
      </c>
      <c r="AB209" s="72">
        <f>'Budget FCFA'!AB209/VLOOKUP(AB$2,$BO$127:$BP$138,2,FALSE)</f>
        <v>0</v>
      </c>
      <c r="AC209" s="73">
        <f>'Budget FCFA'!AC209/VLOOKUP(AC$2,$BO$127:$BP$138,2,FALSE)</f>
        <v>0</v>
      </c>
      <c r="AD209" s="73">
        <f>'Budget FCFA'!AD209/VLOOKUP(AD$2,$BO$127:$BP$138,2,FALSE)</f>
        <v>0</v>
      </c>
      <c r="AE209" s="73">
        <f>'Budget FCFA'!AE209/VLOOKUP(AE$2,$BO$127:$BP$138,2,FALSE)</f>
        <v>0</v>
      </c>
      <c r="AF209" s="74">
        <f>'Budget FCFA'!AF209/VLOOKUP(AF$2,$BO$127:$BP$138,2,FALSE)</f>
        <v>0</v>
      </c>
      <c r="AG209" s="72">
        <f>'Budget FCFA'!AG209/VLOOKUP(AG$2,$BO$127:$BP$138,2,FALSE)</f>
        <v>0</v>
      </c>
      <c r="AH209" s="73">
        <f>'Budget FCFA'!AH209/VLOOKUP(AH$2,$BO$127:$BP$138,2,FALSE)</f>
        <v>0</v>
      </c>
      <c r="AI209" s="73">
        <f>'Budget FCFA'!AI209/VLOOKUP(AI$2,$BO$127:$BP$138,2,FALSE)</f>
        <v>0</v>
      </c>
      <c r="AJ209" s="73">
        <f>'Budget FCFA'!AJ209/VLOOKUP(AJ$2,$BO$127:$BP$138,2,FALSE)</f>
        <v>0</v>
      </c>
      <c r="AK209" s="74">
        <f>'Budget FCFA'!AK209/VLOOKUP(AK$2,$BO$127:$BP$138,2,FALSE)</f>
        <v>0</v>
      </c>
      <c r="AL209" s="72">
        <f>'Budget FCFA'!AL209/VLOOKUP(AL$2,$BO$127:$BP$138,2,FALSE)</f>
        <v>0</v>
      </c>
      <c r="AM209" s="73">
        <f>'Budget FCFA'!AM209/VLOOKUP(AM$2,$BO$127:$BP$138,2,FALSE)</f>
        <v>0</v>
      </c>
      <c r="AN209" s="73">
        <f>'Budget FCFA'!AN209/VLOOKUP(AN$2,$BO$127:$BP$138,2,FALSE)</f>
        <v>0</v>
      </c>
      <c r="AO209" s="73">
        <f>'Budget FCFA'!AO209/VLOOKUP(AO$2,$BO$127:$BP$138,2,FALSE)</f>
        <v>0</v>
      </c>
      <c r="AP209" s="74">
        <f>'Budget FCFA'!AP209/VLOOKUP(AP$2,$BO$127:$BP$138,2,FALSE)</f>
        <v>0</v>
      </c>
      <c r="AQ209" s="72" t="e">
        <f>'Budget FCFA'!#REF!/VLOOKUP(AQ$2,$BO$127:$BP$138,2,FALSE)</f>
        <v>#REF!</v>
      </c>
      <c r="AR209" s="73" t="e">
        <f>'Budget FCFA'!#REF!/VLOOKUP(AR$2,$BO$127:$BP$138,2,FALSE)</f>
        <v>#REF!</v>
      </c>
      <c r="AS209" s="73" t="e">
        <f>'Budget FCFA'!#REF!/VLOOKUP(AS$2,$BO$127:$BP$138,2,FALSE)</f>
        <v>#REF!</v>
      </c>
      <c r="AT209" s="73" t="e">
        <f>'Budget FCFA'!#REF!/VLOOKUP(AT$2,$BO$127:$BP$138,2,FALSE)</f>
        <v>#REF!</v>
      </c>
      <c r="AU209" s="74" t="e">
        <f>'Budget FCFA'!#REF!/VLOOKUP(AU$2,$BO$127:$BP$138,2,FALSE)</f>
        <v>#REF!</v>
      </c>
      <c r="AV209" s="72" t="e">
        <f>'Budget FCFA'!#REF!/VLOOKUP(AV$2,$BO$127:$BP$138,2,FALSE)</f>
        <v>#REF!</v>
      </c>
      <c r="AW209" s="73" t="e">
        <f>'Budget FCFA'!#REF!/VLOOKUP(AW$2,$BO$127:$BP$138,2,FALSE)</f>
        <v>#REF!</v>
      </c>
      <c r="AX209" s="73" t="e">
        <f>'Budget FCFA'!#REF!/VLOOKUP(AX$2,$BO$127:$BP$138,2,FALSE)</f>
        <v>#REF!</v>
      </c>
      <c r="AY209" s="73" t="e">
        <f>'Budget FCFA'!#REF!/VLOOKUP(AY$2,$BO$127:$BP$138,2,FALSE)</f>
        <v>#REF!</v>
      </c>
      <c r="AZ209" s="74" t="e">
        <f>'Budget FCFA'!#REF!/VLOOKUP(AZ$2,$BO$127:$BP$138,2,FALSE)</f>
        <v>#REF!</v>
      </c>
      <c r="BA209" s="72" t="e">
        <f>'Budget FCFA'!#REF!/VLOOKUP(BA$2,$BO$127:$BP$138,2,FALSE)</f>
        <v>#REF!</v>
      </c>
      <c r="BB209" s="73" t="e">
        <f>'Budget FCFA'!#REF!/VLOOKUP(BB$2,$BO$127:$BP$138,2,FALSE)</f>
        <v>#REF!</v>
      </c>
      <c r="BC209" s="73" t="e">
        <f>'Budget FCFA'!#REF!/VLOOKUP(BC$2,$BO$127:$BP$138,2,FALSE)</f>
        <v>#REF!</v>
      </c>
      <c r="BD209" s="73" t="e">
        <f>'Budget FCFA'!#REF!/VLOOKUP(BD$2,$BO$127:$BP$138,2,FALSE)</f>
        <v>#REF!</v>
      </c>
      <c r="BE209" s="148" t="e">
        <f>'Budget FCFA'!#REF!/VLOOKUP(BE$2,$BO$127:$BP$138,2,FALSE)</f>
        <v>#REF!</v>
      </c>
      <c r="BF209" s="72" t="e">
        <f>'Budget FCFA'!#REF!/VLOOKUP(BF$2,$BO$127:$BP$138,2,FALSE)</f>
        <v>#REF!</v>
      </c>
      <c r="BG209" s="73" t="e">
        <f>'Budget FCFA'!#REF!/VLOOKUP(BG$2,$BO$127:$BP$138,2,FALSE)</f>
        <v>#REF!</v>
      </c>
      <c r="BH209" s="73" t="e">
        <f>'Budget FCFA'!#REF!/VLOOKUP(BH$2,$BO$127:$BP$138,2,FALSE)</f>
        <v>#REF!</v>
      </c>
      <c r="BI209" s="74" t="e">
        <f>'Budget FCFA'!#REF!/VLOOKUP(BI$2,$BO$127:$BP$138,2,FALSE)</f>
        <v>#REF!</v>
      </c>
      <c r="BJ209" s="152" t="e">
        <f>'Budget FCFA'!#REF!/VLOOKUP(BJ$2,$BO$127:$BP$138,2,FALSE)</f>
        <v>#REF!</v>
      </c>
      <c r="BK209" s="110" t="e">
        <f t="shared" si="7"/>
        <v>#REF!</v>
      </c>
      <c r="BL209" s="213" t="e">
        <f>BK209-'Budget FCFA'!#REF!</f>
        <v>#REF!</v>
      </c>
    </row>
    <row r="210" spans="1:67">
      <c r="A210" s="61" t="s">
        <v>120</v>
      </c>
      <c r="B210" s="62" t="s">
        <v>30</v>
      </c>
      <c r="C210" s="110" t="s">
        <v>100</v>
      </c>
      <c r="D210" s="39">
        <f>'Budget FCFA'!D210/VLOOKUP(D$2,$BO$127:$BP$138,2,FALSE)</f>
        <v>0</v>
      </c>
      <c r="E210" s="73">
        <f>'Budget FCFA'!E210/VLOOKUP(E$2,$BO$127:$BP$138,2,FALSE)</f>
        <v>0</v>
      </c>
      <c r="F210" s="73">
        <f>'Budget FCFA'!F210/VLOOKUP(F$2,$BO$127:$BP$138,2,FALSE)</f>
        <v>0</v>
      </c>
      <c r="G210" s="73">
        <f>'Budget FCFA'!G210/VLOOKUP(G$2,$BO$127:$BP$138,2,FALSE)</f>
        <v>0</v>
      </c>
      <c r="H210" s="74">
        <f>'Budget FCFA'!H210/VLOOKUP(H$2,$BO$127:$BP$138,2,FALSE)</f>
        <v>0</v>
      </c>
      <c r="I210" s="72">
        <f>'Budget FCFA'!I210/VLOOKUP(I$2,$BO$127:$BP$138,2,FALSE)</f>
        <v>0</v>
      </c>
      <c r="J210" s="73">
        <f>'Budget FCFA'!J210/VLOOKUP(J$2,$BO$127:$BP$138,2,FALSE)</f>
        <v>0</v>
      </c>
      <c r="K210" s="73">
        <f>'Budget FCFA'!K210/VLOOKUP(K$2,$BO$127:$BP$138,2,FALSE)</f>
        <v>0</v>
      </c>
      <c r="L210" s="74">
        <f>'Budget FCFA'!L210/VLOOKUP(L$2,$BO$127:$BP$138,2,FALSE)</f>
        <v>0</v>
      </c>
      <c r="M210" s="72">
        <f>'Budget FCFA'!M210/VLOOKUP(M$2,$BO$127:$BP$138,2,FALSE)</f>
        <v>0</v>
      </c>
      <c r="N210" s="73">
        <f>'Budget FCFA'!N210/VLOOKUP(N$2,$BO$127:$BP$138,2,FALSE)</f>
        <v>0</v>
      </c>
      <c r="O210" s="73">
        <f>'Budget FCFA'!O210/VLOOKUP(O$2,$BO$127:$BP$138,2,FALSE)</f>
        <v>0</v>
      </c>
      <c r="P210" s="73">
        <f>'Budget FCFA'!P210/VLOOKUP(P$2,$BO$127:$BP$138,2,FALSE)</f>
        <v>0</v>
      </c>
      <c r="Q210" s="74">
        <f>'Budget FCFA'!Q210/VLOOKUP(Q$2,$BO$127:$BP$138,2,FALSE)</f>
        <v>0</v>
      </c>
      <c r="R210" s="72">
        <f>'Budget FCFA'!R210/VLOOKUP(R$2,$BO$127:$BP$138,2,FALSE)</f>
        <v>0</v>
      </c>
      <c r="S210" s="73">
        <f>'Budget FCFA'!S210/VLOOKUP(S$2,$BO$127:$BP$138,2,FALSE)</f>
        <v>0</v>
      </c>
      <c r="T210" s="73">
        <f>'Budget FCFA'!T210/VLOOKUP(T$2,$BO$127:$BP$138,2,FALSE)</f>
        <v>0</v>
      </c>
      <c r="U210" s="73">
        <f>'Budget FCFA'!U210/VLOOKUP(U$2,$BO$127:$BP$138,2,FALSE)</f>
        <v>0</v>
      </c>
      <c r="V210" s="74">
        <f>'Budget FCFA'!V210/VLOOKUP(V$2,$BO$127:$BP$138,2,FALSE)</f>
        <v>0</v>
      </c>
      <c r="W210" s="72">
        <f>'Budget FCFA'!W210/VLOOKUP(W$2,$BO$127:$BP$138,2,FALSE)</f>
        <v>0</v>
      </c>
      <c r="X210" s="73">
        <f>'Budget FCFA'!X210/VLOOKUP(X$2,$BO$127:$BP$138,2,FALSE)</f>
        <v>0</v>
      </c>
      <c r="Y210" s="73">
        <f>'Budget FCFA'!Y210/VLOOKUP(Y$2,$BO$127:$BP$138,2,FALSE)</f>
        <v>0</v>
      </c>
      <c r="Z210" s="73">
        <f>'Budget FCFA'!Z210/VLOOKUP(Z$2,$BO$127:$BP$138,2,FALSE)</f>
        <v>0</v>
      </c>
      <c r="AA210" s="74">
        <f>'Budget FCFA'!AA210/VLOOKUP(AA$2,$BO$127:$BP$138,2,FALSE)</f>
        <v>0</v>
      </c>
      <c r="AB210" s="72">
        <f>'Budget FCFA'!AB210/VLOOKUP(AB$2,$BO$127:$BP$138,2,FALSE)</f>
        <v>0</v>
      </c>
      <c r="AC210" s="73">
        <f>'Budget FCFA'!AC210/VLOOKUP(AC$2,$BO$127:$BP$138,2,FALSE)</f>
        <v>0</v>
      </c>
      <c r="AD210" s="73">
        <f>'Budget FCFA'!AD210/VLOOKUP(AD$2,$BO$127:$BP$138,2,FALSE)</f>
        <v>0</v>
      </c>
      <c r="AE210" s="73">
        <f>'Budget FCFA'!AE210/VLOOKUP(AE$2,$BO$127:$BP$138,2,FALSE)</f>
        <v>0</v>
      </c>
      <c r="AF210" s="74">
        <f>'Budget FCFA'!AF210/VLOOKUP(AF$2,$BO$127:$BP$138,2,FALSE)</f>
        <v>0</v>
      </c>
      <c r="AG210" s="72">
        <f>'Budget FCFA'!AG210/VLOOKUP(AG$2,$BO$127:$BP$138,2,FALSE)</f>
        <v>0</v>
      </c>
      <c r="AH210" s="73">
        <f>'Budget FCFA'!AH210/VLOOKUP(AH$2,$BO$127:$BP$138,2,FALSE)</f>
        <v>0</v>
      </c>
      <c r="AI210" s="73">
        <f>'Budget FCFA'!AI210/VLOOKUP(AI$2,$BO$127:$BP$138,2,FALSE)</f>
        <v>0</v>
      </c>
      <c r="AJ210" s="73">
        <f>'Budget FCFA'!AJ210/VLOOKUP(AJ$2,$BO$127:$BP$138,2,FALSE)</f>
        <v>0</v>
      </c>
      <c r="AK210" s="74">
        <f>'Budget FCFA'!AK210/VLOOKUP(AK$2,$BO$127:$BP$138,2,FALSE)</f>
        <v>0</v>
      </c>
      <c r="AL210" s="72">
        <f>'Budget FCFA'!AL210/VLOOKUP(AL$2,$BO$127:$BP$138,2,FALSE)</f>
        <v>0</v>
      </c>
      <c r="AM210" s="73">
        <f>'Budget FCFA'!AM210/VLOOKUP(AM$2,$BO$127:$BP$138,2,FALSE)</f>
        <v>0</v>
      </c>
      <c r="AN210" s="73">
        <f>'Budget FCFA'!AN210/VLOOKUP(AN$2,$BO$127:$BP$138,2,FALSE)</f>
        <v>0</v>
      </c>
      <c r="AO210" s="73">
        <f>'Budget FCFA'!AO210/VLOOKUP(AO$2,$BO$127:$BP$138,2,FALSE)</f>
        <v>0</v>
      </c>
      <c r="AP210" s="74">
        <f>'Budget FCFA'!AP210/VLOOKUP(AP$2,$BO$127:$BP$138,2,FALSE)</f>
        <v>0</v>
      </c>
      <c r="AQ210" s="72" t="e">
        <f>'Budget FCFA'!#REF!/VLOOKUP(AQ$2,$BO$127:$BP$138,2,FALSE)</f>
        <v>#REF!</v>
      </c>
      <c r="AR210" s="73" t="e">
        <f>'Budget FCFA'!#REF!/VLOOKUP(AR$2,$BO$127:$BP$138,2,FALSE)</f>
        <v>#REF!</v>
      </c>
      <c r="AS210" s="73" t="e">
        <f>'Budget FCFA'!#REF!/VLOOKUP(AS$2,$BO$127:$BP$138,2,FALSE)</f>
        <v>#REF!</v>
      </c>
      <c r="AT210" s="73" t="e">
        <f>'Budget FCFA'!#REF!/VLOOKUP(AT$2,$BO$127:$BP$138,2,FALSE)</f>
        <v>#REF!</v>
      </c>
      <c r="AU210" s="74" t="e">
        <f>'Budget FCFA'!#REF!/VLOOKUP(AU$2,$BO$127:$BP$138,2,FALSE)</f>
        <v>#REF!</v>
      </c>
      <c r="AV210" s="72" t="e">
        <f>'Budget FCFA'!#REF!/VLOOKUP(AV$2,$BO$127:$BP$138,2,FALSE)</f>
        <v>#REF!</v>
      </c>
      <c r="AW210" s="73" t="e">
        <f>'Budget FCFA'!#REF!/VLOOKUP(AW$2,$BO$127:$BP$138,2,FALSE)</f>
        <v>#REF!</v>
      </c>
      <c r="AX210" s="73" t="e">
        <f>'Budget FCFA'!#REF!/VLOOKUP(AX$2,$BO$127:$BP$138,2,FALSE)</f>
        <v>#REF!</v>
      </c>
      <c r="AY210" s="73" t="e">
        <f>'Budget FCFA'!#REF!/VLOOKUP(AY$2,$BO$127:$BP$138,2,FALSE)</f>
        <v>#REF!</v>
      </c>
      <c r="AZ210" s="74" t="e">
        <f>'Budget FCFA'!#REF!/VLOOKUP(AZ$2,$BO$127:$BP$138,2,FALSE)</f>
        <v>#REF!</v>
      </c>
      <c r="BA210" s="72" t="e">
        <f>'Budget FCFA'!#REF!/VLOOKUP(BA$2,$BO$127:$BP$138,2,FALSE)</f>
        <v>#REF!</v>
      </c>
      <c r="BB210" s="73" t="e">
        <f>'Budget FCFA'!#REF!/VLOOKUP(BB$2,$BO$127:$BP$138,2,FALSE)</f>
        <v>#REF!</v>
      </c>
      <c r="BC210" s="73" t="e">
        <f>'Budget FCFA'!#REF!/VLOOKUP(BC$2,$BO$127:$BP$138,2,FALSE)</f>
        <v>#REF!</v>
      </c>
      <c r="BD210" s="73" t="e">
        <f>'Budget FCFA'!#REF!/VLOOKUP(BD$2,$BO$127:$BP$138,2,FALSE)</f>
        <v>#REF!</v>
      </c>
      <c r="BE210" s="148" t="e">
        <f>'Budget FCFA'!#REF!/VLOOKUP(BE$2,$BO$127:$BP$138,2,FALSE)</f>
        <v>#REF!</v>
      </c>
      <c r="BF210" s="72" t="e">
        <f>'Budget FCFA'!#REF!/VLOOKUP(BF$2,$BO$127:$BP$138,2,FALSE)</f>
        <v>#REF!</v>
      </c>
      <c r="BG210" s="73" t="e">
        <f>'Budget FCFA'!#REF!/VLOOKUP(BG$2,$BO$127:$BP$138,2,FALSE)</f>
        <v>#REF!</v>
      </c>
      <c r="BH210" s="73" t="e">
        <f>'Budget FCFA'!#REF!/VLOOKUP(BH$2,$BO$127:$BP$138,2,FALSE)</f>
        <v>#REF!</v>
      </c>
      <c r="BI210" s="74" t="e">
        <f>'Budget FCFA'!#REF!/VLOOKUP(BI$2,$BO$127:$BP$138,2,FALSE)</f>
        <v>#REF!</v>
      </c>
      <c r="BJ210" s="152" t="e">
        <f>'Budget FCFA'!#REF!/VLOOKUP(BJ$2,$BO$127:$BP$138,2,FALSE)</f>
        <v>#REF!</v>
      </c>
      <c r="BK210" s="110" t="e">
        <f t="shared" si="7"/>
        <v>#REF!</v>
      </c>
      <c r="BL210" s="213" t="e">
        <f>BK210-'Budget FCFA'!#REF!</f>
        <v>#REF!</v>
      </c>
    </row>
    <row r="211" spans="1:67" ht="15.6">
      <c r="A211" s="61" t="s">
        <v>23</v>
      </c>
      <c r="B211" s="68" t="s">
        <v>27</v>
      </c>
      <c r="C211" s="68" t="s">
        <v>22</v>
      </c>
      <c r="D211" s="45">
        <f>'Budget FCFA'!D211/VLOOKUP(D$2,$BO$127:$BP$138,2,FALSE)</f>
        <v>0</v>
      </c>
      <c r="E211" s="43">
        <f>'Budget FCFA'!E211/VLOOKUP(E$2,$BO$127:$BP$138,2,FALSE)</f>
        <v>0</v>
      </c>
      <c r="F211" s="43">
        <f>'Budget FCFA'!F211/VLOOKUP(F$2,$BO$127:$BP$138,2,FALSE)</f>
        <v>0</v>
      </c>
      <c r="G211" s="43">
        <f>'Budget FCFA'!G211/VLOOKUP(G$2,$BO$127:$BP$138,2,FALSE)</f>
        <v>0</v>
      </c>
      <c r="H211" s="44">
        <f>'Budget FCFA'!H211/VLOOKUP(H$2,$BO$127:$BP$138,2,FALSE)</f>
        <v>0</v>
      </c>
      <c r="I211" s="45">
        <f>'Budget FCFA'!I211/VLOOKUP(I$2,$BO$127:$BP$138,2,FALSE)</f>
        <v>0</v>
      </c>
      <c r="J211" s="43">
        <f>'Budget FCFA'!J211/VLOOKUP(J$2,$BO$127:$BP$138,2,FALSE)</f>
        <v>0</v>
      </c>
      <c r="K211" s="43">
        <f>'Budget FCFA'!K211/VLOOKUP(K$2,$BO$127:$BP$138,2,FALSE)</f>
        <v>0</v>
      </c>
      <c r="L211" s="44">
        <f>'Budget FCFA'!L211/VLOOKUP(L$2,$BO$127:$BP$138,2,FALSE)</f>
        <v>0</v>
      </c>
      <c r="M211" s="45">
        <f>'Budget FCFA'!M211/VLOOKUP(M$2,$BO$127:$BP$138,2,FALSE)</f>
        <v>53988.517540021676</v>
      </c>
      <c r="N211" s="43">
        <f>'Budget FCFA'!N211/VLOOKUP(N$2,$BO$127:$BP$138,2,FALSE)</f>
        <v>0</v>
      </c>
      <c r="O211" s="43">
        <f>'Budget FCFA'!O211/VLOOKUP(O$2,$BO$127:$BP$138,2,FALSE)</f>
        <v>0</v>
      </c>
      <c r="P211" s="43">
        <f>'Budget FCFA'!P211/VLOOKUP(P$2,$BO$127:$BP$138,2,FALSE)</f>
        <v>0</v>
      </c>
      <c r="Q211" s="44">
        <f>'Budget FCFA'!Q211/VLOOKUP(Q$2,$BO$127:$BP$138,2,FALSE)</f>
        <v>0</v>
      </c>
      <c r="R211" s="45">
        <f>'Budget FCFA'!R211/VLOOKUP(R$2,$BO$127:$BP$138,2,FALSE)</f>
        <v>8591.4168154314993</v>
      </c>
      <c r="S211" s="43">
        <f>'Budget FCFA'!S211/VLOOKUP(S$2,$BO$127:$BP$138,2,FALSE)</f>
        <v>0</v>
      </c>
      <c r="T211" s="43">
        <f>'Budget FCFA'!T211/VLOOKUP(T$2,$BO$127:$BP$138,2,FALSE)</f>
        <v>0</v>
      </c>
      <c r="U211" s="43">
        <f>'Budget FCFA'!U211/VLOOKUP(U$2,$BO$127:$BP$138,2,FALSE)</f>
        <v>0</v>
      </c>
      <c r="V211" s="44">
        <f>'Budget FCFA'!V211/VLOOKUP(V$2,$BO$127:$BP$138,2,FALSE)</f>
        <v>0</v>
      </c>
      <c r="W211" s="45">
        <f>'Budget FCFA'!W211/VLOOKUP(W$2,$BO$127:$BP$138,2,FALSE)</f>
        <v>19434.953815570228</v>
      </c>
      <c r="X211" s="43">
        <f>'Budget FCFA'!X211/VLOOKUP(X$2,$BO$127:$BP$138,2,FALSE)</f>
        <v>0</v>
      </c>
      <c r="Y211" s="43">
        <f>'Budget FCFA'!Y211/VLOOKUP(Y$2,$BO$127:$BP$138,2,FALSE)</f>
        <v>0</v>
      </c>
      <c r="Z211" s="43">
        <f>'Budget FCFA'!Z211/VLOOKUP(Z$2,$BO$127:$BP$138,2,FALSE)</f>
        <v>0</v>
      </c>
      <c r="AA211" s="44">
        <f>'Budget FCFA'!AA211/VLOOKUP(AA$2,$BO$127:$BP$138,2,FALSE)</f>
        <v>34676.620571165491</v>
      </c>
      <c r="AB211" s="45">
        <f>'Budget FCFA'!AB211/VLOOKUP(AB$2,$BO$127:$BP$138,2,FALSE)</f>
        <v>0</v>
      </c>
      <c r="AC211" s="43">
        <f>'Budget FCFA'!AC211/VLOOKUP(AC$2,$BO$127:$BP$138,2,FALSE)</f>
        <v>0</v>
      </c>
      <c r="AD211" s="43">
        <f>'Budget FCFA'!AD211/VLOOKUP(AD$2,$BO$127:$BP$138,2,FALSE)</f>
        <v>0</v>
      </c>
      <c r="AE211" s="43">
        <f>'Budget FCFA'!AE211/VLOOKUP(AE$2,$BO$127:$BP$138,2,FALSE)</f>
        <v>0</v>
      </c>
      <c r="AF211" s="44">
        <f>'Budget FCFA'!AF211/VLOOKUP(AF$2,$BO$127:$BP$138,2,FALSE)</f>
        <v>4932.7429344690745</v>
      </c>
      <c r="AG211" s="45">
        <f>'Budget FCFA'!AG211/VLOOKUP(AG$2,$BO$127:$BP$138,2,FALSE)</f>
        <v>0</v>
      </c>
      <c r="AH211" s="43">
        <f>'Budget FCFA'!AH211/VLOOKUP(AH$2,$BO$127:$BP$138,2,FALSE)</f>
        <v>0</v>
      </c>
      <c r="AI211" s="43">
        <f>'Budget FCFA'!AI211/VLOOKUP(AI$2,$BO$127:$BP$138,2,FALSE)</f>
        <v>0</v>
      </c>
      <c r="AJ211" s="43">
        <f>'Budget FCFA'!AJ211/VLOOKUP(AJ$2,$BO$127:$BP$138,2,FALSE)</f>
        <v>0</v>
      </c>
      <c r="AK211" s="44">
        <f>'Budget FCFA'!AK211/VLOOKUP(AK$2,$BO$127:$BP$138,2,FALSE)</f>
        <v>15244.901723741039</v>
      </c>
      <c r="AL211" s="45">
        <f>'Budget FCFA'!AL211/VLOOKUP(AL$2,$BO$127:$BP$138,2,FALSE)</f>
        <v>2496.3526572625951</v>
      </c>
      <c r="AM211" s="43">
        <f>'Budget FCFA'!AM211/VLOOKUP(AM$2,$BO$127:$BP$138,2,FALSE)</f>
        <v>0</v>
      </c>
      <c r="AN211" s="43">
        <f>'Budget FCFA'!AN211/VLOOKUP(AN$2,$BO$127:$BP$138,2,FALSE)</f>
        <v>0</v>
      </c>
      <c r="AO211" s="43">
        <f>'Budget FCFA'!AO211/VLOOKUP(AO$2,$BO$127:$BP$138,2,FALSE)</f>
        <v>0</v>
      </c>
      <c r="AP211" s="44">
        <f>'Budget FCFA'!AP211/VLOOKUP(AP$2,$BO$127:$BP$138,2,FALSE)</f>
        <v>0</v>
      </c>
      <c r="AQ211" s="45" t="e">
        <f>'Budget FCFA'!#REF!/VLOOKUP(AQ$2,$BO$127:$BP$138,2,FALSE)</f>
        <v>#REF!</v>
      </c>
      <c r="AR211" s="43" t="e">
        <f>'Budget FCFA'!#REF!/VLOOKUP(AR$2,$BO$127:$BP$138,2,FALSE)</f>
        <v>#REF!</v>
      </c>
      <c r="AS211" s="43" t="e">
        <f>'Budget FCFA'!#REF!/VLOOKUP(AS$2,$BO$127:$BP$138,2,FALSE)</f>
        <v>#REF!</v>
      </c>
      <c r="AT211" s="43" t="e">
        <f>'Budget FCFA'!#REF!/VLOOKUP(AT$2,$BO$127:$BP$138,2,FALSE)</f>
        <v>#REF!</v>
      </c>
      <c r="AU211" s="44" t="e">
        <f>'Budget FCFA'!#REF!/VLOOKUP(AU$2,$BO$127:$BP$138,2,FALSE)</f>
        <v>#REF!</v>
      </c>
      <c r="AV211" s="45" t="e">
        <f>'Budget FCFA'!#REF!/VLOOKUP(AV$2,$BO$127:$BP$138,2,FALSE)</f>
        <v>#REF!</v>
      </c>
      <c r="AW211" s="43" t="e">
        <f>'Budget FCFA'!#REF!/VLOOKUP(AW$2,$BO$127:$BP$138,2,FALSE)</f>
        <v>#REF!</v>
      </c>
      <c r="AX211" s="43" t="e">
        <f>'Budget FCFA'!#REF!/VLOOKUP(AX$2,$BO$127:$BP$138,2,FALSE)</f>
        <v>#REF!</v>
      </c>
      <c r="AY211" s="43" t="e">
        <f>'Budget FCFA'!#REF!/VLOOKUP(AY$2,$BO$127:$BP$138,2,FALSE)</f>
        <v>#REF!</v>
      </c>
      <c r="AZ211" s="44" t="e">
        <f>'Budget FCFA'!#REF!/VLOOKUP(AZ$2,$BO$127:$BP$138,2,FALSE)</f>
        <v>#REF!</v>
      </c>
      <c r="BA211" s="45" t="e">
        <f>'Budget FCFA'!#REF!/VLOOKUP(BA$2,$BO$127:$BP$138,2,FALSE)</f>
        <v>#REF!</v>
      </c>
      <c r="BB211" s="43" t="e">
        <f>'Budget FCFA'!#REF!/VLOOKUP(BB$2,$BO$127:$BP$138,2,FALSE)</f>
        <v>#REF!</v>
      </c>
      <c r="BC211" s="43" t="e">
        <f>'Budget FCFA'!#REF!/VLOOKUP(BC$2,$BO$127:$BP$138,2,FALSE)</f>
        <v>#REF!</v>
      </c>
      <c r="BD211" s="43" t="e">
        <f>'Budget FCFA'!#REF!/VLOOKUP(BD$2,$BO$127:$BP$138,2,FALSE)</f>
        <v>#REF!</v>
      </c>
      <c r="BE211" s="145" t="e">
        <f>'Budget FCFA'!#REF!/VLOOKUP(BE$2,$BO$127:$BP$138,2,FALSE)</f>
        <v>#REF!</v>
      </c>
      <c r="BF211" s="158" t="e">
        <f>'Budget FCFA'!#REF!/VLOOKUP(BF$2,$BO$127:$BP$138,2,FALSE)</f>
        <v>#REF!</v>
      </c>
      <c r="BG211" s="43" t="e">
        <f>'Budget FCFA'!#REF!/VLOOKUP(BG$2,$BO$127:$BP$138,2,FALSE)</f>
        <v>#REF!</v>
      </c>
      <c r="BH211" s="43" t="e">
        <f>'Budget FCFA'!#REF!/VLOOKUP(BH$2,$BO$127:$BP$138,2,FALSE)</f>
        <v>#REF!</v>
      </c>
      <c r="BI211" s="44" t="e">
        <f>'Budget FCFA'!#REF!/VLOOKUP(BI$2,$BO$127:$BP$138,2,FALSE)</f>
        <v>#REF!</v>
      </c>
      <c r="BJ211" s="150" t="e">
        <f>'Budget FCFA'!#REF!/VLOOKUP(BJ$2,$BO$127:$BP$138,2,FALSE)</f>
        <v>#REF!</v>
      </c>
      <c r="BK211" s="68" t="e">
        <f t="shared" si="7"/>
        <v>#REF!</v>
      </c>
      <c r="BL211" s="213" t="e">
        <f>BK211-'Budget FCFA'!#REF!</f>
        <v>#REF!</v>
      </c>
    </row>
    <row r="212" spans="1:67">
      <c r="A212" s="61" t="s">
        <v>11</v>
      </c>
      <c r="B212" s="62" t="s">
        <v>28</v>
      </c>
      <c r="C212" s="106" t="s">
        <v>68</v>
      </c>
      <c r="D212" s="39">
        <f>'Budget FCFA'!D212/VLOOKUP(D$2,$BO$127:$BP$138,2,FALSE)</f>
        <v>0</v>
      </c>
      <c r="E212" s="40">
        <f>'Budget FCFA'!E212/VLOOKUP(E$2,$BO$127:$BP$138,2,FALSE)</f>
        <v>0</v>
      </c>
      <c r="F212" s="40">
        <f>'Budget FCFA'!F212/VLOOKUP(F$2,$BO$127:$BP$138,2,FALSE)</f>
        <v>0</v>
      </c>
      <c r="G212" s="40">
        <f>'Budget FCFA'!G212/VLOOKUP(G$2,$BO$127:$BP$138,2,FALSE)</f>
        <v>0</v>
      </c>
      <c r="H212" s="129">
        <f>'Budget FCFA'!H212/VLOOKUP(H$2,$BO$127:$BP$138,2,FALSE)</f>
        <v>0</v>
      </c>
      <c r="I212" s="138">
        <f>'Budget FCFA'!I212/VLOOKUP(I$2,$BO$127:$BP$138,2,FALSE)</f>
        <v>0</v>
      </c>
      <c r="J212" s="40">
        <f>'Budget FCFA'!J212/VLOOKUP(J$2,$BO$127:$BP$138,2,FALSE)</f>
        <v>0</v>
      </c>
      <c r="K212" s="40">
        <f>'Budget FCFA'!K212/VLOOKUP(K$2,$BO$127:$BP$138,2,FALSE)</f>
        <v>0</v>
      </c>
      <c r="L212" s="129">
        <f>'Budget FCFA'!L212/VLOOKUP(L$2,$BO$127:$BP$138,2,FALSE)</f>
        <v>0</v>
      </c>
      <c r="M212" s="39">
        <f>'Budget FCFA'!M212/VLOOKUP(M$2,$BO$127:$BP$138,2,FALSE)</f>
        <v>9077.729180418839</v>
      </c>
      <c r="N212" s="40">
        <f>'Budget FCFA'!N212/VLOOKUP(N$2,$BO$127:$BP$138,2,FALSE)</f>
        <v>0</v>
      </c>
      <c r="O212" s="40">
        <f>'Budget FCFA'!O212/VLOOKUP(O$2,$BO$127:$BP$138,2,FALSE)</f>
        <v>0</v>
      </c>
      <c r="P212" s="40">
        <f>'Budget FCFA'!P212/VLOOKUP(P$2,$BO$127:$BP$138,2,FALSE)</f>
        <v>0</v>
      </c>
      <c r="Q212" s="129">
        <f>'Budget FCFA'!Q212/VLOOKUP(Q$2,$BO$127:$BP$138,2,FALSE)</f>
        <v>0</v>
      </c>
      <c r="R212" s="39">
        <f>'Budget FCFA'!R212/VLOOKUP(R$2,$BO$127:$BP$138,2,FALSE)</f>
        <v>0</v>
      </c>
      <c r="S212" s="129">
        <f>'Budget FCFA'!S212/VLOOKUP(S$2,$BO$127:$BP$138,2,FALSE)</f>
        <v>0</v>
      </c>
      <c r="T212" s="40">
        <f>'Budget FCFA'!T212/VLOOKUP(T$2,$BO$127:$BP$138,2,FALSE)</f>
        <v>0</v>
      </c>
      <c r="U212" s="40">
        <f>'Budget FCFA'!U212/VLOOKUP(U$2,$BO$127:$BP$138,2,FALSE)</f>
        <v>0</v>
      </c>
      <c r="V212" s="116">
        <f>'Budget FCFA'!V212/VLOOKUP(V$2,$BO$127:$BP$138,2,FALSE)</f>
        <v>0</v>
      </c>
      <c r="W212" s="39">
        <f>'Budget FCFA'!W212/VLOOKUP(W$2,$BO$127:$BP$138,2,FALSE)</f>
        <v>50.765522740057655</v>
      </c>
      <c r="X212" s="40">
        <f>'Budget FCFA'!X212/VLOOKUP(X$2,$BO$127:$BP$138,2,FALSE)</f>
        <v>0</v>
      </c>
      <c r="Y212" s="129">
        <f>'Budget FCFA'!Y212/VLOOKUP(Y$2,$BO$127:$BP$138,2,FALSE)</f>
        <v>0</v>
      </c>
      <c r="Z212" s="40">
        <f>'Budget FCFA'!Z212/VLOOKUP(Z$2,$BO$127:$BP$138,2,FALSE)</f>
        <v>0</v>
      </c>
      <c r="AA212" s="116">
        <f>'Budget FCFA'!AA212/VLOOKUP(AA$2,$BO$127:$BP$138,2,FALSE)</f>
        <v>0</v>
      </c>
      <c r="AB212" s="39">
        <f>'Budget FCFA'!AB212/VLOOKUP(AB$2,$BO$127:$BP$138,2,FALSE)</f>
        <v>0</v>
      </c>
      <c r="AC212" s="40">
        <f>'Budget FCFA'!AC212/VLOOKUP(AC$2,$BO$127:$BP$138,2,FALSE)</f>
        <v>0</v>
      </c>
      <c r="AD212" s="40">
        <f>'Budget FCFA'!AD212/VLOOKUP(AD$2,$BO$127:$BP$138,2,FALSE)</f>
        <v>0</v>
      </c>
      <c r="AE212" s="129">
        <f>'Budget FCFA'!AE212/VLOOKUP(AE$2,$BO$127:$BP$138,2,FALSE)</f>
        <v>0</v>
      </c>
      <c r="AF212" s="116">
        <f>'Budget FCFA'!AF212/VLOOKUP(AF$2,$BO$127:$BP$138,2,FALSE)</f>
        <v>304.4339279435336</v>
      </c>
      <c r="AG212" s="39">
        <f>'Budget FCFA'!AG212/VLOOKUP(AG$2,$BO$127:$BP$138,2,FALSE)</f>
        <v>0</v>
      </c>
      <c r="AH212" s="40">
        <f>'Budget FCFA'!AH212/VLOOKUP(AH$2,$BO$127:$BP$138,2,FALSE)</f>
        <v>0</v>
      </c>
      <c r="AI212" s="129">
        <f>'Budget FCFA'!AI212/VLOOKUP(AI$2,$BO$127:$BP$138,2,FALSE)</f>
        <v>0</v>
      </c>
      <c r="AJ212" s="40">
        <f>'Budget FCFA'!AJ212/VLOOKUP(AJ$2,$BO$127:$BP$138,2,FALSE)</f>
        <v>0</v>
      </c>
      <c r="AK212" s="116">
        <f>'Budget FCFA'!AK212/VLOOKUP(AK$2,$BO$127:$BP$138,2,FALSE)</f>
        <v>304.89803447482075</v>
      </c>
      <c r="AL212" s="39">
        <f>'Budget FCFA'!AL212/VLOOKUP(AL$2,$BO$127:$BP$138,2,FALSE)</f>
        <v>609.79606894964149</v>
      </c>
      <c r="AM212" s="40">
        <f>'Budget FCFA'!AM212/VLOOKUP(AM$2,$BO$127:$BP$138,2,FALSE)</f>
        <v>0</v>
      </c>
      <c r="AN212" s="129">
        <f>'Budget FCFA'!AN212/VLOOKUP(AN$2,$BO$127:$BP$138,2,FALSE)</f>
        <v>0</v>
      </c>
      <c r="AO212" s="40">
        <f>'Budget FCFA'!AO212/VLOOKUP(AO$2,$BO$127:$BP$138,2,FALSE)</f>
        <v>0</v>
      </c>
      <c r="AP212" s="116">
        <f>'Budget FCFA'!AP212/VLOOKUP(AP$2,$BO$127:$BP$138,2,FALSE)</f>
        <v>304.89803447482075</v>
      </c>
      <c r="AQ212" s="39" t="e">
        <f>'Budget FCFA'!#REF!/VLOOKUP(AQ$2,$BO$127:$BP$138,2,FALSE)</f>
        <v>#REF!</v>
      </c>
      <c r="AR212" s="40" t="e">
        <f>'Budget FCFA'!#REF!/VLOOKUP(AR$2,$BO$127:$BP$138,2,FALSE)</f>
        <v>#REF!</v>
      </c>
      <c r="AS212" s="40" t="e">
        <f>'Budget FCFA'!#REF!/VLOOKUP(AS$2,$BO$127:$BP$138,2,FALSE)</f>
        <v>#REF!</v>
      </c>
      <c r="AT212" s="129" t="e">
        <f>'Budget FCFA'!#REF!/VLOOKUP(AT$2,$BO$127:$BP$138,2,FALSE)</f>
        <v>#REF!</v>
      </c>
      <c r="AU212" s="116" t="e">
        <f>'Budget FCFA'!#REF!/VLOOKUP(AU$2,$BO$127:$BP$138,2,FALSE)</f>
        <v>#REF!</v>
      </c>
      <c r="AV212" s="39" t="e">
        <f>'Budget FCFA'!#REF!/VLOOKUP(AV$2,$BO$127:$BP$138,2,FALSE)</f>
        <v>#REF!</v>
      </c>
      <c r="AW212" s="40" t="e">
        <f>'Budget FCFA'!#REF!/VLOOKUP(AW$2,$BO$127:$BP$138,2,FALSE)</f>
        <v>#REF!</v>
      </c>
      <c r="AX212" s="129" t="e">
        <f>'Budget FCFA'!#REF!/VLOOKUP(AX$2,$BO$127:$BP$138,2,FALSE)</f>
        <v>#REF!</v>
      </c>
      <c r="AY212" s="40" t="e">
        <f>'Budget FCFA'!#REF!/VLOOKUP(AY$2,$BO$127:$BP$138,2,FALSE)</f>
        <v>#REF!</v>
      </c>
      <c r="AZ212" s="116" t="e">
        <f>'Budget FCFA'!#REF!/VLOOKUP(AZ$2,$BO$127:$BP$138,2,FALSE)</f>
        <v>#REF!</v>
      </c>
      <c r="BA212" s="39" t="e">
        <f>'Budget FCFA'!#REF!/VLOOKUP(BA$2,$BO$127:$BP$138,2,FALSE)</f>
        <v>#REF!</v>
      </c>
      <c r="BB212" s="40" t="e">
        <f>'Budget FCFA'!#REF!/VLOOKUP(BB$2,$BO$127:$BP$138,2,FALSE)</f>
        <v>#REF!</v>
      </c>
      <c r="BC212" s="40" t="e">
        <f>'Budget FCFA'!#REF!/VLOOKUP(BC$2,$BO$127:$BP$138,2,FALSE)</f>
        <v>#REF!</v>
      </c>
      <c r="BD212" s="129" t="e">
        <f>'Budget FCFA'!#REF!/VLOOKUP(BD$2,$BO$127:$BP$138,2,FALSE)</f>
        <v>#REF!</v>
      </c>
      <c r="BE212" s="144" t="e">
        <f>'Budget FCFA'!#REF!/VLOOKUP(BE$2,$BO$127:$BP$138,2,FALSE)</f>
        <v>#REF!</v>
      </c>
      <c r="BF212" s="131" t="e">
        <f>'Budget FCFA'!#REF!/VLOOKUP(BF$2,$BO$127:$BP$138,2,FALSE)</f>
        <v>#REF!</v>
      </c>
      <c r="BG212" s="40" t="e">
        <f>'Budget FCFA'!#REF!/VLOOKUP(BG$2,$BO$127:$BP$138,2,FALSE)</f>
        <v>#REF!</v>
      </c>
      <c r="BH212" s="40" t="e">
        <f>'Budget FCFA'!#REF!/VLOOKUP(BH$2,$BO$127:$BP$138,2,FALSE)</f>
        <v>#REF!</v>
      </c>
      <c r="BI212" s="157" t="e">
        <f>'Budget FCFA'!#REF!/VLOOKUP(BI$2,$BO$127:$BP$138,2,FALSE)</f>
        <v>#REF!</v>
      </c>
      <c r="BJ212" s="116" t="e">
        <f>'Budget FCFA'!#REF!/VLOOKUP(BJ$2,$BO$127:$BP$138,2,FALSE)</f>
        <v>#REF!</v>
      </c>
      <c r="BK212" s="110" t="e">
        <f t="shared" si="7"/>
        <v>#REF!</v>
      </c>
      <c r="BL212" s="213" t="e">
        <f>BK212-'Budget FCFA'!#REF!</f>
        <v>#REF!</v>
      </c>
    </row>
    <row r="213" spans="1:67">
      <c r="A213" s="61" t="s">
        <v>11</v>
      </c>
      <c r="B213" s="62" t="s">
        <v>67</v>
      </c>
      <c r="C213" s="106" t="s">
        <v>68</v>
      </c>
      <c r="D213" s="39">
        <f>'Budget FCFA'!D213/VLOOKUP(D$2,$BO$127:$BP$138,2,FALSE)</f>
        <v>0</v>
      </c>
      <c r="E213" s="40">
        <f>'Budget FCFA'!E213/VLOOKUP(E$2,$BO$127:$BP$138,2,FALSE)</f>
        <v>0</v>
      </c>
      <c r="F213" s="40">
        <f>'Budget FCFA'!F213/VLOOKUP(F$2,$BO$127:$BP$138,2,FALSE)</f>
        <v>0</v>
      </c>
      <c r="G213" s="40">
        <f>'Budget FCFA'!G213/VLOOKUP(G$2,$BO$127:$BP$138,2,FALSE)</f>
        <v>0</v>
      </c>
      <c r="H213" s="129">
        <f>'Budget FCFA'!H213/VLOOKUP(H$2,$BO$127:$BP$138,2,FALSE)</f>
        <v>0</v>
      </c>
      <c r="I213" s="39">
        <f>'Budget FCFA'!I213/VLOOKUP(I$2,$BO$127:$BP$138,2,FALSE)</f>
        <v>0</v>
      </c>
      <c r="J213" s="40">
        <f>'Budget FCFA'!J213/VLOOKUP(J$2,$BO$127:$BP$138,2,FALSE)</f>
        <v>0</v>
      </c>
      <c r="K213" s="40">
        <f>'Budget FCFA'!K213/VLOOKUP(K$2,$BO$127:$BP$138,2,FALSE)</f>
        <v>0</v>
      </c>
      <c r="L213" s="129">
        <f>'Budget FCFA'!L213/VLOOKUP(L$2,$BO$127:$BP$138,2,FALSE)</f>
        <v>0</v>
      </c>
      <c r="M213" s="39">
        <f>'Budget FCFA'!M213/VLOOKUP(M$2,$BO$127:$BP$138,2,FALSE)</f>
        <v>0</v>
      </c>
      <c r="N213" s="40">
        <f>'Budget FCFA'!N213/VLOOKUP(N$2,$BO$127:$BP$138,2,FALSE)</f>
        <v>0</v>
      </c>
      <c r="O213" s="40">
        <f>'Budget FCFA'!O213/VLOOKUP(O$2,$BO$127:$BP$138,2,FALSE)</f>
        <v>0</v>
      </c>
      <c r="P213" s="40">
        <f>'Budget FCFA'!P213/VLOOKUP(P$2,$BO$127:$BP$138,2,FALSE)</f>
        <v>0</v>
      </c>
      <c r="Q213" s="129">
        <f>'Budget FCFA'!Q213/VLOOKUP(Q$2,$BO$127:$BP$138,2,FALSE)</f>
        <v>0</v>
      </c>
      <c r="R213" s="39">
        <f>'Budget FCFA'!R213/VLOOKUP(R$2,$BO$127:$BP$138,2,FALSE)</f>
        <v>0</v>
      </c>
      <c r="S213" s="129">
        <f>'Budget FCFA'!S213/VLOOKUP(S$2,$BO$127:$BP$138,2,FALSE)</f>
        <v>0</v>
      </c>
      <c r="T213" s="40">
        <f>'Budget FCFA'!T213/VLOOKUP(T$2,$BO$127:$BP$138,2,FALSE)</f>
        <v>0</v>
      </c>
      <c r="U213" s="40">
        <f>'Budget FCFA'!U213/VLOOKUP(U$2,$BO$127:$BP$138,2,FALSE)</f>
        <v>0</v>
      </c>
      <c r="V213" s="116">
        <f>'Budget FCFA'!V213/VLOOKUP(V$2,$BO$127:$BP$138,2,FALSE)</f>
        <v>0</v>
      </c>
      <c r="W213" s="39">
        <f>'Budget FCFA'!W213/VLOOKUP(W$2,$BO$127:$BP$138,2,FALSE)</f>
        <v>0</v>
      </c>
      <c r="X213" s="40">
        <f>'Budget FCFA'!X213/VLOOKUP(X$2,$BO$127:$BP$138,2,FALSE)</f>
        <v>0</v>
      </c>
      <c r="Y213" s="129">
        <f>'Budget FCFA'!Y213/VLOOKUP(Y$2,$BO$127:$BP$138,2,FALSE)</f>
        <v>0</v>
      </c>
      <c r="Z213" s="40">
        <f>'Budget FCFA'!Z213/VLOOKUP(Z$2,$BO$127:$BP$138,2,FALSE)</f>
        <v>0</v>
      </c>
      <c r="AA213" s="116">
        <f>'Budget FCFA'!AA213/VLOOKUP(AA$2,$BO$127:$BP$138,2,FALSE)</f>
        <v>5213.9088385366722</v>
      </c>
      <c r="AB213" s="39">
        <f>'Budget FCFA'!AB213/VLOOKUP(AB$2,$BO$127:$BP$138,2,FALSE)</f>
        <v>0</v>
      </c>
      <c r="AC213" s="40">
        <f>'Budget FCFA'!AC213/VLOOKUP(AC$2,$BO$127:$BP$138,2,FALSE)</f>
        <v>0</v>
      </c>
      <c r="AD213" s="40">
        <f>'Budget FCFA'!AD213/VLOOKUP(AD$2,$BO$127:$BP$138,2,FALSE)</f>
        <v>0</v>
      </c>
      <c r="AE213" s="129">
        <f>'Budget FCFA'!AE213/VLOOKUP(AE$2,$BO$127:$BP$138,2,FALSE)</f>
        <v>0</v>
      </c>
      <c r="AF213" s="116">
        <f>'Budget FCFA'!AF213/VLOOKUP(AF$2,$BO$127:$BP$138,2,FALSE)</f>
        <v>0</v>
      </c>
      <c r="AG213" s="39">
        <f>'Budget FCFA'!AG213/VLOOKUP(AG$2,$BO$127:$BP$138,2,FALSE)</f>
        <v>0</v>
      </c>
      <c r="AH213" s="40">
        <f>'Budget FCFA'!AH213/VLOOKUP(AH$2,$BO$127:$BP$138,2,FALSE)</f>
        <v>0</v>
      </c>
      <c r="AI213" s="129">
        <f>'Budget FCFA'!AI213/VLOOKUP(AI$2,$BO$127:$BP$138,2,FALSE)</f>
        <v>0</v>
      </c>
      <c r="AJ213" s="40">
        <f>'Budget FCFA'!AJ213/VLOOKUP(AJ$2,$BO$127:$BP$138,2,FALSE)</f>
        <v>0</v>
      </c>
      <c r="AK213" s="116">
        <f>'Budget FCFA'!AK213/VLOOKUP(AK$2,$BO$127:$BP$138,2,FALSE)</f>
        <v>152.44901723741037</v>
      </c>
      <c r="AL213" s="39">
        <f>'Budget FCFA'!AL213/VLOOKUP(AL$2,$BO$127:$BP$138,2,FALSE)</f>
        <v>0</v>
      </c>
      <c r="AM213" s="40">
        <f>'Budget FCFA'!AM213/VLOOKUP(AM$2,$BO$127:$BP$138,2,FALSE)</f>
        <v>0</v>
      </c>
      <c r="AN213" s="129">
        <f>'Budget FCFA'!AN213/VLOOKUP(AN$2,$BO$127:$BP$138,2,FALSE)</f>
        <v>0</v>
      </c>
      <c r="AO213" s="40">
        <f>'Budget FCFA'!AO213/VLOOKUP(AO$2,$BO$127:$BP$138,2,FALSE)</f>
        <v>0</v>
      </c>
      <c r="AP213" s="116">
        <f>'Budget FCFA'!AP213/VLOOKUP(AP$2,$BO$127:$BP$138,2,FALSE)</f>
        <v>152.44901723741037</v>
      </c>
      <c r="AQ213" s="39" t="e">
        <f>'Budget FCFA'!#REF!/VLOOKUP(AQ$2,$BO$127:$BP$138,2,FALSE)</f>
        <v>#REF!</v>
      </c>
      <c r="AR213" s="40" t="e">
        <f>'Budget FCFA'!#REF!/VLOOKUP(AR$2,$BO$127:$BP$138,2,FALSE)</f>
        <v>#REF!</v>
      </c>
      <c r="AS213" s="40" t="e">
        <f>'Budget FCFA'!#REF!/VLOOKUP(AS$2,$BO$127:$BP$138,2,FALSE)</f>
        <v>#REF!</v>
      </c>
      <c r="AT213" s="129" t="e">
        <f>'Budget FCFA'!#REF!/VLOOKUP(AT$2,$BO$127:$BP$138,2,FALSE)</f>
        <v>#REF!</v>
      </c>
      <c r="AU213" s="116" t="e">
        <f>'Budget FCFA'!#REF!/VLOOKUP(AU$2,$BO$127:$BP$138,2,FALSE)</f>
        <v>#REF!</v>
      </c>
      <c r="AV213" s="39" t="e">
        <f>'Budget FCFA'!#REF!/VLOOKUP(AV$2,$BO$127:$BP$138,2,FALSE)</f>
        <v>#REF!</v>
      </c>
      <c r="AW213" s="40" t="e">
        <f>'Budget FCFA'!#REF!/VLOOKUP(AW$2,$BO$127:$BP$138,2,FALSE)</f>
        <v>#REF!</v>
      </c>
      <c r="AX213" s="129" t="e">
        <f>'Budget FCFA'!#REF!/VLOOKUP(AX$2,$BO$127:$BP$138,2,FALSE)</f>
        <v>#REF!</v>
      </c>
      <c r="AY213" s="40" t="e">
        <f>'Budget FCFA'!#REF!/VLOOKUP(AY$2,$BO$127:$BP$138,2,FALSE)</f>
        <v>#REF!</v>
      </c>
      <c r="AZ213" s="116" t="e">
        <f>'Budget FCFA'!#REF!/VLOOKUP(AZ$2,$BO$127:$BP$138,2,FALSE)</f>
        <v>#REF!</v>
      </c>
      <c r="BA213" s="39" t="e">
        <f>'Budget FCFA'!#REF!/VLOOKUP(BA$2,$BO$127:$BP$138,2,FALSE)</f>
        <v>#REF!</v>
      </c>
      <c r="BB213" s="40" t="e">
        <f>'Budget FCFA'!#REF!/VLOOKUP(BB$2,$BO$127:$BP$138,2,FALSE)</f>
        <v>#REF!</v>
      </c>
      <c r="BC213" s="40" t="e">
        <f>'Budget FCFA'!#REF!/VLOOKUP(BC$2,$BO$127:$BP$138,2,FALSE)</f>
        <v>#REF!</v>
      </c>
      <c r="BD213" s="129" t="e">
        <f>'Budget FCFA'!#REF!/VLOOKUP(BD$2,$BO$127:$BP$138,2,FALSE)</f>
        <v>#REF!</v>
      </c>
      <c r="BE213" s="144" t="e">
        <f>'Budget FCFA'!#REF!/VLOOKUP(BE$2,$BO$127:$BP$138,2,FALSE)</f>
        <v>#REF!</v>
      </c>
      <c r="BF213" s="39" t="e">
        <f>'Budget FCFA'!#REF!/VLOOKUP(BF$2,$BO$127:$BP$138,2,FALSE)</f>
        <v>#REF!</v>
      </c>
      <c r="BG213" s="40" t="e">
        <f>'Budget FCFA'!#REF!/VLOOKUP(BG$2,$BO$127:$BP$138,2,FALSE)</f>
        <v>#REF!</v>
      </c>
      <c r="BH213" s="40" t="e">
        <f>'Budget FCFA'!#REF!/VLOOKUP(BH$2,$BO$127:$BP$138,2,FALSE)</f>
        <v>#REF!</v>
      </c>
      <c r="BI213" s="157" t="e">
        <f>'Budget FCFA'!#REF!/VLOOKUP(BI$2,$BO$127:$BP$138,2,FALSE)</f>
        <v>#REF!</v>
      </c>
      <c r="BJ213" s="116" t="e">
        <f>'Budget FCFA'!#REF!/VLOOKUP(BJ$2,$BO$127:$BP$138,2,FALSE)</f>
        <v>#REF!</v>
      </c>
      <c r="BK213" s="110" t="e">
        <f t="shared" si="7"/>
        <v>#REF!</v>
      </c>
      <c r="BL213" s="213" t="e">
        <f>BK213-'Budget FCFA'!#REF!</f>
        <v>#REF!</v>
      </c>
      <c r="BO213" s="2"/>
    </row>
    <row r="214" spans="1:67">
      <c r="A214" s="61" t="s">
        <v>11</v>
      </c>
      <c r="B214" s="62" t="s">
        <v>29</v>
      </c>
      <c r="C214" s="106" t="s">
        <v>68</v>
      </c>
      <c r="D214" s="39">
        <f>'Budget FCFA'!D214/VLOOKUP(D$2,$BO$127:$BP$138,2,FALSE)</f>
        <v>0</v>
      </c>
      <c r="E214" s="40">
        <f>'Budget FCFA'!E214/VLOOKUP(E$2,$BO$127:$BP$138,2,FALSE)</f>
        <v>0</v>
      </c>
      <c r="F214" s="40">
        <f>'Budget FCFA'!F214/VLOOKUP(F$2,$BO$127:$BP$138,2,FALSE)</f>
        <v>0</v>
      </c>
      <c r="G214" s="40">
        <f>'Budget FCFA'!G214/VLOOKUP(G$2,$BO$127:$BP$138,2,FALSE)</f>
        <v>0</v>
      </c>
      <c r="H214" s="129">
        <f>'Budget FCFA'!H214/VLOOKUP(H$2,$BO$127:$BP$138,2,FALSE)</f>
        <v>0</v>
      </c>
      <c r="I214" s="39">
        <f>'Budget FCFA'!I214/VLOOKUP(I$2,$BO$127:$BP$138,2,FALSE)</f>
        <v>0</v>
      </c>
      <c r="J214" s="40">
        <f>'Budget FCFA'!J214/VLOOKUP(J$2,$BO$127:$BP$138,2,FALSE)</f>
        <v>0</v>
      </c>
      <c r="K214" s="40">
        <f>'Budget FCFA'!K214/VLOOKUP(K$2,$BO$127:$BP$138,2,FALSE)</f>
        <v>0</v>
      </c>
      <c r="L214" s="129">
        <f>'Budget FCFA'!L214/VLOOKUP(L$2,$BO$127:$BP$138,2,FALSE)</f>
        <v>0</v>
      </c>
      <c r="M214" s="39">
        <f>'Budget FCFA'!M214/VLOOKUP(M$2,$BO$127:$BP$138,2,FALSE)</f>
        <v>0</v>
      </c>
      <c r="N214" s="40">
        <f>'Budget FCFA'!N214/VLOOKUP(N$2,$BO$127:$BP$138,2,FALSE)</f>
        <v>0</v>
      </c>
      <c r="O214" s="40">
        <f>'Budget FCFA'!O214/VLOOKUP(O$2,$BO$127:$BP$138,2,FALSE)</f>
        <v>0</v>
      </c>
      <c r="P214" s="40">
        <f>'Budget FCFA'!P214/VLOOKUP(P$2,$BO$127:$BP$138,2,FALSE)</f>
        <v>0</v>
      </c>
      <c r="Q214" s="129">
        <f>'Budget FCFA'!Q214/VLOOKUP(Q$2,$BO$127:$BP$138,2,FALSE)</f>
        <v>0</v>
      </c>
      <c r="R214" s="39">
        <f>'Budget FCFA'!R214/VLOOKUP(R$2,$BO$127:$BP$138,2,FALSE)</f>
        <v>0</v>
      </c>
      <c r="S214" s="129">
        <f>'Budget FCFA'!S214/VLOOKUP(S$2,$BO$127:$BP$138,2,FALSE)</f>
        <v>0</v>
      </c>
      <c r="T214" s="40">
        <f>'Budget FCFA'!T214/VLOOKUP(T$2,$BO$127:$BP$138,2,FALSE)</f>
        <v>0</v>
      </c>
      <c r="U214" s="40">
        <f>'Budget FCFA'!U214/VLOOKUP(U$2,$BO$127:$BP$138,2,FALSE)</f>
        <v>0</v>
      </c>
      <c r="V214" s="116">
        <f>'Budget FCFA'!V214/VLOOKUP(V$2,$BO$127:$BP$138,2,FALSE)</f>
        <v>0</v>
      </c>
      <c r="W214" s="39">
        <f>'Budget FCFA'!W214/VLOOKUP(W$2,$BO$127:$BP$138,2,FALSE)</f>
        <v>0</v>
      </c>
      <c r="X214" s="40">
        <f>'Budget FCFA'!X214/VLOOKUP(X$2,$BO$127:$BP$138,2,FALSE)</f>
        <v>0</v>
      </c>
      <c r="Y214" s="129">
        <f>'Budget FCFA'!Y214/VLOOKUP(Y$2,$BO$127:$BP$138,2,FALSE)</f>
        <v>0</v>
      </c>
      <c r="Z214" s="40">
        <f>'Budget FCFA'!Z214/VLOOKUP(Z$2,$BO$127:$BP$138,2,FALSE)</f>
        <v>0</v>
      </c>
      <c r="AA214" s="116">
        <f>'Budget FCFA'!AA214/VLOOKUP(AA$2,$BO$127:$BP$138,2,FALSE)</f>
        <v>4878.368551597132</v>
      </c>
      <c r="AB214" s="39">
        <f>'Budget FCFA'!AB214/VLOOKUP(AB$2,$BO$127:$BP$138,2,FALSE)</f>
        <v>0</v>
      </c>
      <c r="AC214" s="40">
        <f>'Budget FCFA'!AC214/VLOOKUP(AC$2,$BO$127:$BP$138,2,FALSE)</f>
        <v>0</v>
      </c>
      <c r="AD214" s="40">
        <f>'Budget FCFA'!AD214/VLOOKUP(AD$2,$BO$127:$BP$138,2,FALSE)</f>
        <v>0</v>
      </c>
      <c r="AE214" s="129">
        <f>'Budget FCFA'!AE214/VLOOKUP(AE$2,$BO$127:$BP$138,2,FALSE)</f>
        <v>0</v>
      </c>
      <c r="AF214" s="116">
        <f>'Budget FCFA'!AF214/VLOOKUP(AF$2,$BO$127:$BP$138,2,FALSE)</f>
        <v>0</v>
      </c>
      <c r="AG214" s="39">
        <f>'Budget FCFA'!AG214/VLOOKUP(AG$2,$BO$127:$BP$138,2,FALSE)</f>
        <v>0</v>
      </c>
      <c r="AH214" s="40">
        <f>'Budget FCFA'!AH214/VLOOKUP(AH$2,$BO$127:$BP$138,2,FALSE)</f>
        <v>0</v>
      </c>
      <c r="AI214" s="129">
        <f>'Budget FCFA'!AI214/VLOOKUP(AI$2,$BO$127:$BP$138,2,FALSE)</f>
        <v>0</v>
      </c>
      <c r="AJ214" s="40">
        <f>'Budget FCFA'!AJ214/VLOOKUP(AJ$2,$BO$127:$BP$138,2,FALSE)</f>
        <v>0</v>
      </c>
      <c r="AK214" s="116">
        <f>'Budget FCFA'!AK214/VLOOKUP(AK$2,$BO$127:$BP$138,2,FALSE)</f>
        <v>152.44901723741037</v>
      </c>
      <c r="AL214" s="39">
        <f>'Budget FCFA'!AL214/VLOOKUP(AL$2,$BO$127:$BP$138,2,FALSE)</f>
        <v>609.79606894964149</v>
      </c>
      <c r="AM214" s="40">
        <f>'Budget FCFA'!AM214/VLOOKUP(AM$2,$BO$127:$BP$138,2,FALSE)</f>
        <v>0</v>
      </c>
      <c r="AN214" s="129">
        <f>'Budget FCFA'!AN214/VLOOKUP(AN$2,$BO$127:$BP$138,2,FALSE)</f>
        <v>0</v>
      </c>
      <c r="AO214" s="40">
        <f>'Budget FCFA'!AO214/VLOOKUP(AO$2,$BO$127:$BP$138,2,FALSE)</f>
        <v>0</v>
      </c>
      <c r="AP214" s="116">
        <f>'Budget FCFA'!AP214/VLOOKUP(AP$2,$BO$127:$BP$138,2,FALSE)</f>
        <v>152.44901723741037</v>
      </c>
      <c r="AQ214" s="39" t="e">
        <f>'Budget FCFA'!#REF!/VLOOKUP(AQ$2,$BO$127:$BP$138,2,FALSE)</f>
        <v>#REF!</v>
      </c>
      <c r="AR214" s="40" t="e">
        <f>'Budget FCFA'!#REF!/VLOOKUP(AR$2,$BO$127:$BP$138,2,FALSE)</f>
        <v>#REF!</v>
      </c>
      <c r="AS214" s="40" t="e">
        <f>'Budget FCFA'!#REF!/VLOOKUP(AS$2,$BO$127:$BP$138,2,FALSE)</f>
        <v>#REF!</v>
      </c>
      <c r="AT214" s="129" t="e">
        <f>'Budget FCFA'!#REF!/VLOOKUP(AT$2,$BO$127:$BP$138,2,FALSE)</f>
        <v>#REF!</v>
      </c>
      <c r="AU214" s="116" t="e">
        <f>'Budget FCFA'!#REF!/VLOOKUP(AU$2,$BO$127:$BP$138,2,FALSE)</f>
        <v>#REF!</v>
      </c>
      <c r="AV214" s="39" t="e">
        <f>'Budget FCFA'!#REF!/VLOOKUP(AV$2,$BO$127:$BP$138,2,FALSE)</f>
        <v>#REF!</v>
      </c>
      <c r="AW214" s="40" t="e">
        <f>'Budget FCFA'!#REF!/VLOOKUP(AW$2,$BO$127:$BP$138,2,FALSE)</f>
        <v>#REF!</v>
      </c>
      <c r="AX214" s="129" t="e">
        <f>'Budget FCFA'!#REF!/VLOOKUP(AX$2,$BO$127:$BP$138,2,FALSE)</f>
        <v>#REF!</v>
      </c>
      <c r="AY214" s="40" t="e">
        <f>'Budget FCFA'!#REF!/VLOOKUP(AY$2,$BO$127:$BP$138,2,FALSE)</f>
        <v>#REF!</v>
      </c>
      <c r="AZ214" s="116" t="e">
        <f>'Budget FCFA'!#REF!/VLOOKUP(AZ$2,$BO$127:$BP$138,2,FALSE)</f>
        <v>#REF!</v>
      </c>
      <c r="BA214" s="39" t="e">
        <f>'Budget FCFA'!#REF!/VLOOKUP(BA$2,$BO$127:$BP$138,2,FALSE)</f>
        <v>#REF!</v>
      </c>
      <c r="BB214" s="40" t="e">
        <f>'Budget FCFA'!#REF!/VLOOKUP(BB$2,$BO$127:$BP$138,2,FALSE)</f>
        <v>#REF!</v>
      </c>
      <c r="BC214" s="40" t="e">
        <f>'Budget FCFA'!#REF!/VLOOKUP(BC$2,$BO$127:$BP$138,2,FALSE)</f>
        <v>#REF!</v>
      </c>
      <c r="BD214" s="129" t="e">
        <f>'Budget FCFA'!#REF!/VLOOKUP(BD$2,$BO$127:$BP$138,2,FALSE)</f>
        <v>#REF!</v>
      </c>
      <c r="BE214" s="144" t="e">
        <f>'Budget FCFA'!#REF!/VLOOKUP(BE$2,$BO$127:$BP$138,2,FALSE)</f>
        <v>#REF!</v>
      </c>
      <c r="BF214" s="39" t="e">
        <f>'Budget FCFA'!#REF!/VLOOKUP(BF$2,$BO$127:$BP$138,2,FALSE)</f>
        <v>#REF!</v>
      </c>
      <c r="BG214" s="40" t="e">
        <f>'Budget FCFA'!#REF!/VLOOKUP(BG$2,$BO$127:$BP$138,2,FALSE)</f>
        <v>#REF!</v>
      </c>
      <c r="BH214" s="40" t="e">
        <f>'Budget FCFA'!#REF!/VLOOKUP(BH$2,$BO$127:$BP$138,2,FALSE)</f>
        <v>#REF!</v>
      </c>
      <c r="BI214" s="157" t="e">
        <f>'Budget FCFA'!#REF!/VLOOKUP(BI$2,$BO$127:$BP$138,2,FALSE)</f>
        <v>#REF!</v>
      </c>
      <c r="BJ214" s="116" t="e">
        <f>'Budget FCFA'!#REF!/VLOOKUP(BJ$2,$BO$127:$BP$138,2,FALSE)</f>
        <v>#REF!</v>
      </c>
      <c r="BK214" s="110" t="e">
        <f t="shared" si="7"/>
        <v>#REF!</v>
      </c>
      <c r="BL214" s="213" t="e">
        <f>BK214-'Budget FCFA'!#REF!</f>
        <v>#REF!</v>
      </c>
      <c r="BO214" s="2"/>
    </row>
    <row r="215" spans="1:67">
      <c r="A215" s="61" t="s">
        <v>11</v>
      </c>
      <c r="B215" s="62" t="s">
        <v>96</v>
      </c>
      <c r="C215" s="110" t="s">
        <v>68</v>
      </c>
      <c r="D215" s="39">
        <f>'Budget FCFA'!D215/VLOOKUP(D$2,$BO$127:$BP$138,2,FALSE)</f>
        <v>0</v>
      </c>
      <c r="E215" s="40">
        <f>'Budget FCFA'!E215/VLOOKUP(E$2,$BO$127:$BP$138,2,FALSE)</f>
        <v>0</v>
      </c>
      <c r="F215" s="40">
        <f>'Budget FCFA'!F215/VLOOKUP(F$2,$BO$127:$BP$138,2,FALSE)</f>
        <v>0</v>
      </c>
      <c r="G215" s="40">
        <f>'Budget FCFA'!G215/VLOOKUP(G$2,$BO$127:$BP$138,2,FALSE)</f>
        <v>0</v>
      </c>
      <c r="H215" s="129">
        <f>'Budget FCFA'!H215/VLOOKUP(H$2,$BO$127:$BP$138,2,FALSE)</f>
        <v>0</v>
      </c>
      <c r="I215" s="39">
        <f>'Budget FCFA'!I215/VLOOKUP(I$2,$BO$127:$BP$138,2,FALSE)</f>
        <v>303.22109528520923</v>
      </c>
      <c r="J215" s="40">
        <f>'Budget FCFA'!J215/VLOOKUP(J$2,$BO$127:$BP$138,2,FALSE)</f>
        <v>0</v>
      </c>
      <c r="K215" s="40">
        <f>'Budget FCFA'!K215/VLOOKUP(K$2,$BO$127:$BP$138,2,FALSE)</f>
        <v>0</v>
      </c>
      <c r="L215" s="129">
        <f>'Budget FCFA'!L215/VLOOKUP(L$2,$BO$127:$BP$138,2,FALSE)</f>
        <v>0</v>
      </c>
      <c r="M215" s="39">
        <f>'Budget FCFA'!M215/VLOOKUP(M$2,$BO$127:$BP$138,2,FALSE)</f>
        <v>108.84859830751101</v>
      </c>
      <c r="N215" s="40">
        <f>'Budget FCFA'!N215/VLOOKUP(N$2,$BO$127:$BP$138,2,FALSE)</f>
        <v>0</v>
      </c>
      <c r="O215" s="40">
        <f>'Budget FCFA'!O215/VLOOKUP(O$2,$BO$127:$BP$138,2,FALSE)</f>
        <v>0</v>
      </c>
      <c r="P215" s="40">
        <f>'Budget FCFA'!P215/VLOOKUP(P$2,$BO$127:$BP$138,2,FALSE)</f>
        <v>0</v>
      </c>
      <c r="Q215" s="129">
        <f>'Budget FCFA'!Q215/VLOOKUP(Q$2,$BO$127:$BP$138,2,FALSE)</f>
        <v>0</v>
      </c>
      <c r="R215" s="39">
        <f>'Budget FCFA'!R215/VLOOKUP(R$2,$BO$127:$BP$138,2,FALSE)</f>
        <v>0</v>
      </c>
      <c r="S215" s="129">
        <f>'Budget FCFA'!S215/VLOOKUP(S$2,$BO$127:$BP$138,2,FALSE)</f>
        <v>0</v>
      </c>
      <c r="T215" s="40">
        <f>'Budget FCFA'!T215/VLOOKUP(T$2,$BO$127:$BP$138,2,FALSE)</f>
        <v>0</v>
      </c>
      <c r="U215" s="40">
        <f>'Budget FCFA'!U215/VLOOKUP(U$2,$BO$127:$BP$138,2,FALSE)</f>
        <v>0</v>
      </c>
      <c r="V215" s="41">
        <f>'Budget FCFA'!V215/VLOOKUP(V$2,$BO$127:$BP$138,2,FALSE)</f>
        <v>0</v>
      </c>
      <c r="W215" s="39">
        <f>'Budget FCFA'!W215/VLOOKUP(W$2,$BO$127:$BP$138,2,FALSE)</f>
        <v>0</v>
      </c>
      <c r="X215" s="40">
        <f>'Budget FCFA'!X215/VLOOKUP(X$2,$BO$127:$BP$138,2,FALSE)</f>
        <v>0</v>
      </c>
      <c r="Y215" s="129">
        <f>'Budget FCFA'!Y215/VLOOKUP(Y$2,$BO$127:$BP$138,2,FALSE)</f>
        <v>0</v>
      </c>
      <c r="Z215" s="40">
        <f>'Budget FCFA'!Z215/VLOOKUP(Z$2,$BO$127:$BP$138,2,FALSE)</f>
        <v>0</v>
      </c>
      <c r="AA215" s="41">
        <f>'Budget FCFA'!AA215/VLOOKUP(AA$2,$BO$127:$BP$138,2,FALSE)</f>
        <v>0</v>
      </c>
      <c r="AB215" s="39">
        <f>'Budget FCFA'!AB215/VLOOKUP(AB$2,$BO$127:$BP$138,2,FALSE)</f>
        <v>0</v>
      </c>
      <c r="AC215" s="40">
        <f>'Budget FCFA'!AC215/VLOOKUP(AC$2,$BO$127:$BP$138,2,FALSE)</f>
        <v>0</v>
      </c>
      <c r="AD215" s="40">
        <f>'Budget FCFA'!AD215/VLOOKUP(AD$2,$BO$127:$BP$138,2,FALSE)</f>
        <v>0</v>
      </c>
      <c r="AE215" s="129">
        <f>'Budget FCFA'!AE215/VLOOKUP(AE$2,$BO$127:$BP$138,2,FALSE)</f>
        <v>0</v>
      </c>
      <c r="AF215" s="41">
        <f>'Budget FCFA'!AF215/VLOOKUP(AF$2,$BO$127:$BP$138,2,FALSE)</f>
        <v>0</v>
      </c>
      <c r="AG215" s="39">
        <f>'Budget FCFA'!AG215/VLOOKUP(AG$2,$BO$127:$BP$138,2,FALSE)</f>
        <v>0</v>
      </c>
      <c r="AH215" s="40">
        <f>'Budget FCFA'!AH215/VLOOKUP(AH$2,$BO$127:$BP$138,2,FALSE)</f>
        <v>0</v>
      </c>
      <c r="AI215" s="129">
        <f>'Budget FCFA'!AI215/VLOOKUP(AI$2,$BO$127:$BP$138,2,FALSE)</f>
        <v>0</v>
      </c>
      <c r="AJ215" s="40">
        <f>'Budget FCFA'!AJ215/VLOOKUP(AJ$2,$BO$127:$BP$138,2,FALSE)</f>
        <v>0</v>
      </c>
      <c r="AK215" s="41">
        <f>'Budget FCFA'!AK215/VLOOKUP(AK$2,$BO$127:$BP$138,2,FALSE)</f>
        <v>152.44901723741037</v>
      </c>
      <c r="AL215" s="39">
        <f>'Budget FCFA'!AL215/VLOOKUP(AL$2,$BO$127:$BP$138,2,FALSE)</f>
        <v>304.89803447482075</v>
      </c>
      <c r="AM215" s="40">
        <f>'Budget FCFA'!AM215/VLOOKUP(AM$2,$BO$127:$BP$138,2,FALSE)</f>
        <v>0</v>
      </c>
      <c r="AN215" s="129">
        <f>'Budget FCFA'!AN215/VLOOKUP(AN$2,$BO$127:$BP$138,2,FALSE)</f>
        <v>0</v>
      </c>
      <c r="AO215" s="40">
        <f>'Budget FCFA'!AO215/VLOOKUP(AO$2,$BO$127:$BP$138,2,FALSE)</f>
        <v>0</v>
      </c>
      <c r="AP215" s="41">
        <f>'Budget FCFA'!AP215/VLOOKUP(AP$2,$BO$127:$BP$138,2,FALSE)</f>
        <v>152.44901723741037</v>
      </c>
      <c r="AQ215" s="39" t="e">
        <f>'Budget FCFA'!#REF!/VLOOKUP(AQ$2,$BO$127:$BP$138,2,FALSE)</f>
        <v>#REF!</v>
      </c>
      <c r="AR215" s="40" t="e">
        <f>'Budget FCFA'!#REF!/VLOOKUP(AR$2,$BO$127:$BP$138,2,FALSE)</f>
        <v>#REF!</v>
      </c>
      <c r="AS215" s="40" t="e">
        <f>'Budget FCFA'!#REF!/VLOOKUP(AS$2,$BO$127:$BP$138,2,FALSE)</f>
        <v>#REF!</v>
      </c>
      <c r="AT215" s="129" t="e">
        <f>'Budget FCFA'!#REF!/VLOOKUP(AT$2,$BO$127:$BP$138,2,FALSE)</f>
        <v>#REF!</v>
      </c>
      <c r="AU215" s="41" t="e">
        <f>'Budget FCFA'!#REF!/VLOOKUP(AU$2,$BO$127:$BP$138,2,FALSE)</f>
        <v>#REF!</v>
      </c>
      <c r="AV215" s="39" t="e">
        <f>'Budget FCFA'!#REF!/VLOOKUP(AV$2,$BO$127:$BP$138,2,FALSE)</f>
        <v>#REF!</v>
      </c>
      <c r="AW215" s="40" t="e">
        <f>'Budget FCFA'!#REF!/VLOOKUP(AW$2,$BO$127:$BP$138,2,FALSE)</f>
        <v>#REF!</v>
      </c>
      <c r="AX215" s="129" t="e">
        <f>'Budget FCFA'!#REF!/VLOOKUP(AX$2,$BO$127:$BP$138,2,FALSE)</f>
        <v>#REF!</v>
      </c>
      <c r="AY215" s="40" t="e">
        <f>'Budget FCFA'!#REF!/VLOOKUP(AY$2,$BO$127:$BP$138,2,FALSE)</f>
        <v>#REF!</v>
      </c>
      <c r="AZ215" s="41" t="e">
        <f>'Budget FCFA'!#REF!/VLOOKUP(AZ$2,$BO$127:$BP$138,2,FALSE)</f>
        <v>#REF!</v>
      </c>
      <c r="BA215" s="39" t="e">
        <f>'Budget FCFA'!#REF!/VLOOKUP(BA$2,$BO$127:$BP$138,2,FALSE)</f>
        <v>#REF!</v>
      </c>
      <c r="BB215" s="40" t="e">
        <f>'Budget FCFA'!#REF!/VLOOKUP(BB$2,$BO$127:$BP$138,2,FALSE)</f>
        <v>#REF!</v>
      </c>
      <c r="BC215" s="40" t="e">
        <f>'Budget FCFA'!#REF!/VLOOKUP(BC$2,$BO$127:$BP$138,2,FALSE)</f>
        <v>#REF!</v>
      </c>
      <c r="BD215" s="129" t="e">
        <f>'Budget FCFA'!#REF!/VLOOKUP(BD$2,$BO$127:$BP$138,2,FALSE)</f>
        <v>#REF!</v>
      </c>
      <c r="BE215" s="41" t="e">
        <f>'Budget FCFA'!#REF!/VLOOKUP(BE$2,$BO$127:$BP$138,2,FALSE)</f>
        <v>#REF!</v>
      </c>
      <c r="BF215" s="39" t="e">
        <f>'Budget FCFA'!#REF!/VLOOKUP(BF$2,$BO$127:$BP$138,2,FALSE)</f>
        <v>#REF!</v>
      </c>
      <c r="BG215" s="40" t="e">
        <f>'Budget FCFA'!#REF!/VLOOKUP(BG$2,$BO$127:$BP$138,2,FALSE)</f>
        <v>#REF!</v>
      </c>
      <c r="BH215" s="40" t="e">
        <f>'Budget FCFA'!#REF!/VLOOKUP(BH$2,$BO$127:$BP$138,2,FALSE)</f>
        <v>#REF!</v>
      </c>
      <c r="BI215" s="157" t="e">
        <f>'Budget FCFA'!#REF!/VLOOKUP(BI$2,$BO$127:$BP$138,2,FALSE)</f>
        <v>#REF!</v>
      </c>
      <c r="BJ215" s="149" t="e">
        <f>'Budget FCFA'!#REF!/VLOOKUP(BJ$2,$BO$127:$BP$138,2,FALSE)</f>
        <v>#REF!</v>
      </c>
      <c r="BK215" s="110" t="e">
        <f t="shared" si="7"/>
        <v>#REF!</v>
      </c>
      <c r="BL215" s="213" t="e">
        <f>BK215-'Budget FCFA'!#REF!</f>
        <v>#REF!</v>
      </c>
      <c r="BO215" s="2"/>
    </row>
    <row r="216" spans="1:67">
      <c r="A216" s="61" t="s">
        <v>11</v>
      </c>
      <c r="B216" s="62" t="s">
        <v>30</v>
      </c>
      <c r="C216" s="110" t="s">
        <v>68</v>
      </c>
      <c r="D216" s="39">
        <f>'Budget FCFA'!D216/VLOOKUP(D$2,$BO$127:$BP$138,2,FALSE)</f>
        <v>0</v>
      </c>
      <c r="E216" s="40">
        <f>'Budget FCFA'!E216/VLOOKUP(E$2,$BO$127:$BP$138,2,FALSE)</f>
        <v>0</v>
      </c>
      <c r="F216" s="40">
        <f>'Budget FCFA'!F216/VLOOKUP(F$2,$BO$127:$BP$138,2,FALSE)</f>
        <v>0</v>
      </c>
      <c r="G216" s="40">
        <f>'Budget FCFA'!G216/VLOOKUP(G$2,$BO$127:$BP$138,2,FALSE)</f>
        <v>0</v>
      </c>
      <c r="H216" s="129">
        <f>'Budget FCFA'!H216/VLOOKUP(H$2,$BO$127:$BP$138,2,FALSE)</f>
        <v>0</v>
      </c>
      <c r="I216" s="39">
        <f>'Budget FCFA'!I216/VLOOKUP(I$2,$BO$127:$BP$138,2,FALSE)</f>
        <v>0</v>
      </c>
      <c r="J216" s="40">
        <f>'Budget FCFA'!J216/VLOOKUP(J$2,$BO$127:$BP$138,2,FALSE)</f>
        <v>0</v>
      </c>
      <c r="K216" s="40">
        <f>'Budget FCFA'!K216/VLOOKUP(K$2,$BO$127:$BP$138,2,FALSE)</f>
        <v>0</v>
      </c>
      <c r="L216" s="129">
        <f>'Budget FCFA'!L216/VLOOKUP(L$2,$BO$127:$BP$138,2,FALSE)</f>
        <v>0</v>
      </c>
      <c r="M216" s="39">
        <f>'Budget FCFA'!M216/VLOOKUP(M$2,$BO$127:$BP$138,2,FALSE)</f>
        <v>0</v>
      </c>
      <c r="N216" s="40">
        <f>'Budget FCFA'!N216/VLOOKUP(N$2,$BO$127:$BP$138,2,FALSE)</f>
        <v>0</v>
      </c>
      <c r="O216" s="40">
        <f>'Budget FCFA'!O216/VLOOKUP(O$2,$BO$127:$BP$138,2,FALSE)</f>
        <v>0</v>
      </c>
      <c r="P216" s="40">
        <f>'Budget FCFA'!P216/VLOOKUP(P$2,$BO$127:$BP$138,2,FALSE)</f>
        <v>0</v>
      </c>
      <c r="Q216" s="129">
        <f>'Budget FCFA'!Q216/VLOOKUP(Q$2,$BO$127:$BP$138,2,FALSE)</f>
        <v>0</v>
      </c>
      <c r="R216" s="39">
        <f>'Budget FCFA'!R216/VLOOKUP(R$2,$BO$127:$BP$138,2,FALSE)</f>
        <v>0</v>
      </c>
      <c r="S216" s="129">
        <f>'Budget FCFA'!S216/VLOOKUP(S$2,$BO$127:$BP$138,2,FALSE)</f>
        <v>0</v>
      </c>
      <c r="T216" s="40">
        <f>'Budget FCFA'!T216/VLOOKUP(T$2,$BO$127:$BP$138,2,FALSE)</f>
        <v>0</v>
      </c>
      <c r="U216" s="40">
        <f>'Budget FCFA'!U216/VLOOKUP(U$2,$BO$127:$BP$138,2,FALSE)</f>
        <v>0</v>
      </c>
      <c r="V216" s="41">
        <f>'Budget FCFA'!V216/VLOOKUP(V$2,$BO$127:$BP$138,2,FALSE)</f>
        <v>0</v>
      </c>
      <c r="W216" s="39">
        <f>'Budget FCFA'!W216/VLOOKUP(W$2,$BO$127:$BP$138,2,FALSE)</f>
        <v>4878.368551597132</v>
      </c>
      <c r="X216" s="40">
        <f>'Budget FCFA'!X216/VLOOKUP(X$2,$BO$127:$BP$138,2,FALSE)</f>
        <v>0</v>
      </c>
      <c r="Y216" s="129">
        <f>'Budget FCFA'!Y216/VLOOKUP(Y$2,$BO$127:$BP$138,2,FALSE)</f>
        <v>0</v>
      </c>
      <c r="Z216" s="40">
        <f>'Budget FCFA'!Z216/VLOOKUP(Z$2,$BO$127:$BP$138,2,FALSE)</f>
        <v>0</v>
      </c>
      <c r="AA216" s="41">
        <f>'Budget FCFA'!AA216/VLOOKUP(AA$2,$BO$127:$BP$138,2,FALSE)</f>
        <v>0</v>
      </c>
      <c r="AB216" s="39">
        <f>'Budget FCFA'!AB216/VLOOKUP(AB$2,$BO$127:$BP$138,2,FALSE)</f>
        <v>0</v>
      </c>
      <c r="AC216" s="40">
        <f>'Budget FCFA'!AC216/VLOOKUP(AC$2,$BO$127:$BP$138,2,FALSE)</f>
        <v>0</v>
      </c>
      <c r="AD216" s="40">
        <f>'Budget FCFA'!AD216/VLOOKUP(AD$2,$BO$127:$BP$138,2,FALSE)</f>
        <v>0</v>
      </c>
      <c r="AE216" s="129">
        <f>'Budget FCFA'!AE216/VLOOKUP(AE$2,$BO$127:$BP$138,2,FALSE)</f>
        <v>0</v>
      </c>
      <c r="AF216" s="41">
        <f>'Budget FCFA'!AF216/VLOOKUP(AF$2,$BO$127:$BP$138,2,FALSE)</f>
        <v>0</v>
      </c>
      <c r="AG216" s="39">
        <f>'Budget FCFA'!AG216/VLOOKUP(AG$2,$BO$127:$BP$138,2,FALSE)</f>
        <v>0</v>
      </c>
      <c r="AH216" s="40">
        <f>'Budget FCFA'!AH216/VLOOKUP(AH$2,$BO$127:$BP$138,2,FALSE)</f>
        <v>0</v>
      </c>
      <c r="AI216" s="129">
        <f>'Budget FCFA'!AI216/VLOOKUP(AI$2,$BO$127:$BP$138,2,FALSE)</f>
        <v>0</v>
      </c>
      <c r="AJ216" s="40">
        <f>'Budget FCFA'!AJ216/VLOOKUP(AJ$2,$BO$127:$BP$138,2,FALSE)</f>
        <v>0</v>
      </c>
      <c r="AK216" s="41">
        <f>'Budget FCFA'!AK216/VLOOKUP(AK$2,$BO$127:$BP$138,2,FALSE)</f>
        <v>0</v>
      </c>
      <c r="AL216" s="39">
        <f>'Budget FCFA'!AL216/VLOOKUP(AL$2,$BO$127:$BP$138,2,FALSE)</f>
        <v>609.79606894964149</v>
      </c>
      <c r="AM216" s="40">
        <f>'Budget FCFA'!AM216/VLOOKUP(AM$2,$BO$127:$BP$138,2,FALSE)</f>
        <v>0</v>
      </c>
      <c r="AN216" s="129">
        <f>'Budget FCFA'!AN216/VLOOKUP(AN$2,$BO$127:$BP$138,2,FALSE)</f>
        <v>0</v>
      </c>
      <c r="AO216" s="40">
        <f>'Budget FCFA'!AO216/VLOOKUP(AO$2,$BO$127:$BP$138,2,FALSE)</f>
        <v>0</v>
      </c>
      <c r="AP216" s="41">
        <f>'Budget FCFA'!AP216/VLOOKUP(AP$2,$BO$127:$BP$138,2,FALSE)</f>
        <v>152.44901723741037</v>
      </c>
      <c r="AQ216" s="39" t="e">
        <f>'Budget FCFA'!#REF!/VLOOKUP(AQ$2,$BO$127:$BP$138,2,FALSE)</f>
        <v>#REF!</v>
      </c>
      <c r="AR216" s="40" t="e">
        <f>'Budget FCFA'!#REF!/VLOOKUP(AR$2,$BO$127:$BP$138,2,FALSE)</f>
        <v>#REF!</v>
      </c>
      <c r="AS216" s="40" t="e">
        <f>'Budget FCFA'!#REF!/VLOOKUP(AS$2,$BO$127:$BP$138,2,FALSE)</f>
        <v>#REF!</v>
      </c>
      <c r="AT216" s="129" t="e">
        <f>'Budget FCFA'!#REF!/VLOOKUP(AT$2,$BO$127:$BP$138,2,FALSE)</f>
        <v>#REF!</v>
      </c>
      <c r="AU216" s="41" t="e">
        <f>'Budget FCFA'!#REF!/VLOOKUP(AU$2,$BO$127:$BP$138,2,FALSE)</f>
        <v>#REF!</v>
      </c>
      <c r="AV216" s="39" t="e">
        <f>'Budget FCFA'!#REF!/VLOOKUP(AV$2,$BO$127:$BP$138,2,FALSE)</f>
        <v>#REF!</v>
      </c>
      <c r="AW216" s="40" t="e">
        <f>'Budget FCFA'!#REF!/VLOOKUP(AW$2,$BO$127:$BP$138,2,FALSE)</f>
        <v>#REF!</v>
      </c>
      <c r="AX216" s="129" t="e">
        <f>'Budget FCFA'!#REF!/VLOOKUP(AX$2,$BO$127:$BP$138,2,FALSE)</f>
        <v>#REF!</v>
      </c>
      <c r="AY216" s="40" t="e">
        <f>'Budget FCFA'!#REF!/VLOOKUP(AY$2,$BO$127:$BP$138,2,FALSE)</f>
        <v>#REF!</v>
      </c>
      <c r="AZ216" s="41" t="e">
        <f>'Budget FCFA'!#REF!/VLOOKUP(AZ$2,$BO$127:$BP$138,2,FALSE)</f>
        <v>#REF!</v>
      </c>
      <c r="BA216" s="39" t="e">
        <f>'Budget FCFA'!#REF!/VLOOKUP(BA$2,$BO$127:$BP$138,2,FALSE)</f>
        <v>#REF!</v>
      </c>
      <c r="BB216" s="40" t="e">
        <f>'Budget FCFA'!#REF!/VLOOKUP(BB$2,$BO$127:$BP$138,2,FALSE)</f>
        <v>#REF!</v>
      </c>
      <c r="BC216" s="40" t="e">
        <f>'Budget FCFA'!#REF!/VLOOKUP(BC$2,$BO$127:$BP$138,2,FALSE)</f>
        <v>#REF!</v>
      </c>
      <c r="BD216" s="129" t="e">
        <f>'Budget FCFA'!#REF!/VLOOKUP(BD$2,$BO$127:$BP$138,2,FALSE)</f>
        <v>#REF!</v>
      </c>
      <c r="BE216" s="41" t="e">
        <f>'Budget FCFA'!#REF!/VLOOKUP(BE$2,$BO$127:$BP$138,2,FALSE)</f>
        <v>#REF!</v>
      </c>
      <c r="BF216" s="39" t="e">
        <f>'Budget FCFA'!#REF!/VLOOKUP(BF$2,$BO$127:$BP$138,2,FALSE)</f>
        <v>#REF!</v>
      </c>
      <c r="BG216" s="40" t="e">
        <f>'Budget FCFA'!#REF!/VLOOKUP(BG$2,$BO$127:$BP$138,2,FALSE)</f>
        <v>#REF!</v>
      </c>
      <c r="BH216" s="40" t="e">
        <f>'Budget FCFA'!#REF!/VLOOKUP(BH$2,$BO$127:$BP$138,2,FALSE)</f>
        <v>#REF!</v>
      </c>
      <c r="BI216" s="157" t="e">
        <f>'Budget FCFA'!#REF!/VLOOKUP(BI$2,$BO$127:$BP$138,2,FALSE)</f>
        <v>#REF!</v>
      </c>
      <c r="BJ216" s="149" t="e">
        <f>'Budget FCFA'!#REF!/VLOOKUP(BJ$2,$BO$127:$BP$138,2,FALSE)</f>
        <v>#REF!</v>
      </c>
      <c r="BK216" s="110" t="e">
        <f t="shared" si="7"/>
        <v>#REF!</v>
      </c>
      <c r="BL216" s="213" t="e">
        <f>BK216-'Budget FCFA'!#REF!</f>
        <v>#REF!</v>
      </c>
      <c r="BO216" s="2"/>
    </row>
    <row r="217" spans="1:67" ht="16.2" thickBot="1">
      <c r="A217" s="61" t="s">
        <v>11</v>
      </c>
      <c r="B217" s="68" t="s">
        <v>27</v>
      </c>
      <c r="C217" s="68" t="s">
        <v>59</v>
      </c>
      <c r="D217" s="45">
        <f>'Budget FCFA'!D217/VLOOKUP(D$2,$BO$127:$BP$138,2,FALSE)</f>
        <v>0</v>
      </c>
      <c r="E217" s="43">
        <f>'Budget FCFA'!E217/VLOOKUP(E$2,$BO$127:$BP$138,2,FALSE)</f>
        <v>0</v>
      </c>
      <c r="F217" s="43">
        <f>'Budget FCFA'!F217/VLOOKUP(F$2,$BO$127:$BP$138,2,FALSE)</f>
        <v>0</v>
      </c>
      <c r="G217" s="43">
        <f>'Budget FCFA'!G217/VLOOKUP(G$2,$BO$127:$BP$138,2,FALSE)</f>
        <v>0</v>
      </c>
      <c r="H217" s="44">
        <f>'Budget FCFA'!H217/VLOOKUP(H$2,$BO$127:$BP$138,2,FALSE)</f>
        <v>0</v>
      </c>
      <c r="I217" s="45">
        <f>'Budget FCFA'!I217/VLOOKUP(I$2,$BO$127:$BP$138,2,FALSE)</f>
        <v>303.22109528520923</v>
      </c>
      <c r="J217" s="43">
        <f>'Budget FCFA'!J217/VLOOKUP(J$2,$BO$127:$BP$138,2,FALSE)</f>
        <v>0</v>
      </c>
      <c r="K217" s="43">
        <f>'Budget FCFA'!K217/VLOOKUP(K$2,$BO$127:$BP$138,2,FALSE)</f>
        <v>0</v>
      </c>
      <c r="L217" s="44">
        <f>'Budget FCFA'!L217/VLOOKUP(L$2,$BO$127:$BP$138,2,FALSE)</f>
        <v>0</v>
      </c>
      <c r="M217" s="45">
        <f>'Budget FCFA'!M217/VLOOKUP(M$2,$BO$127:$BP$138,2,FALSE)</f>
        <v>9186.5777787263487</v>
      </c>
      <c r="N217" s="43">
        <f>'Budget FCFA'!N217/VLOOKUP(N$2,$BO$127:$BP$138,2,FALSE)</f>
        <v>0</v>
      </c>
      <c r="O217" s="43">
        <f>'Budget FCFA'!O217/VLOOKUP(O$2,$BO$127:$BP$138,2,FALSE)</f>
        <v>0</v>
      </c>
      <c r="P217" s="43">
        <f>'Budget FCFA'!P217/VLOOKUP(P$2,$BO$127:$BP$138,2,FALSE)</f>
        <v>0</v>
      </c>
      <c r="Q217" s="44">
        <f>'Budget FCFA'!Q217/VLOOKUP(Q$2,$BO$127:$BP$138,2,FALSE)</f>
        <v>0</v>
      </c>
      <c r="R217" s="45">
        <f>'Budget FCFA'!R217/VLOOKUP(R$2,$BO$127:$BP$138,2,FALSE)</f>
        <v>0</v>
      </c>
      <c r="S217" s="43">
        <f>'Budget FCFA'!S217/VLOOKUP(S$2,$BO$127:$BP$138,2,FALSE)</f>
        <v>0</v>
      </c>
      <c r="T217" s="43">
        <f>'Budget FCFA'!T217/VLOOKUP(T$2,$BO$127:$BP$138,2,FALSE)</f>
        <v>0</v>
      </c>
      <c r="U217" s="43">
        <f>'Budget FCFA'!U217/VLOOKUP(U$2,$BO$127:$BP$138,2,FALSE)</f>
        <v>0</v>
      </c>
      <c r="V217" s="44">
        <f>'Budget FCFA'!V217/VLOOKUP(V$2,$BO$127:$BP$138,2,FALSE)</f>
        <v>0</v>
      </c>
      <c r="W217" s="45">
        <f>'Budget FCFA'!W217/VLOOKUP(W$2,$BO$127:$BP$138,2,FALSE)</f>
        <v>4929.1340743371902</v>
      </c>
      <c r="X217" s="43">
        <f>'Budget FCFA'!X217/VLOOKUP(X$2,$BO$127:$BP$138,2,FALSE)</f>
        <v>0</v>
      </c>
      <c r="Y217" s="43">
        <f>'Budget FCFA'!Y217/VLOOKUP(Y$2,$BO$127:$BP$138,2,FALSE)</f>
        <v>0</v>
      </c>
      <c r="Z217" s="43">
        <f>'Budget FCFA'!Z217/VLOOKUP(Z$2,$BO$127:$BP$138,2,FALSE)</f>
        <v>0</v>
      </c>
      <c r="AA217" s="44">
        <f>'Budget FCFA'!AA217/VLOOKUP(AA$2,$BO$127:$BP$138,2,FALSE)</f>
        <v>10092.277390133804</v>
      </c>
      <c r="AB217" s="45">
        <f>'Budget FCFA'!AB217/VLOOKUP(AB$2,$BO$127:$BP$138,2,FALSE)</f>
        <v>0</v>
      </c>
      <c r="AC217" s="43">
        <f>'Budget FCFA'!AC217/VLOOKUP(AC$2,$BO$127:$BP$138,2,FALSE)</f>
        <v>0</v>
      </c>
      <c r="AD217" s="43">
        <f>'Budget FCFA'!AD217/VLOOKUP(AD$2,$BO$127:$BP$138,2,FALSE)</f>
        <v>0</v>
      </c>
      <c r="AE217" s="43">
        <f>'Budget FCFA'!AE217/VLOOKUP(AE$2,$BO$127:$BP$138,2,FALSE)</f>
        <v>0</v>
      </c>
      <c r="AF217" s="44">
        <f>'Budget FCFA'!AF217/VLOOKUP(AF$2,$BO$127:$BP$138,2,FALSE)</f>
        <v>304.4339279435336</v>
      </c>
      <c r="AG217" s="45">
        <f>'Budget FCFA'!AG217/VLOOKUP(AG$2,$BO$127:$BP$138,2,FALSE)</f>
        <v>0</v>
      </c>
      <c r="AH217" s="43">
        <f>'Budget FCFA'!AH217/VLOOKUP(AH$2,$BO$127:$BP$138,2,FALSE)</f>
        <v>0</v>
      </c>
      <c r="AI217" s="43">
        <f>'Budget FCFA'!AI217/VLOOKUP(AI$2,$BO$127:$BP$138,2,FALSE)</f>
        <v>0</v>
      </c>
      <c r="AJ217" s="43">
        <f>'Budget FCFA'!AJ217/VLOOKUP(AJ$2,$BO$127:$BP$138,2,FALSE)</f>
        <v>0</v>
      </c>
      <c r="AK217" s="44">
        <f>'Budget FCFA'!AK217/VLOOKUP(AK$2,$BO$127:$BP$138,2,FALSE)</f>
        <v>762.24508618705192</v>
      </c>
      <c r="AL217" s="45">
        <f>'Budget FCFA'!AL217/VLOOKUP(AL$2,$BO$127:$BP$138,2,FALSE)</f>
        <v>2134.2862413237453</v>
      </c>
      <c r="AM217" s="43">
        <f>'Budget FCFA'!AM217/VLOOKUP(AM$2,$BO$127:$BP$138,2,FALSE)</f>
        <v>0</v>
      </c>
      <c r="AN217" s="43">
        <f>'Budget FCFA'!AN217/VLOOKUP(AN$2,$BO$127:$BP$138,2,FALSE)</f>
        <v>0</v>
      </c>
      <c r="AO217" s="43">
        <f>'Budget FCFA'!AO217/VLOOKUP(AO$2,$BO$127:$BP$138,2,FALSE)</f>
        <v>0</v>
      </c>
      <c r="AP217" s="44">
        <f>'Budget FCFA'!AP217/VLOOKUP(AP$2,$BO$127:$BP$138,2,FALSE)</f>
        <v>914.69410342446224</v>
      </c>
      <c r="AQ217" s="45" t="e">
        <f>'Budget FCFA'!#REF!/VLOOKUP(AQ$2,$BO$127:$BP$138,2,FALSE)</f>
        <v>#REF!</v>
      </c>
      <c r="AR217" s="43" t="e">
        <f>'Budget FCFA'!#REF!/VLOOKUP(AR$2,$BO$127:$BP$138,2,FALSE)</f>
        <v>#REF!</v>
      </c>
      <c r="AS217" s="43" t="e">
        <f>'Budget FCFA'!#REF!/VLOOKUP(AS$2,$BO$127:$BP$138,2,FALSE)</f>
        <v>#REF!</v>
      </c>
      <c r="AT217" s="43" t="e">
        <f>'Budget FCFA'!#REF!/VLOOKUP(AT$2,$BO$127:$BP$138,2,FALSE)</f>
        <v>#REF!</v>
      </c>
      <c r="AU217" s="44" t="e">
        <f>'Budget FCFA'!#REF!/VLOOKUP(AU$2,$BO$127:$BP$138,2,FALSE)</f>
        <v>#REF!</v>
      </c>
      <c r="AV217" s="45" t="e">
        <f>'Budget FCFA'!#REF!/VLOOKUP(AV$2,$BO$127:$BP$138,2,FALSE)</f>
        <v>#REF!</v>
      </c>
      <c r="AW217" s="43" t="e">
        <f>'Budget FCFA'!#REF!/VLOOKUP(AW$2,$BO$127:$BP$138,2,FALSE)</f>
        <v>#REF!</v>
      </c>
      <c r="AX217" s="43" t="e">
        <f>'Budget FCFA'!#REF!/VLOOKUP(AX$2,$BO$127:$BP$138,2,FALSE)</f>
        <v>#REF!</v>
      </c>
      <c r="AY217" s="43" t="e">
        <f>'Budget FCFA'!#REF!/VLOOKUP(AY$2,$BO$127:$BP$138,2,FALSE)</f>
        <v>#REF!</v>
      </c>
      <c r="AZ217" s="44" t="e">
        <f>'Budget FCFA'!#REF!/VLOOKUP(AZ$2,$BO$127:$BP$138,2,FALSE)</f>
        <v>#REF!</v>
      </c>
      <c r="BA217" s="45" t="e">
        <f>'Budget FCFA'!#REF!/VLOOKUP(BA$2,$BO$127:$BP$138,2,FALSE)</f>
        <v>#REF!</v>
      </c>
      <c r="BB217" s="43" t="e">
        <f>'Budget FCFA'!#REF!/VLOOKUP(BB$2,$BO$127:$BP$138,2,FALSE)</f>
        <v>#REF!</v>
      </c>
      <c r="BC217" s="43" t="e">
        <f>'Budget FCFA'!#REF!/VLOOKUP(BC$2,$BO$127:$BP$138,2,FALSE)</f>
        <v>#REF!</v>
      </c>
      <c r="BD217" s="43" t="e">
        <f>'Budget FCFA'!#REF!/VLOOKUP(BD$2,$BO$127:$BP$138,2,FALSE)</f>
        <v>#REF!</v>
      </c>
      <c r="BE217" s="145" t="e">
        <f>'Budget FCFA'!#REF!/VLOOKUP(BE$2,$BO$127:$BP$138,2,FALSE)</f>
        <v>#REF!</v>
      </c>
      <c r="BF217" s="164" t="e">
        <f>'Budget FCFA'!#REF!/VLOOKUP(BF$2,$BO$127:$BP$138,2,FALSE)</f>
        <v>#REF!</v>
      </c>
      <c r="BG217" s="165" t="e">
        <f>'Budget FCFA'!#REF!/VLOOKUP(BG$2,$BO$127:$BP$138,2,FALSE)</f>
        <v>#REF!</v>
      </c>
      <c r="BH217" s="165" t="e">
        <f>'Budget FCFA'!#REF!/VLOOKUP(BH$2,$BO$127:$BP$138,2,FALSE)</f>
        <v>#REF!</v>
      </c>
      <c r="BI217" s="166" t="e">
        <f>'Budget FCFA'!#REF!/VLOOKUP(BI$2,$BO$127:$BP$138,2,FALSE)</f>
        <v>#REF!</v>
      </c>
      <c r="BJ217" s="150" t="e">
        <f>'Budget FCFA'!#REF!/VLOOKUP(BJ$2,$BO$127:$BP$138,2,FALSE)</f>
        <v>#REF!</v>
      </c>
      <c r="BK217" s="68" t="e">
        <f t="shared" si="7"/>
        <v>#REF!</v>
      </c>
      <c r="BL217" s="213" t="e">
        <f>BK217-'Budget FCFA'!#REF!</f>
        <v>#REF!</v>
      </c>
      <c r="BO217" s="2"/>
    </row>
    <row r="218" spans="1:67" ht="21.6" thickBot="1">
      <c r="A218" s="59"/>
      <c r="B218" s="76" t="s">
        <v>27</v>
      </c>
      <c r="C218" s="113" t="s">
        <v>24</v>
      </c>
      <c r="D218" s="93">
        <f>D217+D211+D195+D189+D183+D177+D140+D97+D91+D85+D74+D63+D52+D41+D35+D16+D10</f>
        <v>1499.5937233690622</v>
      </c>
      <c r="E218" s="93">
        <f t="shared" ref="E218:BJ218" si="8">E217+E211+E195+E189+E183+E177+E140+E97+E91+E85+E74+E63+E52+E41+E35+E16+E10</f>
        <v>1024.8232734767676</v>
      </c>
      <c r="F218" s="93">
        <f t="shared" si="8"/>
        <v>1004.791472611772</v>
      </c>
      <c r="G218" s="93">
        <f t="shared" si="8"/>
        <v>0</v>
      </c>
      <c r="H218" s="93">
        <f t="shared" si="8"/>
        <v>3846.7719487252971</v>
      </c>
      <c r="I218" s="93">
        <f t="shared" si="8"/>
        <v>23613.986892433499</v>
      </c>
      <c r="J218" s="46">
        <f t="shared" si="8"/>
        <v>0</v>
      </c>
      <c r="K218" s="46">
        <f t="shared" si="8"/>
        <v>0</v>
      </c>
      <c r="L218" s="46">
        <f t="shared" si="8"/>
        <v>0</v>
      </c>
      <c r="M218" s="46">
        <f t="shared" si="8"/>
        <v>73072.809260896684</v>
      </c>
      <c r="N218" s="46">
        <f t="shared" si="8"/>
        <v>0</v>
      </c>
      <c r="O218" s="46">
        <f t="shared" si="8"/>
        <v>1459.7694665961337</v>
      </c>
      <c r="P218" s="46">
        <f t="shared" si="8"/>
        <v>21232.545730893948</v>
      </c>
      <c r="Q218" s="46">
        <f t="shared" si="8"/>
        <v>0</v>
      </c>
      <c r="R218" s="46">
        <f t="shared" si="8"/>
        <v>18257.958621647456</v>
      </c>
      <c r="S218" s="46">
        <f t="shared" si="8"/>
        <v>0</v>
      </c>
      <c r="T218" s="46">
        <f t="shared" si="8"/>
        <v>19659.335901591112</v>
      </c>
      <c r="U218" s="46">
        <f t="shared" si="8"/>
        <v>0</v>
      </c>
      <c r="V218" s="46">
        <f t="shared" si="8"/>
        <v>0</v>
      </c>
      <c r="W218" s="46">
        <f t="shared" si="8"/>
        <v>38855.631637836013</v>
      </c>
      <c r="X218" s="46">
        <f t="shared" si="8"/>
        <v>4610.5674609768621</v>
      </c>
      <c r="Y218" s="46">
        <f t="shared" si="8"/>
        <v>2621.0376594807281</v>
      </c>
      <c r="Z218" s="46">
        <f t="shared" si="8"/>
        <v>0</v>
      </c>
      <c r="AA218" s="46">
        <f t="shared" si="8"/>
        <v>54030.790538953021</v>
      </c>
      <c r="AB218" s="46">
        <f t="shared" si="8"/>
        <v>8892.5150352306173</v>
      </c>
      <c r="AC218" s="46">
        <f t="shared" si="8"/>
        <v>0</v>
      </c>
      <c r="AD218" s="46">
        <f t="shared" si="8"/>
        <v>0</v>
      </c>
      <c r="AE218" s="46">
        <f t="shared" si="8"/>
        <v>0</v>
      </c>
      <c r="AF218" s="46">
        <f t="shared" si="8"/>
        <v>12817.227129873034</v>
      </c>
      <c r="AG218" s="46">
        <f t="shared" si="8"/>
        <v>6289.342136755914</v>
      </c>
      <c r="AH218" s="47">
        <f t="shared" si="8"/>
        <v>0</v>
      </c>
      <c r="AI218" s="47">
        <f t="shared" si="8"/>
        <v>0</v>
      </c>
      <c r="AJ218" s="47">
        <f t="shared" si="8"/>
        <v>0</v>
      </c>
      <c r="AK218" s="48">
        <f t="shared" si="8"/>
        <v>21365.555471776352</v>
      </c>
      <c r="AL218" s="95">
        <f t="shared" si="8"/>
        <v>119393.89167277733</v>
      </c>
      <c r="AM218" s="96">
        <f t="shared" si="8"/>
        <v>13671.80013324044</v>
      </c>
      <c r="AN218" s="96">
        <f t="shared" si="8"/>
        <v>0</v>
      </c>
      <c r="AO218" s="96">
        <f t="shared" si="8"/>
        <v>0</v>
      </c>
      <c r="AP218" s="97">
        <f t="shared" si="8"/>
        <v>7042.0527652727233</v>
      </c>
      <c r="AQ218" s="46" t="e">
        <f t="shared" si="8"/>
        <v>#REF!</v>
      </c>
      <c r="AR218" s="47" t="e">
        <f t="shared" si="8"/>
        <v>#REF!</v>
      </c>
      <c r="AS218" s="46" t="e">
        <f t="shared" si="8"/>
        <v>#REF!</v>
      </c>
      <c r="AT218" s="46" t="e">
        <f t="shared" si="8"/>
        <v>#REF!</v>
      </c>
      <c r="AU218" s="48" t="e">
        <f t="shared" si="8"/>
        <v>#REF!</v>
      </c>
      <c r="AV218" s="46" t="e">
        <f t="shared" si="8"/>
        <v>#REF!</v>
      </c>
      <c r="AW218" s="47" t="e">
        <f t="shared" si="8"/>
        <v>#REF!</v>
      </c>
      <c r="AX218" s="47" t="e">
        <f t="shared" si="8"/>
        <v>#REF!</v>
      </c>
      <c r="AY218" s="47" t="e">
        <f t="shared" si="8"/>
        <v>#REF!</v>
      </c>
      <c r="AZ218" s="49" t="e">
        <f t="shared" si="8"/>
        <v>#REF!</v>
      </c>
      <c r="BA218" s="93" t="e">
        <f t="shared" si="8"/>
        <v>#REF!</v>
      </c>
      <c r="BB218" s="47" t="e">
        <f t="shared" si="8"/>
        <v>#REF!</v>
      </c>
      <c r="BC218" s="47" t="e">
        <f t="shared" si="8"/>
        <v>#REF!</v>
      </c>
      <c r="BD218" s="47" t="e">
        <f t="shared" si="8"/>
        <v>#REF!</v>
      </c>
      <c r="BE218" s="48" t="e">
        <f t="shared" si="8"/>
        <v>#REF!</v>
      </c>
      <c r="BF218" s="95" t="e">
        <f t="shared" si="8"/>
        <v>#REF!</v>
      </c>
      <c r="BG218" s="96" t="e">
        <f t="shared" si="8"/>
        <v>#REF!</v>
      </c>
      <c r="BH218" s="95" t="e">
        <f t="shared" si="8"/>
        <v>#REF!</v>
      </c>
      <c r="BI218" s="96" t="e">
        <f t="shared" si="8"/>
        <v>#REF!</v>
      </c>
      <c r="BJ218" s="49" t="e">
        <f t="shared" si="8"/>
        <v>#REF!</v>
      </c>
      <c r="BK218" s="212" t="e">
        <f>SUM(D218:BJ218)</f>
        <v>#REF!</v>
      </c>
      <c r="BL218" s="213" t="e">
        <f>BK218-'Budget FCFA'!#REF!</f>
        <v>#REF!</v>
      </c>
      <c r="BO218" s="2"/>
    </row>
    <row r="219" spans="1:67" ht="18" thickBot="1">
      <c r="A219" s="50"/>
      <c r="B219" s="50"/>
      <c r="C219" s="114" t="s">
        <v>94</v>
      </c>
      <c r="D219" s="239">
        <f>D218+E218+F218+G218+H218</f>
        <v>7375.9804181828986</v>
      </c>
      <c r="E219" s="239">
        <f>E162</f>
        <v>0</v>
      </c>
      <c r="F219" s="239">
        <f>F162</f>
        <v>0</v>
      </c>
      <c r="G219" s="239">
        <f>G162</f>
        <v>0</v>
      </c>
      <c r="H219" s="239">
        <f>H162</f>
        <v>0</v>
      </c>
      <c r="I219" s="239">
        <f>I218+J218+K218+L218</f>
        <v>23613.986892433499</v>
      </c>
      <c r="J219" s="239">
        <f>J162</f>
        <v>0</v>
      </c>
      <c r="K219" s="239">
        <f>K162</f>
        <v>0</v>
      </c>
      <c r="L219" s="239">
        <f>L162</f>
        <v>0</v>
      </c>
      <c r="M219" s="239">
        <f>M218+N218+O218+P218+Q218</f>
        <v>95765.124458386766</v>
      </c>
      <c r="N219" s="239">
        <f>N162</f>
        <v>0</v>
      </c>
      <c r="O219" s="239">
        <f>O162</f>
        <v>0</v>
      </c>
      <c r="P219" s="239">
        <f>P162</f>
        <v>0</v>
      </c>
      <c r="Q219" s="239">
        <f>Q162</f>
        <v>0</v>
      </c>
      <c r="R219" s="239">
        <f>R218+S218+T218+U218+V218</f>
        <v>37917.294523238568</v>
      </c>
      <c r="S219" s="239">
        <f>S162</f>
        <v>0</v>
      </c>
      <c r="T219" s="239">
        <f>T162</f>
        <v>0</v>
      </c>
      <c r="U219" s="239">
        <f>U162</f>
        <v>0</v>
      </c>
      <c r="V219" s="239">
        <f>V162</f>
        <v>0</v>
      </c>
      <c r="W219" s="239">
        <f>W218+X218+Y218+Z218+AA218</f>
        <v>100118.02729724662</v>
      </c>
      <c r="X219" s="239">
        <f>X162</f>
        <v>0</v>
      </c>
      <c r="Y219" s="239">
        <f>Y162</f>
        <v>0</v>
      </c>
      <c r="Z219" s="239">
        <f>Z162</f>
        <v>0</v>
      </c>
      <c r="AA219" s="239">
        <f>AA162</f>
        <v>0</v>
      </c>
      <c r="AB219" s="239">
        <f>AB218+AC218+AD218+AE218+AF218</f>
        <v>21709.742165103649</v>
      </c>
      <c r="AC219" s="239">
        <f>AC162</f>
        <v>0</v>
      </c>
      <c r="AD219" s="239">
        <f>AD162</f>
        <v>0</v>
      </c>
      <c r="AE219" s="239">
        <f>AE162</f>
        <v>0</v>
      </c>
      <c r="AF219" s="239">
        <f>AF162</f>
        <v>0</v>
      </c>
      <c r="AG219" s="239">
        <f>AG218+AH218+AI218+AJ218+AK218</f>
        <v>27654.897608532265</v>
      </c>
      <c r="AH219" s="239">
        <f>AH162</f>
        <v>0</v>
      </c>
      <c r="AI219" s="239">
        <f>AI162</f>
        <v>0</v>
      </c>
      <c r="AJ219" s="239">
        <f>AJ162</f>
        <v>0</v>
      </c>
      <c r="AK219" s="239">
        <f>AK162</f>
        <v>0</v>
      </c>
      <c r="AL219" s="239">
        <f>AL218+AM218+AN218+AO218+AP218</f>
        <v>140107.7445712905</v>
      </c>
      <c r="AM219" s="239">
        <f>AM162</f>
        <v>0</v>
      </c>
      <c r="AN219" s="239">
        <f>AN162</f>
        <v>0</v>
      </c>
      <c r="AO219" s="239">
        <f>AO162</f>
        <v>0</v>
      </c>
      <c r="AP219" s="239">
        <f>AP162</f>
        <v>0</v>
      </c>
      <c r="AQ219" s="239" t="e">
        <f>AQ218+AR218+AS218+AT218+AU218</f>
        <v>#REF!</v>
      </c>
      <c r="AR219" s="239" t="e">
        <f>AR162</f>
        <v>#REF!</v>
      </c>
      <c r="AS219" s="239" t="e">
        <f>AS162</f>
        <v>#REF!</v>
      </c>
      <c r="AT219" s="239" t="e">
        <f>AT162</f>
        <v>#REF!</v>
      </c>
      <c r="AU219" s="239" t="e">
        <f>AU162</f>
        <v>#REF!</v>
      </c>
      <c r="AV219" s="239" t="e">
        <f>AV218+AW218+AX218+AY218+AZ218</f>
        <v>#REF!</v>
      </c>
      <c r="AW219" s="239" t="e">
        <f>AW162</f>
        <v>#REF!</v>
      </c>
      <c r="AX219" s="239" t="e">
        <f>AX162</f>
        <v>#REF!</v>
      </c>
      <c r="AY219" s="239" t="e">
        <f>AY162</f>
        <v>#REF!</v>
      </c>
      <c r="AZ219" s="239" t="e">
        <f>AZ162</f>
        <v>#REF!</v>
      </c>
      <c r="BA219" s="239" t="e">
        <f>BA218+BB218+BC218+BD218+BE218</f>
        <v>#REF!</v>
      </c>
      <c r="BB219" s="239" t="e">
        <f>BB162</f>
        <v>#REF!</v>
      </c>
      <c r="BC219" s="239" t="e">
        <f>BC162</f>
        <v>#REF!</v>
      </c>
      <c r="BD219" s="239" t="e">
        <f>BD162</f>
        <v>#REF!</v>
      </c>
      <c r="BE219" s="239" t="e">
        <f>BE162</f>
        <v>#REF!</v>
      </c>
      <c r="BF219" s="239" t="e">
        <f>BF218+BG218+BH218+BI218+BJ218</f>
        <v>#REF!</v>
      </c>
      <c r="BG219" s="239" t="e">
        <f>BG162</f>
        <v>#REF!</v>
      </c>
      <c r="BH219" s="239" t="e">
        <f>BH162</f>
        <v>#REF!</v>
      </c>
      <c r="BI219" s="239" t="e">
        <f>BI162</f>
        <v>#REF!</v>
      </c>
      <c r="BJ219" s="239" t="e">
        <f>BJ162</f>
        <v>#REF!</v>
      </c>
      <c r="BK219" s="8"/>
      <c r="BO219" s="2"/>
    </row>
    <row r="220" spans="1:67" ht="18" thickBot="1">
      <c r="BK220" s="17" t="e">
        <f>BK218/BV152</f>
        <v>#REF!</v>
      </c>
      <c r="BO220" s="2"/>
    </row>
    <row r="221" spans="1:67" ht="30.6" thickBot="1">
      <c r="BJ221" s="6" t="s">
        <v>31</v>
      </c>
      <c r="BK221" s="10">
        <f>BT204*3%</f>
        <v>0</v>
      </c>
      <c r="BO221" s="2"/>
    </row>
    <row r="222" spans="1:67" ht="18" thickBot="1">
      <c r="BJ222" s="6"/>
      <c r="BK222" s="101"/>
      <c r="BO222" s="2"/>
    </row>
    <row r="223" spans="1:67" ht="30.6" thickBot="1">
      <c r="BJ223" s="5" t="s">
        <v>32</v>
      </c>
      <c r="BK223" s="10" t="e">
        <f>BK221-BK218</f>
        <v>#REF!</v>
      </c>
      <c r="BO223" s="2"/>
    </row>
    <row r="224" spans="1:67">
      <c r="BO224" s="2"/>
    </row>
    <row r="225" spans="1:68">
      <c r="BO225" s="2"/>
    </row>
    <row r="226" spans="1:68">
      <c r="BO226" s="2"/>
    </row>
    <row r="227" spans="1:68">
      <c r="BO227" s="2"/>
    </row>
    <row r="228" spans="1:68">
      <c r="BO228" s="2"/>
    </row>
    <row r="229" spans="1:68">
      <c r="BO229" s="2"/>
    </row>
    <row r="230" spans="1:68" ht="15.6" thickBot="1">
      <c r="BO230" s="2"/>
    </row>
    <row r="231" spans="1:68" ht="18" customHeight="1" thickBot="1">
      <c r="A231"/>
      <c r="B231" s="2"/>
      <c r="C231" s="172" t="s">
        <v>123</v>
      </c>
      <c r="D231" s="240" t="s">
        <v>33</v>
      </c>
      <c r="E231" s="241" t="s">
        <v>33</v>
      </c>
      <c r="F231" s="241" t="s">
        <v>33</v>
      </c>
      <c r="G231" s="241" t="s">
        <v>33</v>
      </c>
      <c r="H231" s="244" t="s">
        <v>33</v>
      </c>
      <c r="I231" s="235" t="s">
        <v>107</v>
      </c>
      <c r="J231" s="236" t="s">
        <v>107</v>
      </c>
      <c r="K231" s="236" t="s">
        <v>107</v>
      </c>
      <c r="L231" s="237" t="s">
        <v>107</v>
      </c>
      <c r="M231" s="232" t="s">
        <v>34</v>
      </c>
      <c r="N231" s="233" t="s">
        <v>34</v>
      </c>
      <c r="O231" s="233" t="s">
        <v>34</v>
      </c>
      <c r="P231" s="233" t="s">
        <v>34</v>
      </c>
      <c r="Q231" s="234" t="s">
        <v>34</v>
      </c>
      <c r="R231" s="232" t="s">
        <v>37</v>
      </c>
      <c r="S231" s="233" t="s">
        <v>37</v>
      </c>
      <c r="T231" s="233" t="s">
        <v>37</v>
      </c>
      <c r="U231" s="233" t="s">
        <v>37</v>
      </c>
      <c r="V231" s="234" t="s">
        <v>37</v>
      </c>
      <c r="W231" s="232" t="s">
        <v>38</v>
      </c>
      <c r="X231" s="233" t="s">
        <v>38</v>
      </c>
      <c r="Y231" s="233" t="s">
        <v>38</v>
      </c>
      <c r="Z231" s="233" t="s">
        <v>38</v>
      </c>
      <c r="AA231" s="234" t="s">
        <v>38</v>
      </c>
      <c r="AB231" s="235" t="s">
        <v>35</v>
      </c>
      <c r="AC231" s="236" t="s">
        <v>35</v>
      </c>
      <c r="AD231" s="236" t="s">
        <v>35</v>
      </c>
      <c r="AE231" s="236" t="s">
        <v>35</v>
      </c>
      <c r="AF231" s="237" t="s">
        <v>35</v>
      </c>
      <c r="AG231" s="240" t="s">
        <v>36</v>
      </c>
      <c r="AH231" s="241" t="s">
        <v>36</v>
      </c>
      <c r="AI231" s="241" t="s">
        <v>36</v>
      </c>
      <c r="AJ231" s="169" t="s">
        <v>36</v>
      </c>
      <c r="AK231" s="170" t="s">
        <v>36</v>
      </c>
      <c r="AL231" s="232" t="s">
        <v>108</v>
      </c>
      <c r="AM231" s="233" t="s">
        <v>108</v>
      </c>
      <c r="AN231" s="233" t="s">
        <v>108</v>
      </c>
      <c r="AO231" s="233" t="s">
        <v>108</v>
      </c>
      <c r="AP231" s="234" t="s">
        <v>108</v>
      </c>
      <c r="AQ231" s="235" t="s">
        <v>40</v>
      </c>
      <c r="AR231" s="236" t="s">
        <v>40</v>
      </c>
      <c r="AS231" s="236" t="s">
        <v>40</v>
      </c>
      <c r="AT231" s="236" t="s">
        <v>40</v>
      </c>
      <c r="AU231" s="237" t="s">
        <v>40</v>
      </c>
      <c r="AV231" s="232" t="s">
        <v>41</v>
      </c>
      <c r="AW231" s="233" t="s">
        <v>41</v>
      </c>
      <c r="AX231" s="233" t="s">
        <v>41</v>
      </c>
      <c r="AY231" s="233" t="s">
        <v>41</v>
      </c>
      <c r="AZ231" s="234" t="s">
        <v>41</v>
      </c>
      <c r="BA231" s="232" t="s">
        <v>42</v>
      </c>
      <c r="BB231" s="233" t="s">
        <v>42</v>
      </c>
      <c r="BC231" s="233" t="s">
        <v>42</v>
      </c>
      <c r="BD231" s="233" t="s">
        <v>42</v>
      </c>
      <c r="BE231" s="234" t="s">
        <v>42</v>
      </c>
      <c r="BF231" s="235" t="s">
        <v>109</v>
      </c>
      <c r="BG231" s="236" t="s">
        <v>109</v>
      </c>
      <c r="BH231" s="236" t="s">
        <v>109</v>
      </c>
      <c r="BI231" s="236" t="s">
        <v>109</v>
      </c>
      <c r="BJ231" s="237" t="s">
        <v>109</v>
      </c>
      <c r="BK231" s="11" t="s">
        <v>27</v>
      </c>
      <c r="BN231" s="2"/>
    </row>
    <row r="232" spans="1:68" ht="15.6" thickBot="1">
      <c r="A232"/>
      <c r="B232" s="177" t="s">
        <v>1</v>
      </c>
      <c r="C232" s="178"/>
      <c r="D232" s="179"/>
      <c r="H232" s="180">
        <f>SUM(D218:H218)</f>
        <v>7375.9804181828986</v>
      </c>
      <c r="J232" s="6"/>
      <c r="K232" s="6"/>
      <c r="L232" s="180">
        <f>SUM(I218:L218)</f>
        <v>23613.986892433499</v>
      </c>
      <c r="M232" s="181"/>
      <c r="Q232" s="180">
        <f>SUM(M218:Q218)</f>
        <v>95765.124458386766</v>
      </c>
      <c r="R232" s="179"/>
      <c r="V232" s="180">
        <f>SUM(R218:V218)</f>
        <v>37917.294523238568</v>
      </c>
      <c r="W232" s="179"/>
      <c r="AA232" s="180">
        <f>SUM(W218:AA218)</f>
        <v>100118.02729724662</v>
      </c>
      <c r="AB232" s="179"/>
      <c r="AF232" s="180">
        <f>SUM(AB218:AF218)</f>
        <v>21709.742165103649</v>
      </c>
      <c r="AG232" s="179"/>
      <c r="AK232" s="180">
        <f>SUM(AG218:AK218)</f>
        <v>27654.897608532265</v>
      </c>
      <c r="AL232" s="179"/>
      <c r="AP232" s="180">
        <f>SUM(AL218:AP218)</f>
        <v>140107.7445712905</v>
      </c>
      <c r="AU232" s="180" t="e">
        <f>SUM(AQ218:AU218)</f>
        <v>#REF!</v>
      </c>
      <c r="AV232" s="179"/>
      <c r="AZ232" s="180" t="e">
        <f>SUM(AV218:AZ218)</f>
        <v>#REF!</v>
      </c>
      <c r="BE232" s="180" t="e">
        <f>SUM(BA218:BE218)</f>
        <v>#REF!</v>
      </c>
      <c r="BF232" s="182"/>
      <c r="BJ232" s="180" t="e">
        <f>SUM(BF218:BJ218)</f>
        <v>#REF!</v>
      </c>
      <c r="BK232" s="18" t="e">
        <f>SUM(D232:BJ232)</f>
        <v>#REF!</v>
      </c>
      <c r="BN232" s="2"/>
      <c r="BO232" s="2"/>
    </row>
    <row r="233" spans="1:68" ht="18" thickBot="1">
      <c r="A233"/>
      <c r="B233" s="183"/>
      <c r="C233" s="184" t="s">
        <v>27</v>
      </c>
      <c r="D233" s="185"/>
      <c r="E233" s="186"/>
      <c r="F233" s="187"/>
      <c r="G233" s="187"/>
      <c r="H233" s="188">
        <f>SUM(H232:H232)</f>
        <v>7375.9804181828986</v>
      </c>
      <c r="I233" s="186"/>
      <c r="J233" s="187"/>
      <c r="K233" s="187"/>
      <c r="L233" s="188">
        <f>SUM(L232:L232)</f>
        <v>23613.986892433499</v>
      </c>
      <c r="M233" s="189"/>
      <c r="N233" s="187"/>
      <c r="O233" s="187"/>
      <c r="P233" s="187"/>
      <c r="Q233" s="188">
        <f>SUM(Q232:Q232)</f>
        <v>95765.124458386766</v>
      </c>
      <c r="R233" s="186"/>
      <c r="S233" s="186"/>
      <c r="T233" s="187"/>
      <c r="U233" s="187"/>
      <c r="V233" s="188">
        <f>SUM(V232:V232)</f>
        <v>37917.294523238568</v>
      </c>
      <c r="W233" s="185"/>
      <c r="X233" s="187"/>
      <c r="Y233" s="187"/>
      <c r="Z233" s="187"/>
      <c r="AA233" s="188">
        <f>SUM(AA232:AA232)</f>
        <v>100118.02729724662</v>
      </c>
      <c r="AB233" s="186"/>
      <c r="AC233" s="187"/>
      <c r="AD233" s="187"/>
      <c r="AE233" s="187"/>
      <c r="AF233" s="188">
        <f>SUM(AF232:AF232)</f>
        <v>21709.742165103649</v>
      </c>
      <c r="AG233" s="185"/>
      <c r="AH233" s="187"/>
      <c r="AI233" s="187"/>
      <c r="AJ233" s="187"/>
      <c r="AK233" s="188">
        <f>SUM(AK232:AK232)</f>
        <v>27654.897608532265</v>
      </c>
      <c r="AL233" s="185"/>
      <c r="AM233" s="187"/>
      <c r="AN233" s="187"/>
      <c r="AO233" s="187"/>
      <c r="AP233" s="188">
        <f>SUM(AP232:AP232)</f>
        <v>140107.7445712905</v>
      </c>
      <c r="AQ233" s="185"/>
      <c r="AR233" s="187"/>
      <c r="AS233" s="187"/>
      <c r="AT233" s="187"/>
      <c r="AU233" s="188" t="e">
        <f>SUM(AU232:AU232)</f>
        <v>#REF!</v>
      </c>
      <c r="AV233" s="186"/>
      <c r="AW233" s="186"/>
      <c r="AX233" s="187"/>
      <c r="AY233" s="187"/>
      <c r="AZ233" s="188" t="e">
        <f>SUM(AZ232:AZ232)</f>
        <v>#REF!</v>
      </c>
      <c r="BA233" s="190"/>
      <c r="BB233" s="187"/>
      <c r="BC233" s="187"/>
      <c r="BD233" s="187"/>
      <c r="BE233" s="188" t="e">
        <f>SUM(BE232:BE232)</f>
        <v>#REF!</v>
      </c>
      <c r="BF233" s="191"/>
      <c r="BG233" s="187"/>
      <c r="BH233" s="187"/>
      <c r="BI233" s="187"/>
      <c r="BJ233" s="188" t="e">
        <f>SUM(BJ232:BJ232)</f>
        <v>#REF!</v>
      </c>
      <c r="BK233" s="12" t="e">
        <f>SUM(D233:BJ233)</f>
        <v>#REF!</v>
      </c>
      <c r="BN233" s="2"/>
      <c r="BO233" s="2"/>
      <c r="BP233" s="5"/>
    </row>
    <row r="234" spans="1:68" ht="16.2" thickBot="1">
      <c r="A234"/>
      <c r="B234" s="192"/>
      <c r="C234" s="19" t="s">
        <v>124</v>
      </c>
      <c r="D234" s="185"/>
      <c r="E234" s="186"/>
      <c r="F234" s="187"/>
      <c r="G234" s="187"/>
      <c r="H234" s="188">
        <f>H233</f>
        <v>7375.9804181828986</v>
      </c>
      <c r="I234" s="186"/>
      <c r="J234" s="187"/>
      <c r="K234" s="187"/>
      <c r="L234" s="193">
        <f>H234+L233</f>
        <v>30989.967310616397</v>
      </c>
      <c r="M234" s="189"/>
      <c r="N234" s="187"/>
      <c r="O234" s="187"/>
      <c r="P234" s="187"/>
      <c r="Q234" s="188">
        <f>L234+Q233</f>
        <v>126755.09176900316</v>
      </c>
      <c r="R234" s="186"/>
      <c r="S234" s="186"/>
      <c r="T234" s="187"/>
      <c r="U234" s="187"/>
      <c r="V234" s="193">
        <f>Q234+V233</f>
        <v>164672.38629224175</v>
      </c>
      <c r="W234" s="185"/>
      <c r="X234" s="187"/>
      <c r="Y234" s="187"/>
      <c r="Z234" s="187"/>
      <c r="AA234" s="188">
        <f>V234+AA233</f>
        <v>264790.41358948837</v>
      </c>
      <c r="AB234" s="186"/>
      <c r="AC234" s="187"/>
      <c r="AD234" s="187"/>
      <c r="AE234" s="187"/>
      <c r="AF234" s="193">
        <f>AA234+AF233</f>
        <v>286500.15575459204</v>
      </c>
      <c r="AG234" s="185"/>
      <c r="AH234" s="187"/>
      <c r="AI234" s="187"/>
      <c r="AJ234" s="187"/>
      <c r="AK234" s="193">
        <f>AF234+AK233</f>
        <v>314155.05336312432</v>
      </c>
      <c r="AL234" s="186"/>
      <c r="AM234" s="187"/>
      <c r="AN234" s="187"/>
      <c r="AO234" s="187"/>
      <c r="AP234" s="193">
        <f>AK234+AP233</f>
        <v>454262.79793441482</v>
      </c>
      <c r="AQ234" s="185"/>
      <c r="AR234" s="187"/>
      <c r="AS234" s="187"/>
      <c r="AT234" s="187"/>
      <c r="AU234" s="193" t="e">
        <f>AP234+AU233</f>
        <v>#REF!</v>
      </c>
      <c r="AV234" s="186"/>
      <c r="AW234" s="186"/>
      <c r="AX234" s="187"/>
      <c r="AY234" s="187"/>
      <c r="AZ234" s="193" t="e">
        <f>AU234+AZ233</f>
        <v>#REF!</v>
      </c>
      <c r="BA234" s="190"/>
      <c r="BB234" s="187"/>
      <c r="BC234" s="187"/>
      <c r="BD234" s="187"/>
      <c r="BE234" s="193" t="e">
        <f>AZ234+BE233</f>
        <v>#REF!</v>
      </c>
      <c r="BF234" s="191"/>
      <c r="BG234" s="187"/>
      <c r="BH234" s="187"/>
      <c r="BI234" s="187"/>
      <c r="BJ234" s="193" t="e">
        <f>BE234+BJ233</f>
        <v>#REF!</v>
      </c>
      <c r="BK234" s="11" t="e">
        <f>BJ234</f>
        <v>#REF!</v>
      </c>
      <c r="BN234" s="2"/>
      <c r="BO234" s="2"/>
      <c r="BP234" s="5"/>
    </row>
    <row r="235" spans="1:68" ht="15.6" thickBot="1">
      <c r="A235"/>
      <c r="BF235" s="194"/>
      <c r="BN235" s="2"/>
      <c r="BO235" s="2"/>
      <c r="BP235" s="5"/>
    </row>
    <row r="236" spans="1:68" ht="25.2" thickBot="1">
      <c r="A236"/>
      <c r="B236" s="2"/>
      <c r="C236" s="172" t="s">
        <v>123</v>
      </c>
      <c r="D236" s="175" t="str">
        <f>D231</f>
        <v>JANVIER</v>
      </c>
      <c r="E236" s="173"/>
      <c r="F236" s="173"/>
      <c r="G236" s="173"/>
      <c r="H236" s="174"/>
      <c r="I236" s="175" t="str">
        <f>I231</f>
        <v>FEVRIER</v>
      </c>
      <c r="J236" s="176"/>
      <c r="K236" s="176"/>
      <c r="L236" s="176"/>
      <c r="M236" s="175" t="str">
        <f>M231</f>
        <v>MARS</v>
      </c>
      <c r="N236" s="173"/>
      <c r="O236" s="173"/>
      <c r="P236" s="173"/>
      <c r="Q236" s="174"/>
      <c r="R236" s="175" t="str">
        <f>R231</f>
        <v>AVRIL</v>
      </c>
      <c r="S236" s="173"/>
      <c r="T236" s="173"/>
      <c r="U236" s="173"/>
      <c r="V236" s="173"/>
      <c r="W236" s="175" t="str">
        <f>W231</f>
        <v>MAI</v>
      </c>
      <c r="X236" s="173"/>
      <c r="Y236" s="173"/>
      <c r="Z236" s="173"/>
      <c r="AA236" s="174"/>
      <c r="AB236" s="175" t="str">
        <f>AB231</f>
        <v>JUIN</v>
      </c>
      <c r="AC236" s="173"/>
      <c r="AD236" s="173"/>
      <c r="AE236" s="173"/>
      <c r="AF236" s="173"/>
      <c r="AG236" s="175" t="str">
        <f>AG231</f>
        <v>JUILLET</v>
      </c>
      <c r="AH236" s="173"/>
      <c r="AI236" s="173"/>
      <c r="AJ236" s="173"/>
      <c r="AK236" s="174"/>
      <c r="AL236" s="175" t="str">
        <f>AL231</f>
        <v>AOUT</v>
      </c>
      <c r="AM236" s="173"/>
      <c r="AN236" s="173"/>
      <c r="AO236" s="173"/>
      <c r="AP236" s="174"/>
      <c r="AQ236" s="175" t="str">
        <f>AQ231</f>
        <v>SEPTEMBRE</v>
      </c>
      <c r="AR236" s="173"/>
      <c r="AS236" s="173"/>
      <c r="AT236" s="173"/>
      <c r="AU236" s="174"/>
      <c r="AV236" s="175" t="str">
        <f>AV231</f>
        <v>OCTOBRE</v>
      </c>
      <c r="AW236" s="173"/>
      <c r="AX236" s="173"/>
      <c r="AY236" s="173"/>
      <c r="AZ236" s="174"/>
      <c r="BA236" s="175" t="str">
        <f>BA231</f>
        <v>NOVEMBRE</v>
      </c>
      <c r="BB236" s="173"/>
      <c r="BC236" s="173"/>
      <c r="BD236" s="173"/>
      <c r="BE236" s="174"/>
      <c r="BF236" s="175" t="str">
        <f>BF231</f>
        <v>DECEMBRE</v>
      </c>
      <c r="BG236" s="173"/>
      <c r="BH236" s="173"/>
      <c r="BI236" s="173"/>
      <c r="BJ236" s="173"/>
      <c r="BK236" s="11" t="s">
        <v>27</v>
      </c>
      <c r="BO236" s="2"/>
      <c r="BP236" s="5"/>
    </row>
    <row r="237" spans="1:68" ht="15.6" thickBot="1">
      <c r="A237"/>
      <c r="B237" s="195" t="s">
        <v>1</v>
      </c>
      <c r="C237" s="195"/>
      <c r="D237" s="196"/>
      <c r="E237" s="197"/>
      <c r="F237" s="197"/>
      <c r="G237" s="197"/>
      <c r="H237" s="198" t="e">
        <f>IF($BK$220&lt;=3%,H232/2,($BV$152*3%/2)*(H232)/($BK$167))</f>
        <v>#REF!</v>
      </c>
      <c r="I237" s="196"/>
      <c r="J237" s="197"/>
      <c r="K237" s="197"/>
      <c r="L237" s="198" t="e">
        <f>IF($BK$220&lt;=3%,L232/2,($BV$152*3%/2)*(L232)/($BK$167))</f>
        <v>#REF!</v>
      </c>
      <c r="M237" s="197"/>
      <c r="N237" s="197"/>
      <c r="O237" s="197"/>
      <c r="P237" s="197"/>
      <c r="Q237" s="198" t="e">
        <f>IF($BK$220&lt;=3%,Q232/2,($BV$152*3%/2)*(Q232)/($BK$167))</f>
        <v>#REF!</v>
      </c>
      <c r="R237" s="196"/>
      <c r="S237" s="197"/>
      <c r="T237" s="197"/>
      <c r="U237" s="197"/>
      <c r="V237" s="198" t="e">
        <f>IF($BK$220&lt;=3%,V232/2,($BV$152*3%/2)*(V232)/($BK$167))</f>
        <v>#REF!</v>
      </c>
      <c r="W237" s="197"/>
      <c r="X237" s="197"/>
      <c r="Y237" s="197"/>
      <c r="Z237" s="197"/>
      <c r="AA237" s="198" t="e">
        <f>IF($BK$220&lt;=3%,AA232/2,($BV$152*3%/2)*(AA232)/($BK$167))</f>
        <v>#REF!</v>
      </c>
      <c r="AB237" s="196"/>
      <c r="AC237" s="197"/>
      <c r="AD237" s="197"/>
      <c r="AE237" s="197"/>
      <c r="AF237" s="198" t="e">
        <f>IF($BK$220&lt;=3%,AF232/2,($BV$152*3%/2)*(AF232)/($BK$167))</f>
        <v>#REF!</v>
      </c>
      <c r="AG237" s="197"/>
      <c r="AH237" s="197"/>
      <c r="AI237" s="197"/>
      <c r="AJ237" s="197"/>
      <c r="AK237" s="198" t="e">
        <f>IF($BK$220&lt;=3%,AK232/2,($BV$152*3%/2)*(AK232)/($BK$167))</f>
        <v>#REF!</v>
      </c>
      <c r="AL237" s="196"/>
      <c r="AM237" s="197"/>
      <c r="AN237" s="197"/>
      <c r="AO237" s="197"/>
      <c r="AP237" s="198" t="e">
        <f>IF($BK$220&lt;=3%,AP232/2,($BV$152*3%/2)*(AP232)/($BK$167))</f>
        <v>#REF!</v>
      </c>
      <c r="AQ237" s="197"/>
      <c r="AR237" s="197"/>
      <c r="AS237" s="197"/>
      <c r="AT237" s="197"/>
      <c r="AU237" s="198" t="e">
        <f>IF($BK$220&lt;=3%,AU232/2,($BV$152*3%/2)*(AU232)/($BK$167))</f>
        <v>#REF!</v>
      </c>
      <c r="AV237" s="196"/>
      <c r="AW237" s="197"/>
      <c r="AX237" s="197"/>
      <c r="AY237" s="197"/>
      <c r="AZ237" s="198" t="e">
        <f>IF($BK$220&lt;=3%,AZ232/2,($BV$152*3%/2)*(AZ232)/($BK$167))</f>
        <v>#REF!</v>
      </c>
      <c r="BA237" s="197"/>
      <c r="BB237" s="197"/>
      <c r="BC237" s="197"/>
      <c r="BD237" s="197"/>
      <c r="BE237" s="198" t="e">
        <f>IF($BK$220&lt;=3%,BE232/2,($BV$152*3%/2)*(BE232)/($BK$167))</f>
        <v>#REF!</v>
      </c>
      <c r="BF237" s="199"/>
      <c r="BG237" s="197"/>
      <c r="BH237" s="197"/>
      <c r="BI237" s="197"/>
      <c r="BJ237" s="198" t="e">
        <f>IF($BK$220&lt;=3%,BJ232/2,($BV$152*3%/2)*(BJ232)/($BK$167))</f>
        <v>#REF!</v>
      </c>
      <c r="BK237" s="13" t="e">
        <f>+SUM(D237:BJ237)</f>
        <v>#REF!</v>
      </c>
      <c r="BP237" s="5"/>
    </row>
    <row r="238" spans="1:68" ht="18" thickBot="1">
      <c r="A238"/>
      <c r="C238" s="184" t="s">
        <v>125</v>
      </c>
      <c r="D238" s="185"/>
      <c r="E238" s="187"/>
      <c r="F238" s="200"/>
      <c r="G238" s="200"/>
      <c r="H238" s="201" t="e">
        <f>SUM(H237:H237)</f>
        <v>#REF!</v>
      </c>
      <c r="I238" s="185"/>
      <c r="J238" s="187"/>
      <c r="K238" s="187"/>
      <c r="L238" s="201" t="e">
        <f>SUM(L237:L237)</f>
        <v>#REF!</v>
      </c>
      <c r="M238" s="187"/>
      <c r="N238" s="200"/>
      <c r="O238" s="187"/>
      <c r="P238" s="187"/>
      <c r="Q238" s="201" t="e">
        <f>SUM(Q237:Q237)</f>
        <v>#REF!</v>
      </c>
      <c r="R238" s="186"/>
      <c r="S238" s="186"/>
      <c r="T238" s="200"/>
      <c r="U238" s="200"/>
      <c r="V238" s="200" t="e">
        <f>SUM(V237:V237)</f>
        <v>#REF!</v>
      </c>
      <c r="W238" s="185"/>
      <c r="X238" s="186"/>
      <c r="Y238" s="187"/>
      <c r="Z238" s="200"/>
      <c r="AA238" s="201" t="e">
        <f>SUM(AA237:AA237)</f>
        <v>#REF!</v>
      </c>
      <c r="AB238" s="200"/>
      <c r="AC238" s="200"/>
      <c r="AD238" s="200"/>
      <c r="AE238" s="200"/>
      <c r="AF238" s="200" t="e">
        <f>SUM(AF237:AF237)</f>
        <v>#REF!</v>
      </c>
      <c r="AG238" s="185"/>
      <c r="AH238" s="200"/>
      <c r="AI238" s="187"/>
      <c r="AJ238" s="187"/>
      <c r="AK238" s="201" t="e">
        <f>SUM(AK237:AK237)</f>
        <v>#REF!</v>
      </c>
      <c r="AL238" s="186"/>
      <c r="AM238" s="187"/>
      <c r="AN238" s="200"/>
      <c r="AO238" s="200"/>
      <c r="AP238" s="201" t="e">
        <f>SUM(AP237:AP237)</f>
        <v>#REF!</v>
      </c>
      <c r="AQ238" s="186"/>
      <c r="AR238" s="187"/>
      <c r="AS238" s="200"/>
      <c r="AT238" s="200"/>
      <c r="AU238" s="201" t="e">
        <f>SUM(AU237:AU237)</f>
        <v>#REF!</v>
      </c>
      <c r="AV238" s="186"/>
      <c r="AW238" s="186"/>
      <c r="AX238" s="187"/>
      <c r="AY238" s="187"/>
      <c r="AZ238" s="201" t="e">
        <f>SUM(AZ237:AZ237)</f>
        <v>#REF!</v>
      </c>
      <c r="BA238" s="187"/>
      <c r="BB238" s="187"/>
      <c r="BC238" s="187"/>
      <c r="BD238" s="187"/>
      <c r="BE238" s="201" t="e">
        <f>SUM(BE237:BE237)</f>
        <v>#REF!</v>
      </c>
      <c r="BF238" s="202"/>
      <c r="BG238" s="187"/>
      <c r="BH238" s="187"/>
      <c r="BI238" s="187"/>
      <c r="BJ238" s="200" t="e">
        <f>SUM(BJ237:BJ237)</f>
        <v>#REF!</v>
      </c>
      <c r="BK238" s="14" t="e">
        <f>+SUM(D238:BJ238)</f>
        <v>#REF!</v>
      </c>
      <c r="BP238" s="5"/>
    </row>
    <row r="239" spans="1:68" ht="18" thickBot="1">
      <c r="A239"/>
      <c r="B239"/>
      <c r="C239" s="184" t="s">
        <v>126</v>
      </c>
      <c r="D239" s="203"/>
      <c r="E239" s="187"/>
      <c r="F239" s="200"/>
      <c r="G239" s="200"/>
      <c r="H239" s="201" t="e">
        <f>H238</f>
        <v>#REF!</v>
      </c>
      <c r="I239" s="203"/>
      <c r="J239" s="187"/>
      <c r="K239" s="187"/>
      <c r="L239" s="201" t="e">
        <f>H239+L238</f>
        <v>#REF!</v>
      </c>
      <c r="M239" s="187"/>
      <c r="N239" s="200"/>
      <c r="O239" s="187"/>
      <c r="P239" s="187"/>
      <c r="Q239" s="201" t="e">
        <f>L239+Q238</f>
        <v>#REF!</v>
      </c>
      <c r="R239" s="202"/>
      <c r="S239" s="202"/>
      <c r="T239" s="200"/>
      <c r="U239" s="200"/>
      <c r="V239" s="200" t="e">
        <f>Q239+V238</f>
        <v>#REF!</v>
      </c>
      <c r="W239" s="203"/>
      <c r="X239" s="202"/>
      <c r="Y239" s="187"/>
      <c r="Z239" s="200"/>
      <c r="AA239" s="201" t="e">
        <f>V239+AA238</f>
        <v>#REF!</v>
      </c>
      <c r="AB239" s="200"/>
      <c r="AC239" s="200"/>
      <c r="AD239" s="200"/>
      <c r="AE239" s="200"/>
      <c r="AF239" s="200" t="e">
        <f>AA239+AF238</f>
        <v>#REF!</v>
      </c>
      <c r="AG239" s="203"/>
      <c r="AH239" s="200"/>
      <c r="AI239" s="187"/>
      <c r="AJ239" s="187"/>
      <c r="AK239" s="200" t="e">
        <f>AF239+AK238</f>
        <v>#REF!</v>
      </c>
      <c r="AL239" s="202"/>
      <c r="AM239" s="187"/>
      <c r="AN239" s="200"/>
      <c r="AO239" s="200"/>
      <c r="AP239" s="200" t="e">
        <f>AK239+AP238</f>
        <v>#REF!</v>
      </c>
      <c r="AQ239" s="202"/>
      <c r="AR239" s="187"/>
      <c r="AS239" s="200"/>
      <c r="AT239" s="200"/>
      <c r="AU239" s="201" t="e">
        <f>AP239+AU238</f>
        <v>#REF!</v>
      </c>
      <c r="AV239" s="202"/>
      <c r="AW239" s="202"/>
      <c r="AX239" s="187"/>
      <c r="AY239" s="187"/>
      <c r="AZ239" s="201" t="e">
        <f>AU239+AZ238</f>
        <v>#REF!</v>
      </c>
      <c r="BA239" s="187"/>
      <c r="BB239" s="187"/>
      <c r="BC239" s="187"/>
      <c r="BD239" s="187"/>
      <c r="BE239" s="201" t="e">
        <f>AZ239+BE238</f>
        <v>#REF!</v>
      </c>
      <c r="BF239" s="202"/>
      <c r="BG239" s="187"/>
      <c r="BH239" s="187"/>
      <c r="BI239" s="187"/>
      <c r="BJ239" s="200" t="e">
        <f>BE239+BJ238</f>
        <v>#REF!</v>
      </c>
      <c r="BK239" s="14" t="e">
        <f>BJ239</f>
        <v>#REF!</v>
      </c>
      <c r="BP239" s="5"/>
    </row>
    <row r="240" spans="1:68" ht="45.6" thickBot="1">
      <c r="A240"/>
      <c r="H240" s="204" t="s">
        <v>65</v>
      </c>
      <c r="BF240" s="2"/>
      <c r="BP240" s="5"/>
    </row>
    <row r="241" spans="1:68" ht="15.6" thickBot="1">
      <c r="A241"/>
      <c r="B241" s="205" t="s">
        <v>1</v>
      </c>
      <c r="C241" s="205" t="s">
        <v>127</v>
      </c>
      <c r="D241" s="196"/>
      <c r="E241" s="197"/>
      <c r="F241" s="197"/>
      <c r="G241" s="197"/>
      <c r="H241" s="206"/>
      <c r="I241" s="196"/>
      <c r="J241" s="197"/>
      <c r="K241" s="197"/>
      <c r="L241" s="207"/>
      <c r="M241" s="197"/>
      <c r="N241" s="197"/>
      <c r="O241" s="197"/>
      <c r="P241" s="197"/>
      <c r="Q241" s="207"/>
      <c r="R241" s="196"/>
      <c r="S241" s="197"/>
      <c r="T241" s="197"/>
      <c r="U241" s="197"/>
      <c r="V241" s="207"/>
      <c r="W241" s="197"/>
      <c r="X241" s="197"/>
      <c r="Y241" s="197"/>
      <c r="Z241" s="197"/>
      <c r="AA241" s="207"/>
      <c r="AB241" s="196"/>
      <c r="AC241" s="197"/>
      <c r="AD241" s="197"/>
      <c r="AE241" s="197"/>
      <c r="AF241" s="207"/>
      <c r="AG241" s="197"/>
      <c r="AH241" s="197"/>
      <c r="AI241" s="197"/>
      <c r="AJ241" s="197"/>
      <c r="AK241" s="207">
        <v>145422.5</v>
      </c>
      <c r="AL241" s="196"/>
      <c r="AM241" s="197"/>
      <c r="AN241" s="197"/>
      <c r="AO241" s="197"/>
      <c r="AP241" s="207">
        <v>149976.21999999997</v>
      </c>
      <c r="AQ241" s="197"/>
      <c r="AR241" s="197"/>
      <c r="AS241" s="197"/>
      <c r="AT241" s="197"/>
      <c r="AU241" s="207">
        <v>154883.49999999991</v>
      </c>
      <c r="AV241" s="196"/>
      <c r="AW241" s="197"/>
      <c r="AX241" s="197"/>
      <c r="AY241" s="197"/>
      <c r="AZ241" s="207"/>
      <c r="BA241" s="197"/>
      <c r="BB241" s="197"/>
      <c r="BC241" s="197"/>
      <c r="BD241" s="197"/>
      <c r="BE241" s="207"/>
      <c r="BF241" s="199"/>
      <c r="BG241" s="197"/>
      <c r="BH241" s="197"/>
      <c r="BI241" s="197"/>
      <c r="BJ241" s="207"/>
      <c r="BK241" s="13">
        <f>+SUM(D241:BJ241)</f>
        <v>450282.21999999986</v>
      </c>
      <c r="BP241" s="5"/>
    </row>
    <row r="242" spans="1:68" ht="18" thickBot="1">
      <c r="A242"/>
      <c r="C242" s="184" t="s">
        <v>128</v>
      </c>
      <c r="D242" s="185"/>
      <c r="E242" s="187"/>
      <c r="F242" s="200"/>
      <c r="G242" s="200"/>
      <c r="H242" s="201">
        <f>SUM(H241:H241)</f>
        <v>0</v>
      </c>
      <c r="I242" s="185"/>
      <c r="J242" s="187"/>
      <c r="K242" s="187"/>
      <c r="L242" s="201">
        <f>SUM(L241:L241)</f>
        <v>0</v>
      </c>
      <c r="M242" s="187"/>
      <c r="N242" s="200"/>
      <c r="O242" s="187"/>
      <c r="P242" s="187"/>
      <c r="Q242" s="201">
        <f>SUM(Q241:Q241)</f>
        <v>0</v>
      </c>
      <c r="R242" s="186"/>
      <c r="S242" s="186"/>
      <c r="T242" s="200"/>
      <c r="U242" s="200"/>
      <c r="V242" s="200">
        <f>SUM(V241:V241)</f>
        <v>0</v>
      </c>
      <c r="W242" s="185"/>
      <c r="X242" s="186"/>
      <c r="Y242" s="187"/>
      <c r="Z242" s="200"/>
      <c r="AA242" s="201">
        <f>SUM(AA241:AA241)</f>
        <v>0</v>
      </c>
      <c r="AB242" s="200"/>
      <c r="AC242" s="200"/>
      <c r="AD242" s="200"/>
      <c r="AE242" s="200"/>
      <c r="AF242" s="200">
        <f>SUM(AF241:AF241)</f>
        <v>0</v>
      </c>
      <c r="AG242" s="185"/>
      <c r="AH242" s="200"/>
      <c r="AI242" s="187"/>
      <c r="AJ242" s="187"/>
      <c r="AK242" s="201">
        <f>SUM(AK241:AK241)</f>
        <v>145422.5</v>
      </c>
      <c r="AL242" s="186"/>
      <c r="AM242" s="187"/>
      <c r="AN242" s="200"/>
      <c r="AO242" s="200"/>
      <c r="AP242" s="201">
        <f>SUM(AP241:AP241)</f>
        <v>149976.21999999997</v>
      </c>
      <c r="AQ242" s="186"/>
      <c r="AR242" s="187"/>
      <c r="AS242" s="200"/>
      <c r="AT242" s="200"/>
      <c r="AU242" s="201">
        <f>SUM(AU241:AU241)</f>
        <v>154883.49999999991</v>
      </c>
      <c r="AV242" s="186"/>
      <c r="AW242" s="186"/>
      <c r="AX242" s="187"/>
      <c r="AY242" s="187"/>
      <c r="AZ242" s="201">
        <f>SUM(AZ241:AZ241)</f>
        <v>0</v>
      </c>
      <c r="BA242" s="187"/>
      <c r="BB242" s="187"/>
      <c r="BC242" s="187"/>
      <c r="BD242" s="187"/>
      <c r="BE242" s="201">
        <f>SUM(BE241:BE241)</f>
        <v>0</v>
      </c>
      <c r="BF242" s="202"/>
      <c r="BG242" s="187"/>
      <c r="BH242" s="187"/>
      <c r="BI242" s="187"/>
      <c r="BJ242" s="200">
        <f>SUM(BJ241:BJ241)</f>
        <v>0</v>
      </c>
      <c r="BK242" s="14">
        <f>SUM(BK241:BK241)</f>
        <v>450282.21999999986</v>
      </c>
      <c r="BP242" s="5"/>
    </row>
    <row r="243" spans="1:68" ht="18" thickBot="1">
      <c r="A243"/>
      <c r="B243"/>
      <c r="C243" s="184" t="s">
        <v>129</v>
      </c>
      <c r="D243" s="203"/>
      <c r="E243" s="187"/>
      <c r="F243" s="200"/>
      <c r="G243" s="200"/>
      <c r="H243" s="201">
        <f>H242</f>
        <v>0</v>
      </c>
      <c r="I243" s="203"/>
      <c r="J243" s="187"/>
      <c r="K243" s="187"/>
      <c r="L243" s="201">
        <f>L242</f>
        <v>0</v>
      </c>
      <c r="M243" s="187"/>
      <c r="N243" s="200"/>
      <c r="O243" s="187"/>
      <c r="P243" s="187"/>
      <c r="Q243" s="201">
        <f>Q242</f>
        <v>0</v>
      </c>
      <c r="R243" s="202"/>
      <c r="S243" s="202"/>
      <c r="T243" s="200"/>
      <c r="U243" s="200"/>
      <c r="V243" s="201">
        <f>V242</f>
        <v>0</v>
      </c>
      <c r="W243" s="203"/>
      <c r="X243" s="202"/>
      <c r="Y243" s="187"/>
      <c r="Z243" s="200"/>
      <c r="AA243" s="201">
        <f>AA242</f>
        <v>0</v>
      </c>
      <c r="AB243" s="200"/>
      <c r="AC243" s="200"/>
      <c r="AD243" s="200"/>
      <c r="AE243" s="200"/>
      <c r="AF243" s="201">
        <f>AF242</f>
        <v>0</v>
      </c>
      <c r="AG243" s="203"/>
      <c r="AH243" s="200"/>
      <c r="AI243" s="187"/>
      <c r="AJ243" s="187"/>
      <c r="AK243" s="201">
        <f>AK242</f>
        <v>145422.5</v>
      </c>
      <c r="AL243" s="202"/>
      <c r="AM243" s="187"/>
      <c r="AN243" s="200"/>
      <c r="AO243" s="200"/>
      <c r="AP243" s="201">
        <f>AP242</f>
        <v>149976.21999999997</v>
      </c>
      <c r="AQ243" s="202"/>
      <c r="AR243" s="187"/>
      <c r="AS243" s="200"/>
      <c r="AT243" s="200"/>
      <c r="AU243" s="201">
        <f>AU242</f>
        <v>154883.49999999991</v>
      </c>
      <c r="AV243" s="202"/>
      <c r="AW243" s="202"/>
      <c r="AX243" s="187"/>
      <c r="AY243" s="187"/>
      <c r="AZ243" s="201">
        <f>AZ242</f>
        <v>0</v>
      </c>
      <c r="BA243" s="190"/>
      <c r="BB243" s="187"/>
      <c r="BC243" s="187"/>
      <c r="BD243" s="187"/>
      <c r="BE243" s="201">
        <f>BE242</f>
        <v>0</v>
      </c>
      <c r="BF243" s="202"/>
      <c r="BG243" s="187"/>
      <c r="BH243" s="187"/>
      <c r="BI243" s="187"/>
      <c r="BJ243" s="201">
        <f>BJ242</f>
        <v>0</v>
      </c>
      <c r="BK243" s="14">
        <f>BJ243</f>
        <v>0</v>
      </c>
      <c r="BP243" s="5"/>
    </row>
    <row r="244" spans="1:68" ht="18" thickBot="1">
      <c r="A244"/>
      <c r="B244"/>
      <c r="C244" s="208"/>
      <c r="D244" s="209"/>
      <c r="E244" s="210"/>
      <c r="F244" s="16"/>
      <c r="G244" s="16"/>
      <c r="H244" s="16"/>
      <c r="I244" s="209"/>
      <c r="J244" s="210"/>
      <c r="K244" s="210"/>
      <c r="L244" s="16"/>
      <c r="M244" s="210"/>
      <c r="N244" s="16"/>
      <c r="O244" s="210"/>
      <c r="P244" s="210"/>
      <c r="Q244" s="16"/>
      <c r="R244" s="209"/>
      <c r="S244" s="209"/>
      <c r="T244" s="16"/>
      <c r="U244" s="16"/>
      <c r="V244" s="16"/>
      <c r="W244" s="209"/>
      <c r="X244" s="209"/>
      <c r="Y244" s="210"/>
      <c r="Z244" s="16"/>
      <c r="AA244" s="16"/>
      <c r="AB244" s="16"/>
      <c r="AC244" s="16"/>
      <c r="AD244" s="16"/>
      <c r="AE244" s="16"/>
      <c r="AF244" s="16"/>
      <c r="AG244" s="209"/>
      <c r="AH244" s="16"/>
      <c r="AI244" s="210"/>
      <c r="AJ244" s="210"/>
      <c r="AK244" s="16"/>
      <c r="AL244" s="209"/>
      <c r="AM244" s="210"/>
      <c r="AN244" s="16"/>
      <c r="AO244" s="16"/>
      <c r="AP244" s="16"/>
      <c r="AQ244" s="209"/>
      <c r="AR244" s="210"/>
      <c r="AS244" s="16"/>
      <c r="AT244" s="16"/>
      <c r="AU244" s="16"/>
      <c r="AV244" s="209"/>
      <c r="AW244" s="209"/>
      <c r="AX244" s="210"/>
      <c r="AY244" s="210"/>
      <c r="AZ244" s="16"/>
      <c r="BA244" s="210"/>
      <c r="BB244" s="210"/>
      <c r="BC244" s="210"/>
      <c r="BD244" s="210"/>
      <c r="BE244" s="16"/>
      <c r="BF244" s="209"/>
      <c r="BG244" s="210"/>
      <c r="BH244" s="210"/>
      <c r="BI244" s="210"/>
      <c r="BJ244" s="16"/>
      <c r="BK244" s="16"/>
      <c r="BP244" s="5"/>
    </row>
    <row r="245" spans="1:68" ht="16.2" thickBot="1">
      <c r="A245"/>
      <c r="B245" s="195" t="s">
        <v>1</v>
      </c>
      <c r="C245" s="195"/>
      <c r="D245" s="199"/>
      <c r="E245" s="210"/>
      <c r="F245" s="16"/>
      <c r="G245" s="16"/>
      <c r="H245" s="198" t="e">
        <f>IF($BJ$76&lt;=3%,H241/2,($AY$87*3%/2)*(H241)/($BJ$75))</f>
        <v>#REF!</v>
      </c>
      <c r="I245" s="199"/>
      <c r="J245" s="16"/>
      <c r="K245" s="16"/>
      <c r="L245" s="198" t="e">
        <f>IF($BJ$76&lt;=3%,L241/2,($AY$87*3%/2)*(L241)/($BJ$75))</f>
        <v>#REF!</v>
      </c>
      <c r="M245" s="199"/>
      <c r="N245" s="210"/>
      <c r="O245" s="16"/>
      <c r="P245" s="16"/>
      <c r="Q245" s="198" t="e">
        <f>IF($BJ$76&lt;=3%,Q241/2,($AY$87*3%/2)*(Q241)/($BJ$75))</f>
        <v>#REF!</v>
      </c>
      <c r="R245" s="199"/>
      <c r="S245" s="210"/>
      <c r="T245" s="16"/>
      <c r="U245" s="16"/>
      <c r="V245" s="198" t="e">
        <f>IF($BJ$76&lt;=3%,V241/2,($AY$87*3%/2)*(V241)/($BJ$75))</f>
        <v>#REF!</v>
      </c>
      <c r="W245" s="199"/>
      <c r="X245" s="210"/>
      <c r="Y245" s="16"/>
      <c r="Z245" s="16"/>
      <c r="AA245" s="198" t="e">
        <f>IF($BJ$76&lt;=3%,AA241/2,($AY$87*3%/2)*(AA241)/($BJ$75))</f>
        <v>#REF!</v>
      </c>
      <c r="AB245" s="199"/>
      <c r="AC245" s="210"/>
      <c r="AD245" s="16"/>
      <c r="AE245" s="16"/>
      <c r="AF245" s="198" t="e">
        <f>IF($BJ$76&lt;=3%,AF241/2,($AY$87*3%/2)*(AF241)/($BJ$75))</f>
        <v>#REF!</v>
      </c>
      <c r="AG245" s="199"/>
      <c r="AH245" s="210"/>
      <c r="AI245" s="16"/>
      <c r="AJ245" s="16"/>
      <c r="AK245" s="198" t="e">
        <f>IF($BJ$76&lt;=3%,AK241/2,($AY$87*3%/2)*(AK241)/($BJ$75))</f>
        <v>#REF!</v>
      </c>
      <c r="AL245" s="199"/>
      <c r="AM245" s="210"/>
      <c r="AN245" s="16"/>
      <c r="AO245" s="16"/>
      <c r="AP245" s="198" t="e">
        <f>IF($BJ$76&lt;=3%,AP241/2,($AY$87*3%/2)*(AP241)/($BJ$75))</f>
        <v>#REF!</v>
      </c>
      <c r="AQ245" s="199"/>
      <c r="AR245" s="210"/>
      <c r="AS245" s="16"/>
      <c r="AT245" s="16"/>
      <c r="AU245" s="198" t="e">
        <f>IF($BJ$76&lt;=3%,AU241/2,($AY$87*3%/2)*(AU241)/($BJ$75))</f>
        <v>#REF!</v>
      </c>
      <c r="AV245" s="199"/>
      <c r="AW245" s="210"/>
      <c r="AX245" s="16"/>
      <c r="AY245" s="16"/>
      <c r="AZ245" s="198" t="e">
        <f>IF($BJ$76&lt;=3%,AZ241/2,($AY$87*3%/2)*(AZ241)/($BJ$75))</f>
        <v>#REF!</v>
      </c>
      <c r="BA245" s="199"/>
      <c r="BB245" s="210"/>
      <c r="BC245" s="16"/>
      <c r="BD245" s="16"/>
      <c r="BE245" s="198" t="e">
        <f>IF($BJ$76&lt;=3%,BE241/2,($AY$87*3%/2)*(BE241)/($BJ$75))</f>
        <v>#REF!</v>
      </c>
      <c r="BF245" s="199"/>
      <c r="BG245" s="210"/>
      <c r="BH245" s="16"/>
      <c r="BI245" s="16"/>
      <c r="BJ245" s="198" t="e">
        <f>IF($BJ$76&lt;=3%,BJ241/2,($AY$87*3%/2)*(BJ241)/($BJ$75))</f>
        <v>#REF!</v>
      </c>
      <c r="BK245" s="20" t="e">
        <f t="shared" ref="BK245" si="9">BE245+BJ245</f>
        <v>#REF!</v>
      </c>
      <c r="BP245" s="5"/>
    </row>
    <row r="246" spans="1:68" ht="18" thickBot="1">
      <c r="A246"/>
      <c r="C246" s="184" t="s">
        <v>130</v>
      </c>
      <c r="D246" s="185"/>
      <c r="E246" s="187"/>
      <c r="F246" s="200"/>
      <c r="G246" s="200"/>
      <c r="H246" s="201" t="e">
        <f>SUM(H245:H245)</f>
        <v>#REF!</v>
      </c>
      <c r="I246" s="185"/>
      <c r="J246" s="187"/>
      <c r="K246" s="187"/>
      <c r="L246" s="201" t="e">
        <f>SUM(L245:L245)</f>
        <v>#REF!</v>
      </c>
      <c r="M246" s="187"/>
      <c r="N246" s="200"/>
      <c r="O246" s="187"/>
      <c r="P246" s="187"/>
      <c r="Q246" s="201" t="e">
        <f>SUM(Q245:Q245)</f>
        <v>#REF!</v>
      </c>
      <c r="R246" s="186"/>
      <c r="S246" s="186"/>
      <c r="T246" s="200"/>
      <c r="U246" s="200"/>
      <c r="V246" s="201" t="e">
        <f>SUM(V245:V245)</f>
        <v>#REF!</v>
      </c>
      <c r="W246" s="185"/>
      <c r="X246" s="186"/>
      <c r="Y246" s="187"/>
      <c r="Z246" s="200"/>
      <c r="AA246" s="201" t="e">
        <f>SUM(AA245:AA245)</f>
        <v>#REF!</v>
      </c>
      <c r="AB246" s="200"/>
      <c r="AC246" s="200"/>
      <c r="AD246" s="200"/>
      <c r="AE246" s="200"/>
      <c r="AF246" s="201" t="e">
        <f>SUM(AF245:AF245)</f>
        <v>#REF!</v>
      </c>
      <c r="AG246" s="185"/>
      <c r="AH246" s="200"/>
      <c r="AI246" s="187"/>
      <c r="AJ246" s="187"/>
      <c r="AK246" s="201" t="e">
        <f>SUM(AK245:AK245)</f>
        <v>#REF!</v>
      </c>
      <c r="AL246" s="186"/>
      <c r="AM246" s="187"/>
      <c r="AN246" s="200"/>
      <c r="AO246" s="200"/>
      <c r="AP246" s="201" t="e">
        <f>SUM(AP245:AP245)</f>
        <v>#REF!</v>
      </c>
      <c r="AQ246" s="185"/>
      <c r="AR246" s="187"/>
      <c r="AS246" s="200"/>
      <c r="AT246" s="200"/>
      <c r="AU246" s="201" t="e">
        <f>SUM(AU245:AU245)</f>
        <v>#REF!</v>
      </c>
      <c r="AV246" s="186"/>
      <c r="AW246" s="186"/>
      <c r="AX246" s="187"/>
      <c r="AY246" s="187"/>
      <c r="AZ246" s="201" t="e">
        <f>SUM(AZ245:AZ245)</f>
        <v>#REF!</v>
      </c>
      <c r="BA246" s="190"/>
      <c r="BB246" s="187"/>
      <c r="BC246" s="187"/>
      <c r="BD246" s="187"/>
      <c r="BE246" s="201" t="e">
        <f>SUM(BE245:BE245)</f>
        <v>#REF!</v>
      </c>
      <c r="BF246" s="202"/>
      <c r="BG246" s="187"/>
      <c r="BH246" s="187"/>
      <c r="BI246" s="187"/>
      <c r="BJ246" s="201" t="e">
        <f>SUM(BJ245:BJ245)</f>
        <v>#REF!</v>
      </c>
      <c r="BK246" s="14" t="e">
        <f>SUM(BK245:BK245)</f>
        <v>#REF!</v>
      </c>
      <c r="BP246" s="5"/>
    </row>
    <row r="247" spans="1:68" ht="18" thickBot="1">
      <c r="A247"/>
      <c r="B247"/>
      <c r="C247" s="184" t="s">
        <v>131</v>
      </c>
      <c r="D247" s="203"/>
      <c r="E247" s="187"/>
      <c r="F247" s="200"/>
      <c r="G247" s="200"/>
      <c r="H247" s="201" t="e">
        <f>H246</f>
        <v>#REF!</v>
      </c>
      <c r="I247" s="203"/>
      <c r="J247" s="187"/>
      <c r="K247" s="187"/>
      <c r="L247" s="201" t="e">
        <f>H247+L246</f>
        <v>#REF!</v>
      </c>
      <c r="M247" s="187"/>
      <c r="N247" s="200"/>
      <c r="O247" s="187"/>
      <c r="P247" s="187"/>
      <c r="Q247" s="201" t="e">
        <f>L247+Q246</f>
        <v>#REF!</v>
      </c>
      <c r="R247" s="202"/>
      <c r="S247" s="202"/>
      <c r="T247" s="200"/>
      <c r="U247" s="200"/>
      <c r="V247" s="200" t="e">
        <f>Q247+V246</f>
        <v>#REF!</v>
      </c>
      <c r="W247" s="203"/>
      <c r="X247" s="202"/>
      <c r="Y247" s="187"/>
      <c r="Z247" s="200"/>
      <c r="AA247" s="201" t="e">
        <f>AA246</f>
        <v>#REF!</v>
      </c>
      <c r="AB247" s="200"/>
      <c r="AC247" s="200"/>
      <c r="AD247" s="200"/>
      <c r="AE247" s="200"/>
      <c r="AF247" s="200" t="e">
        <f>AF246</f>
        <v>#REF!</v>
      </c>
      <c r="AG247" s="203"/>
      <c r="AH247" s="200"/>
      <c r="AI247" s="187"/>
      <c r="AJ247" s="187"/>
      <c r="AK247" s="201" t="e">
        <f>AK246</f>
        <v>#REF!</v>
      </c>
      <c r="AL247" s="202"/>
      <c r="AM247" s="187"/>
      <c r="AN247" s="200"/>
      <c r="AO247" s="200"/>
      <c r="AP247" s="200" t="e">
        <f>AP246</f>
        <v>#REF!</v>
      </c>
      <c r="AQ247" s="203"/>
      <c r="AR247" s="187"/>
      <c r="AS247" s="200"/>
      <c r="AT247" s="200"/>
      <c r="AU247" s="201" t="e">
        <f>AU246</f>
        <v>#REF!</v>
      </c>
      <c r="AV247" s="202"/>
      <c r="AW247" s="202"/>
      <c r="AX247" s="187"/>
      <c r="AY247" s="187"/>
      <c r="AZ247" s="200" t="e">
        <f>AU247+AZ246</f>
        <v>#REF!</v>
      </c>
      <c r="BA247" s="190"/>
      <c r="BB247" s="187"/>
      <c r="BC247" s="187"/>
      <c r="BD247" s="187"/>
      <c r="BE247" s="201" t="e">
        <f>AZ247+BE246</f>
        <v>#REF!</v>
      </c>
      <c r="BF247" s="202"/>
      <c r="BG247" s="187"/>
      <c r="BH247" s="187"/>
      <c r="BI247" s="187"/>
      <c r="BJ247" s="200" t="e">
        <f>BE247+BJ246</f>
        <v>#REF!</v>
      </c>
      <c r="BK247" s="14" t="e">
        <f>BJ247</f>
        <v>#REF!</v>
      </c>
      <c r="BP247" s="5"/>
    </row>
    <row r="248" spans="1:68">
      <c r="A248"/>
      <c r="BF248" s="2"/>
      <c r="BP248" s="5"/>
    </row>
    <row r="249" spans="1:68">
      <c r="BP249"/>
    </row>
    <row r="250" spans="1:68">
      <c r="BP250"/>
    </row>
    <row r="251" spans="1:68">
      <c r="BP251"/>
    </row>
    <row r="252" spans="1:68">
      <c r="BP252"/>
    </row>
    <row r="253" spans="1:68">
      <c r="BP253"/>
    </row>
    <row r="254" spans="1:68">
      <c r="BP254"/>
    </row>
    <row r="255" spans="1:68">
      <c r="BP255"/>
    </row>
    <row r="256" spans="1:68">
      <c r="BP256"/>
    </row>
    <row r="257" spans="68:77">
      <c r="BP257"/>
    </row>
    <row r="258" spans="68:77">
      <c r="BP258"/>
    </row>
    <row r="259" spans="68:77">
      <c r="BP259"/>
    </row>
    <row r="260" spans="68:77">
      <c r="BP260"/>
    </row>
    <row r="261" spans="68:77">
      <c r="BP261"/>
    </row>
    <row r="262" spans="68:77">
      <c r="BP262"/>
    </row>
    <row r="263" spans="68:77">
      <c r="BP263"/>
    </row>
    <row r="264" spans="68:77">
      <c r="BP264"/>
    </row>
    <row r="265" spans="68:77">
      <c r="BP265"/>
    </row>
    <row r="266" spans="68:77">
      <c r="BP266"/>
    </row>
    <row r="267" spans="68:77">
      <c r="BP267"/>
    </row>
    <row r="268" spans="68:77">
      <c r="BP268"/>
      <c r="BQ268"/>
      <c r="BR268"/>
      <c r="BS268"/>
      <c r="BT268"/>
      <c r="BU268"/>
      <c r="BV268"/>
      <c r="BW268"/>
      <c r="BX268"/>
      <c r="BY268"/>
    </row>
    <row r="269" spans="68:77">
      <c r="BP269"/>
      <c r="BQ269"/>
      <c r="BR269"/>
      <c r="BS269"/>
      <c r="BT269"/>
      <c r="BU269"/>
      <c r="BV269"/>
      <c r="BW269"/>
      <c r="BX269"/>
      <c r="BY269"/>
    </row>
    <row r="270" spans="68:77">
      <c r="BP270"/>
      <c r="BQ270"/>
      <c r="BR270"/>
      <c r="BS270"/>
      <c r="BT270"/>
      <c r="BU270"/>
      <c r="BV270"/>
      <c r="BW270"/>
      <c r="BX270"/>
      <c r="BY270"/>
    </row>
    <row r="271" spans="68:77">
      <c r="BP271"/>
      <c r="BQ271"/>
      <c r="BR271"/>
      <c r="BS271"/>
      <c r="BT271"/>
      <c r="BU271"/>
      <c r="BV271"/>
      <c r="BW271"/>
      <c r="BX271"/>
      <c r="BY271"/>
    </row>
    <row r="272" spans="68:77">
      <c r="BP272"/>
      <c r="BQ272"/>
      <c r="BR272"/>
      <c r="BS272"/>
      <c r="BT272"/>
      <c r="BU272"/>
      <c r="BV272"/>
      <c r="BW272"/>
      <c r="BX272"/>
      <c r="BY272"/>
    </row>
    <row r="273" spans="68:77">
      <c r="BP273"/>
      <c r="BQ273"/>
      <c r="BR273"/>
      <c r="BS273"/>
      <c r="BT273"/>
      <c r="BU273"/>
      <c r="BV273"/>
      <c r="BW273"/>
      <c r="BX273"/>
      <c r="BY273"/>
    </row>
    <row r="274" spans="68:77">
      <c r="BP274"/>
      <c r="BQ274"/>
      <c r="BR274"/>
      <c r="BS274"/>
      <c r="BT274"/>
      <c r="BU274"/>
      <c r="BV274"/>
      <c r="BW274"/>
      <c r="BX274"/>
      <c r="BY274"/>
    </row>
    <row r="275" spans="68:77">
      <c r="BP275"/>
      <c r="BQ275"/>
      <c r="BR275"/>
      <c r="BS275"/>
      <c r="BT275"/>
      <c r="BU275"/>
      <c r="BV275"/>
      <c r="BW275"/>
      <c r="BX275"/>
      <c r="BY275"/>
    </row>
    <row r="276" spans="68:77">
      <c r="BP276"/>
      <c r="BQ276"/>
      <c r="BR276"/>
      <c r="BS276"/>
      <c r="BT276"/>
      <c r="BU276"/>
      <c r="BV276"/>
      <c r="BW276"/>
      <c r="BX276"/>
      <c r="BY276"/>
    </row>
    <row r="277" spans="68:77">
      <c r="BP277"/>
      <c r="BQ277"/>
      <c r="BR277"/>
      <c r="BS277"/>
      <c r="BT277"/>
      <c r="BU277"/>
      <c r="BV277"/>
      <c r="BW277"/>
      <c r="BX277"/>
      <c r="BY277"/>
    </row>
    <row r="278" spans="68:77">
      <c r="BP278"/>
      <c r="BQ278"/>
      <c r="BR278"/>
      <c r="BS278"/>
      <c r="BT278"/>
      <c r="BU278"/>
      <c r="BV278"/>
      <c r="BW278"/>
      <c r="BX278"/>
      <c r="BY278"/>
    </row>
    <row r="279" spans="68:77">
      <c r="BP279"/>
      <c r="BQ279"/>
      <c r="BR279"/>
      <c r="BS279"/>
      <c r="BT279"/>
      <c r="BU279"/>
      <c r="BV279"/>
      <c r="BW279"/>
      <c r="BX279"/>
      <c r="BY279"/>
    </row>
    <row r="280" spans="68:77">
      <c r="BP280"/>
      <c r="BQ280"/>
      <c r="BR280"/>
      <c r="BS280"/>
      <c r="BT280"/>
      <c r="BU280"/>
      <c r="BV280"/>
      <c r="BW280"/>
      <c r="BX280"/>
      <c r="BY280"/>
    </row>
    <row r="281" spans="68:77">
      <c r="BP281"/>
      <c r="BQ281"/>
      <c r="BR281"/>
      <c r="BS281"/>
      <c r="BT281"/>
      <c r="BU281"/>
      <c r="BV281"/>
      <c r="BW281"/>
      <c r="BX281"/>
      <c r="BY281"/>
    </row>
    <row r="282" spans="68:77">
      <c r="BP282"/>
      <c r="BQ282"/>
      <c r="BR282"/>
      <c r="BS282"/>
      <c r="BT282"/>
      <c r="BU282"/>
      <c r="BV282"/>
      <c r="BW282"/>
      <c r="BX282"/>
      <c r="BY282"/>
    </row>
    <row r="283" spans="68:77">
      <c r="BP283"/>
      <c r="BQ283"/>
      <c r="BR283"/>
      <c r="BS283"/>
      <c r="BT283"/>
      <c r="BU283"/>
    </row>
    <row r="284" spans="68:77">
      <c r="BP284"/>
      <c r="BQ284"/>
      <c r="BR284"/>
      <c r="BS284"/>
      <c r="BT284"/>
      <c r="BU284"/>
    </row>
    <row r="285" spans="68:77">
      <c r="BP285"/>
      <c r="BQ285"/>
      <c r="BR285"/>
      <c r="BS285"/>
      <c r="BT285"/>
      <c r="BU285"/>
    </row>
    <row r="286" spans="68:77">
      <c r="BP286"/>
      <c r="BQ286"/>
      <c r="BR286"/>
      <c r="BS286"/>
      <c r="BT286"/>
      <c r="BU286"/>
    </row>
    <row r="287" spans="68:77">
      <c r="BP287"/>
      <c r="BQ287"/>
      <c r="BR287"/>
      <c r="BS287"/>
      <c r="BT287"/>
      <c r="BU287"/>
    </row>
    <row r="288" spans="68:77">
      <c r="BP288"/>
      <c r="BQ288"/>
      <c r="BR288"/>
      <c r="BS288"/>
      <c r="BT288"/>
      <c r="BU288"/>
    </row>
    <row r="289" spans="68:73">
      <c r="BP289"/>
      <c r="BQ289"/>
      <c r="BR289"/>
      <c r="BS289"/>
      <c r="BT289"/>
      <c r="BU289"/>
    </row>
    <row r="290" spans="68:73">
      <c r="BP290"/>
      <c r="BQ290"/>
      <c r="BR290"/>
      <c r="BS290"/>
      <c r="BT290"/>
      <c r="BU290"/>
    </row>
    <row r="291" spans="68:73">
      <c r="BP291"/>
      <c r="BQ291"/>
      <c r="BR291"/>
      <c r="BS291"/>
      <c r="BT291"/>
      <c r="BU291"/>
    </row>
    <row r="292" spans="68:73">
      <c r="BP292"/>
      <c r="BQ292"/>
      <c r="BR292"/>
      <c r="BS292"/>
      <c r="BT292"/>
      <c r="BU292"/>
    </row>
    <row r="293" spans="68:73">
      <c r="BP293"/>
      <c r="BQ293"/>
      <c r="BR293"/>
      <c r="BS293"/>
      <c r="BT293"/>
      <c r="BU293"/>
    </row>
    <row r="294" spans="68:73">
      <c r="BP294"/>
      <c r="BQ294"/>
      <c r="BR294"/>
      <c r="BS294"/>
      <c r="BT294"/>
      <c r="BU294"/>
    </row>
    <row r="295" spans="68:73">
      <c r="BP295"/>
      <c r="BQ295"/>
      <c r="BR295"/>
      <c r="BS295"/>
      <c r="BT295"/>
      <c r="BU295"/>
    </row>
    <row r="296" spans="68:73">
      <c r="BP296"/>
      <c r="BQ296"/>
      <c r="BR296"/>
      <c r="BS296"/>
      <c r="BT296"/>
      <c r="BU296"/>
    </row>
    <row r="297" spans="68:73">
      <c r="BP297"/>
      <c r="BQ297"/>
      <c r="BR297"/>
      <c r="BS297"/>
      <c r="BT297"/>
      <c r="BU297"/>
    </row>
    <row r="298" spans="68:73">
      <c r="BP298"/>
      <c r="BQ298"/>
      <c r="BR298"/>
      <c r="BS298"/>
      <c r="BT298"/>
      <c r="BU298"/>
    </row>
    <row r="299" spans="68:73">
      <c r="BP299"/>
      <c r="BQ299"/>
      <c r="BR299"/>
      <c r="BS299"/>
      <c r="BT299"/>
      <c r="BU299"/>
    </row>
    <row r="300" spans="68:73">
      <c r="BP300"/>
      <c r="BQ300"/>
      <c r="BR300"/>
      <c r="BS300"/>
      <c r="BT300"/>
      <c r="BU300"/>
    </row>
    <row r="301" spans="68:73">
      <c r="BP301"/>
      <c r="BQ301"/>
      <c r="BR301"/>
      <c r="BS301"/>
      <c r="BT301"/>
      <c r="BU301"/>
    </row>
    <row r="302" spans="68:73">
      <c r="BP302"/>
      <c r="BQ302"/>
      <c r="BR302"/>
      <c r="BS302"/>
      <c r="BT302"/>
      <c r="BU302"/>
    </row>
    <row r="303" spans="68:73">
      <c r="BP303"/>
      <c r="BQ303"/>
      <c r="BR303"/>
      <c r="BS303"/>
      <c r="BT303"/>
      <c r="BU303"/>
    </row>
    <row r="304" spans="68:73">
      <c r="BP304"/>
      <c r="BQ304"/>
      <c r="BR304"/>
      <c r="BS304"/>
      <c r="BT304"/>
      <c r="BU304"/>
    </row>
    <row r="305" spans="68:73">
      <c r="BP305"/>
      <c r="BQ305"/>
      <c r="BR305"/>
      <c r="BS305"/>
      <c r="BT305"/>
      <c r="BU305"/>
    </row>
    <row r="306" spans="68:73">
      <c r="BP306"/>
      <c r="BQ306"/>
      <c r="BR306"/>
      <c r="BS306"/>
      <c r="BT306"/>
      <c r="BU306"/>
    </row>
    <row r="307" spans="68:73">
      <c r="BP307"/>
      <c r="BQ307"/>
      <c r="BR307"/>
      <c r="BS307"/>
      <c r="BT307"/>
      <c r="BU307"/>
    </row>
    <row r="308" spans="68:73">
      <c r="BP308"/>
      <c r="BQ308"/>
      <c r="BR308"/>
      <c r="BS308"/>
      <c r="BT308"/>
      <c r="BU308"/>
    </row>
    <row r="309" spans="68:73">
      <c r="BP309"/>
      <c r="BQ309"/>
      <c r="BR309"/>
      <c r="BS309"/>
      <c r="BT309"/>
      <c r="BU309"/>
    </row>
    <row r="310" spans="68:73">
      <c r="BP310"/>
      <c r="BQ310"/>
      <c r="BR310"/>
      <c r="BS310"/>
      <c r="BT310"/>
      <c r="BU310"/>
    </row>
    <row r="311" spans="68:73">
      <c r="BP311"/>
      <c r="BQ311"/>
      <c r="BR311"/>
      <c r="BS311"/>
      <c r="BT311"/>
      <c r="BU311"/>
    </row>
    <row r="312" spans="68:73">
      <c r="BP312"/>
      <c r="BQ312"/>
      <c r="BR312"/>
      <c r="BS312"/>
      <c r="BT312"/>
      <c r="BU312"/>
    </row>
    <row r="313" spans="68:73">
      <c r="BP313"/>
      <c r="BQ313"/>
      <c r="BR313"/>
      <c r="BS313"/>
      <c r="BT313"/>
      <c r="BU313"/>
    </row>
    <row r="314" spans="68:73">
      <c r="BP314"/>
      <c r="BQ314"/>
      <c r="BR314"/>
      <c r="BS314"/>
      <c r="BT314"/>
      <c r="BU314"/>
    </row>
    <row r="315" spans="68:73">
      <c r="BP315"/>
      <c r="BQ315"/>
      <c r="BR315"/>
      <c r="BS315"/>
      <c r="BT315"/>
      <c r="BU315"/>
    </row>
    <row r="316" spans="68:73">
      <c r="BP316"/>
      <c r="BQ316"/>
      <c r="BR316"/>
      <c r="BS316"/>
      <c r="BT316"/>
      <c r="BU316"/>
    </row>
    <row r="317" spans="68:73">
      <c r="BP317"/>
      <c r="BQ317"/>
      <c r="BR317"/>
    </row>
    <row r="318" spans="68:73">
      <c r="BP318"/>
      <c r="BQ318"/>
      <c r="BR318"/>
    </row>
  </sheetData>
  <autoFilter ref="A4:BK169" xr:uid="{00000000-0009-0000-0000-000001000000}"/>
  <mergeCells count="37">
    <mergeCell ref="W2:AA2"/>
    <mergeCell ref="AB2:AF2"/>
    <mergeCell ref="AB219:AF219"/>
    <mergeCell ref="AG219:AK219"/>
    <mergeCell ref="AL219:AP219"/>
    <mergeCell ref="D219:H219"/>
    <mergeCell ref="I219:L219"/>
    <mergeCell ref="M219:Q219"/>
    <mergeCell ref="R219:V219"/>
    <mergeCell ref="W219:AA219"/>
    <mergeCell ref="A1:B1"/>
    <mergeCell ref="D2:H2"/>
    <mergeCell ref="I2:L2"/>
    <mergeCell ref="M2:Q2"/>
    <mergeCell ref="R2:V2"/>
    <mergeCell ref="AB231:AF231"/>
    <mergeCell ref="AG231:AI231"/>
    <mergeCell ref="AL231:AP231"/>
    <mergeCell ref="AQ231:AU231"/>
    <mergeCell ref="AV231:AZ231"/>
    <mergeCell ref="D231:H231"/>
    <mergeCell ref="I231:L231"/>
    <mergeCell ref="M231:Q231"/>
    <mergeCell ref="R231:V231"/>
    <mergeCell ref="W231:AA231"/>
    <mergeCell ref="BA231:BE231"/>
    <mergeCell ref="BF231:BJ231"/>
    <mergeCell ref="AG2:AI2"/>
    <mergeCell ref="AL2:AP2"/>
    <mergeCell ref="AQ2:AU2"/>
    <mergeCell ref="AV2:AZ2"/>
    <mergeCell ref="BA2:BE2"/>
    <mergeCell ref="BF2:BJ2"/>
    <mergeCell ref="BA219:BE219"/>
    <mergeCell ref="BF219:BJ219"/>
    <mergeCell ref="AQ219:AU219"/>
    <mergeCell ref="AV219:AZ219"/>
  </mergeCells>
  <phoneticPr fontId="64" type="noConversion"/>
  <pageMargins left="0.25" right="0.25" top="0.75" bottom="0.75" header="0.3" footer="0.3"/>
  <pageSetup paperSize="9" scale="18" fitToWidth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77719E6118744AAAA6E5BF758E5FC6" ma:contentTypeVersion="13" ma:contentTypeDescription="Create a new document." ma:contentTypeScope="" ma:versionID="da58fb55c09aaf881f325e70d652f229">
  <xsd:schema xmlns:xsd="http://www.w3.org/2001/XMLSchema" xmlns:xs="http://www.w3.org/2001/XMLSchema" xmlns:p="http://schemas.microsoft.com/office/2006/metadata/properties" xmlns:ns2="4c7560bc-dbd1-4ea9-8c03-fa866a59c883" xmlns:ns3="681a7a5e-0f82-4629-a379-9ac4574cfd33" targetNamespace="http://schemas.microsoft.com/office/2006/metadata/properties" ma:root="true" ma:fieldsID="e5a49fa4dbc1cddb33a226a02436eaba" ns2:_="" ns3:_="">
    <xsd:import namespace="4c7560bc-dbd1-4ea9-8c03-fa866a59c883"/>
    <xsd:import namespace="681a7a5e-0f82-4629-a379-9ac4574cfd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560bc-dbd1-4ea9-8c03-fa866a59c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1a7a5e-0f82-4629-a379-9ac4574cfd3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81a7a5e-0f82-4629-a379-9ac4574cfd33">
      <UserInfo>
        <DisplayName>Chloe LAVALEE</DisplayName>
        <AccountId>40</AccountId>
        <AccountType/>
      </UserInfo>
      <UserInfo>
        <DisplayName>Isabelle GUIOT</DisplayName>
        <AccountId>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5458CC0-89FA-4A55-A535-7C3CE4C53F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7560bc-dbd1-4ea9-8c03-fa866a59c883"/>
    <ds:schemaRef ds:uri="681a7a5e-0f82-4629-a379-9ac4574cfd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E54869-2BA2-44ED-A005-BCC0DFA792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4D0FCA-4F38-4F33-A51F-79FF22709107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  <ds:schemaRef ds:uri="681a7a5e-0f82-4629-a379-9ac4574cfd33"/>
    <ds:schemaRef ds:uri="4c7560bc-dbd1-4ea9-8c03-fa866a59c883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Budget FCFA</vt:lpstr>
      <vt:lpstr>Budget EURO</vt:lpstr>
      <vt:lpstr>'Budget EURO'!Zone_d_impression</vt:lpstr>
      <vt:lpstr>'Budget FCFA'!Zone_d_impression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Devpt &amp; Int/ S LIEVIN</dc:creator>
  <cp:lastModifiedBy>alexandre bertrand</cp:lastModifiedBy>
  <cp:lastPrinted>2017-01-24T15:38:38Z</cp:lastPrinted>
  <dcterms:created xsi:type="dcterms:W3CDTF">2014-10-15T09:41:10Z</dcterms:created>
  <dcterms:modified xsi:type="dcterms:W3CDTF">2021-10-07T14:27:49Z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0x0101009D77719E6118744AAAA6E5BF758E5FC6</vt:lpwstr>
  </property>
</Properties>
</file>