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 - Dossiers clients\Menakian\10 - Social\2021\RAPHANEL Natacha\"/>
    </mc:Choice>
  </mc:AlternateContent>
  <xr:revisionPtr revIDLastSave="0" documentId="13_ncr:1_{B438AF94-DC07-42DD-B9D9-448220289C04}" xr6:coauthVersionLast="45" xr6:coauthVersionMax="45" xr10:uidLastSave="{00000000-0000-0000-0000-000000000000}"/>
  <bookViews>
    <workbookView xWindow="28680" yWindow="360" windowWidth="25440" windowHeight="15390" activeTab="1" xr2:uid="{00000000-000D-0000-FFFF-FFFF00000000}"/>
  </bookViews>
  <sheets>
    <sheet name="1-Calendrier" sheetId="1" r:id="rId1"/>
    <sheet name="2-Calculs indemnité" sheetId="2" r:id="rId2"/>
  </sheets>
  <definedNames>
    <definedName name="jours_fériés">'1-Calendrier'!$H$3:$H$13</definedName>
    <definedName name="_xlnm.Print_Area" localSheetId="0">'1-Calendrier'!$A$1:$I$18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2" l="1"/>
  <c r="D9" i="1" l="1"/>
  <c r="D6" i="2" l="1"/>
  <c r="F6" i="2" l="1"/>
  <c r="C38" i="2"/>
  <c r="B37" i="2"/>
  <c r="D7" i="2" l="1"/>
  <c r="B7" i="2"/>
  <c r="B6" i="2"/>
  <c r="I7" i="2" l="1"/>
  <c r="E43" i="2" l="1"/>
  <c r="E44" i="2"/>
  <c r="I6" i="2" l="1"/>
  <c r="F38" i="2" l="1"/>
  <c r="B49" i="2" l="1"/>
  <c r="G49" i="2" s="1"/>
  <c r="B44" i="2"/>
  <c r="B43" i="2"/>
  <c r="F43" i="2" s="1"/>
  <c r="F44" i="2" l="1"/>
  <c r="G51" i="2" l="1"/>
  <c r="F45" i="2"/>
  <c r="A55" i="2" s="1"/>
  <c r="C5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Stéphane Pierrot</author>
  </authors>
  <commentList>
    <comment ref="D12" authorId="0" shapeId="0" xr:uid="{A6CF9FA1-E80D-41C2-90F1-9F977482C24B}">
      <text>
        <r>
          <rPr>
            <b/>
            <sz val="9"/>
            <color indexed="81"/>
            <rFont val="Tahoma"/>
            <family val="2"/>
          </rPr>
          <t>Stéphane Pierrot:</t>
        </r>
        <r>
          <rPr>
            <sz val="9"/>
            <color indexed="81"/>
            <rFont val="Tahoma"/>
            <family val="2"/>
          </rPr>
          <t xml:space="preserve">
à ne renseigner que si le courrier part à une date ultérieure de "Envoi de la demande d'homologation"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Stéphane Pierrot</author>
  </authors>
  <commentList>
    <comment ref="B5" authorId="0" shapeId="0" xr:uid="{FC4C5E01-8A64-4478-80A7-CB5648ACE874}">
      <text>
        <r>
          <rPr>
            <b/>
            <sz val="9"/>
            <color indexed="81"/>
            <rFont val="Tahoma"/>
            <family val="2"/>
          </rPr>
          <t>Stéphane Pierrot:</t>
        </r>
        <r>
          <rPr>
            <sz val="9"/>
            <color indexed="81"/>
            <rFont val="Tahoma"/>
            <family val="2"/>
          </rPr>
          <t xml:space="preserve">
Au plus tôt date de rupture calculée dans l'onglet précédent</t>
        </r>
      </text>
    </comment>
  </commentList>
</comments>
</file>

<file path=xl/sharedStrings.xml><?xml version="1.0" encoding="utf-8"?>
<sst xmlns="http://schemas.openxmlformats.org/spreadsheetml/2006/main" count="80" uniqueCount="65">
  <si>
    <t>Date d'embauche</t>
  </si>
  <si>
    <t>Remise de convocation à l'entretien</t>
  </si>
  <si>
    <t>Calendrier de la procédure</t>
  </si>
  <si>
    <t>Début de délai de rétractation</t>
  </si>
  <si>
    <t>Fin de délai de rétractation</t>
  </si>
  <si>
    <t>Envoi de la demande d'homologation</t>
  </si>
  <si>
    <t>Début du délai de réponse</t>
  </si>
  <si>
    <t>Fin de délai d'homologation</t>
  </si>
  <si>
    <t>Date de la rupture du contrat de travail</t>
  </si>
  <si>
    <t>Délai de rétractation : 15 jours calendaires à compter de la signature du Cerfa</t>
  </si>
  <si>
    <t>Délai d'homologation : 15 jours ouvrables à compter de la réception de la demande par l'inspection du travail</t>
  </si>
  <si>
    <t>Base de calcul</t>
  </si>
  <si>
    <t>Total</t>
  </si>
  <si>
    <t>Ancienneté</t>
  </si>
  <si>
    <t>Base</t>
  </si>
  <si>
    <t>Coefficient</t>
  </si>
  <si>
    <t>Diviseur</t>
  </si>
  <si>
    <t xml:space="preserve">Indemnité conventionelle : </t>
  </si>
  <si>
    <t>Forfait social</t>
  </si>
  <si>
    <t>Forfait</t>
  </si>
  <si>
    <t>Procédure de rupture conventionnelle</t>
  </si>
  <si>
    <t>Ancienneté inférieure à 10 ans =&gt; 1/4° de mois par année d'ancienneté</t>
  </si>
  <si>
    <t>Ancienneté supérieure à 10 ans =&gt; 1/4° de mois par année d'ancienneté jusquà 10 ans + 1/3 de mois par année au délà de 10 ans</t>
  </si>
  <si>
    <t xml:space="preserve">Indemnité légale : </t>
  </si>
  <si>
    <t>Calcul de l'indemnité légale</t>
  </si>
  <si>
    <t>Montant</t>
  </si>
  <si>
    <t>Date rupture</t>
  </si>
  <si>
    <t>Années jusqu'à 10 ans</t>
  </si>
  <si>
    <t>années d'ancienneté</t>
  </si>
  <si>
    <t>Date signature</t>
  </si>
  <si>
    <t>Avant de commencer votre saisie</t>
  </si>
  <si>
    <t>• Le délai de rétractation de 15 jours court à compter du lendemain de la signature manuscrite du formulaire par l’employeur et le ou la salarié(e), et non à compter de sa saisie sur TéléRC.</t>
  </si>
  <si>
    <t>• Le délai de 15 jours ouvrables dont dispose l'administration pour instruire votre demande court à compter du lendemain de la réception du formulaire.</t>
  </si>
  <si>
    <t>• Le contrat ne peut être rompu qu’après l’homologation par l’administration.</t>
  </si>
  <si>
    <t>Moyenne</t>
  </si>
  <si>
    <t>Plus haute moyenne</t>
  </si>
  <si>
    <t>Moyenne des 3 derniers mois</t>
  </si>
  <si>
    <t>années</t>
  </si>
  <si>
    <t>mois</t>
  </si>
  <si>
    <t>jours</t>
  </si>
  <si>
    <t>soit</t>
  </si>
  <si>
    <t>L'indemnité est exonérée d'impôt sur le revenu sous conditions pour le salarié.</t>
  </si>
  <si>
    <t>L'indemnité de rupture conventionnelle est soumise à la CSG seulement pour la part du montant qui excède le montant de l'indemnité légale ou conventionnelle.</t>
  </si>
  <si>
    <t>Calcul de l'indemnité conventionnelle</t>
  </si>
  <si>
    <t>Ancienneté au moment de la rupture</t>
  </si>
  <si>
    <t xml:space="preserve">• Si la rupture conventionnelle concerne un salarié « protégé » (délégué du personnel, délégué syndical, membre élu du CE, etc.), </t>
  </si>
  <si>
    <t xml:space="preserve">   Vous devez télécharger le formulaire spécifique de demande d’autorisation d’une rupture conventionnelle d’un salarié protégé (CERFA n°14599*01) sur le site officiel des formulaires en ligne :  https://www.formulaires.modernisation.gouv.fr/gf/cerfa_14599.do</t>
  </si>
  <si>
    <t xml:space="preserve">   Vous ne pouvez pas utiliser ce service. Une procédure d’autorisation auprès de l’inspection du travail est prévue par la loi. </t>
  </si>
  <si>
    <t>Base de calcul : 1/12 de la moyenne brute des 12 derniers mois ou 1/3 de la moyenne des 3 derniers mois</t>
  </si>
  <si>
    <t>moyenne  des 12 mois</t>
  </si>
  <si>
    <t>il faut tenir compte des fractions d'années incomplètes : cette « fraction d’année » est alors exprimée en mois complet.</t>
  </si>
  <si>
    <t xml:space="preserve">Il n'y a pas d'ancienneté requise pour le bénéfice de l'indemnité de rupture conventionnelle, quand l’ancienneté du salarié n’est pas en année entière, </t>
  </si>
  <si>
    <t xml:space="preserve">Le forfait social s'applique aux indemnités de rupture conventionnelle pour la partie exclue de la base de calcul des cotisations, qu'elle soit soumise ou non à laCSG. </t>
  </si>
  <si>
    <t>Les indemnités de RC sont ainsi soumises au forfait social du 1er euro jusqu'à 2 fois le plafond annuel de la Sécurité sociale (soit 82 272€).</t>
  </si>
  <si>
    <t>Lorsque l'indemnité versée dépasse 10 fois le plafond annuel de la sécurité sociale (soit 411 360 € en 2021), elle est soumise à cotisations et contributions sociales dans son intégralité.</t>
  </si>
  <si>
    <t>Exonérée si le montant total de l'indemnité légale de licenciement ne dépasse pas :</t>
  </si>
  <si>
    <t>- 2 fois le montant de la rémunération brute annuelle perçue l'année précédente dans la limite de 6 fois le plafond de la sécurité sociale ;</t>
  </si>
  <si>
    <t>- 50 % du montant de l'indemnité perçue dans la limite de 6 plafond de la sécurité sociale.</t>
  </si>
  <si>
    <t>à prendre en compte</t>
  </si>
  <si>
    <t>à partir de 10 ans</t>
  </si>
  <si>
    <t>RAPHANEL</t>
  </si>
  <si>
    <t>Natacha</t>
  </si>
  <si>
    <t>Une indemnité égale à un quart du mois de salaire par année de présence, avec plafond de six mois</t>
  </si>
  <si>
    <t>4</t>
  </si>
  <si>
    <t>Années d'ancienneté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</si>
</sst>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2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222222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14" fontId="1" fillId="2" borderId="1" xfId="0" applyNumberFormat="1" applyFont="1" applyFill="1" applyBorder="1"/>
    <xf numFmtId="17" fontId="0" fillId="0" borderId="1" xfId="0" applyNumberFormat="1" applyBorder="1"/>
    <xf numFmtId="0" fontId="0" fillId="0" borderId="2" xfId="0" applyBorder="1"/>
    <xf numFmtId="0" fontId="1" fillId="0" borderId="3" xfId="0" applyFont="1" applyBorder="1"/>
    <xf numFmtId="2" fontId="0" fillId="0" borderId="1" xfId="0" applyNumberFormat="1" applyBorder="1"/>
    <xf numFmtId="1" fontId="0" fillId="0" borderId="1" xfId="0" applyNumberFormat="1" applyBorder="1"/>
    <xf numFmtId="9" fontId="0" fillId="0" borderId="1" xfId="0" applyNumberFormat="1" applyBorder="1"/>
    <xf numFmtId="0" fontId="2" fillId="0" borderId="0" xfId="0" applyFont="1"/>
    <xf numFmtId="0" fontId="4" fillId="0" borderId="0" xfId="0" applyFont="1"/>
    <xf numFmtId="14" fontId="0" fillId="3" borderId="1" xfId="0" applyNumberFormat="1" applyFill="1" applyBorder="1"/>
    <xf numFmtId="0" fontId="5" fillId="0" borderId="0" xfId="0" applyFont="1"/>
    <xf numFmtId="0" fontId="0" fillId="0" borderId="1" xfId="0" applyBorder="1" applyAlignment="1">
      <alignment horizontal="center"/>
    </xf>
    <xf numFmtId="14" fontId="0" fillId="0" borderId="0" xfId="0" applyNumberFormat="1" applyFill="1"/>
    <xf numFmtId="14" fontId="0" fillId="4" borderId="0" xfId="0" applyNumberFormat="1" applyFill="1"/>
    <xf numFmtId="2" fontId="0" fillId="0" borderId="0" xfId="0" applyNumberFormat="1"/>
    <xf numFmtId="14" fontId="0" fillId="3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left"/>
    </xf>
    <xf numFmtId="0" fontId="0" fillId="0" borderId="5" xfId="0" applyBorder="1"/>
    <xf numFmtId="2" fontId="0" fillId="0" borderId="6" xfId="0" applyNumberFormat="1" applyBorder="1"/>
    <xf numFmtId="2" fontId="0" fillId="0" borderId="8" xfId="0" applyNumberFormat="1" applyBorder="1"/>
    <xf numFmtId="0" fontId="8" fillId="0" borderId="0" xfId="0" applyFont="1"/>
    <xf numFmtId="0" fontId="1" fillId="3" borderId="0" xfId="0" applyFont="1" applyFill="1"/>
    <xf numFmtId="14" fontId="0" fillId="5" borderId="1" xfId="0" applyNumberFormat="1" applyFill="1" applyBorder="1"/>
    <xf numFmtId="0" fontId="0" fillId="0" borderId="0" xfId="0" applyNumberFormat="1"/>
    <xf numFmtId="0" fontId="0" fillId="0" borderId="0" xfId="0" applyFont="1"/>
    <xf numFmtId="0" fontId="9" fillId="0" borderId="0" xfId="0" applyFont="1"/>
    <xf numFmtId="0" fontId="10" fillId="0" borderId="0" xfId="0" applyFont="1"/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left"/>
    </xf>
    <xf numFmtId="0" fontId="11" fillId="0" borderId="0" xfId="0" applyFont="1"/>
    <xf numFmtId="2" fontId="0" fillId="4" borderId="1" xfId="0" applyNumberFormat="1" applyFill="1" applyBorder="1"/>
    <xf numFmtId="0" fontId="0" fillId="0" borderId="0" xfId="0" applyAlignment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2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164" fontId="0" fillId="4" borderId="0" xfId="0" applyNumberFormat="1" applyFill="1"/>
    <xf numFmtId="49" fontId="0" fillId="0" borderId="1" xfId="0" applyNumberFormat="1" applyBorder="1"/>
    <xf numFmtId="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/>
    <xf numFmtId="4" fontId="0" fillId="0" borderId="2" xfId="0" applyNumberFormat="1" applyBorder="1"/>
    <xf numFmtId="4" fontId="1" fillId="2" borderId="4" xfId="0" applyNumberFormat="1" applyFont="1" applyFill="1" applyBorder="1"/>
    <xf numFmtId="4" fontId="0" fillId="0" borderId="0" xfId="0" applyNumberFormat="1" applyAlignment="1">
      <alignment horizontal="right"/>
    </xf>
    <xf numFmtId="4" fontId="0" fillId="0" borderId="1" xfId="0" applyNumberFormat="1" applyBorder="1"/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12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workbookViewId="0">
      <selection activeCell="D14" sqref="D14"/>
    </sheetView>
  </sheetViews>
  <sheetFormatPr baseColWidth="10" defaultRowHeight="15" x14ac:dyDescent="0.25"/>
  <cols>
    <col min="3" max="3" width="12.140625" customWidth="1"/>
  </cols>
  <sheetData>
    <row r="1" spans="1:8" ht="18.75" x14ac:dyDescent="0.3">
      <c r="A1" s="12" t="s">
        <v>20</v>
      </c>
    </row>
    <row r="3" spans="1:8" x14ac:dyDescent="0.25">
      <c r="A3" s="29" t="s">
        <v>60</v>
      </c>
      <c r="B3" s="29" t="s">
        <v>61</v>
      </c>
      <c r="H3" s="1"/>
    </row>
    <row r="4" spans="1:8" x14ac:dyDescent="0.25">
      <c r="A4" s="13" t="s">
        <v>0</v>
      </c>
      <c r="C4" s="20">
        <v>38617</v>
      </c>
      <c r="H4" s="1"/>
    </row>
    <row r="5" spans="1:8" x14ac:dyDescent="0.25">
      <c r="C5" s="1"/>
      <c r="H5" s="1"/>
    </row>
    <row r="6" spans="1:8" x14ac:dyDescent="0.25">
      <c r="A6" s="59" t="s">
        <v>2</v>
      </c>
      <c r="B6" s="60"/>
      <c r="C6" s="60"/>
      <c r="D6" s="61"/>
      <c r="H6" s="1"/>
    </row>
    <row r="7" spans="1:8" x14ac:dyDescent="0.25">
      <c r="A7" s="62" t="s">
        <v>1</v>
      </c>
      <c r="B7" s="63"/>
      <c r="C7" s="64"/>
      <c r="D7" s="3"/>
      <c r="H7" s="1"/>
    </row>
    <row r="8" spans="1:8" x14ac:dyDescent="0.25">
      <c r="A8" s="62" t="s">
        <v>29</v>
      </c>
      <c r="B8" s="63"/>
      <c r="C8" s="64"/>
      <c r="D8" s="14">
        <v>44525</v>
      </c>
      <c r="H8" s="1"/>
    </row>
    <row r="9" spans="1:8" x14ac:dyDescent="0.25">
      <c r="A9" s="62" t="s">
        <v>3</v>
      </c>
      <c r="B9" s="63"/>
      <c r="C9" s="64"/>
      <c r="D9" s="3">
        <f>+D8+1</f>
        <v>44526</v>
      </c>
      <c r="E9" s="1"/>
      <c r="H9" s="1"/>
    </row>
    <row r="10" spans="1:8" x14ac:dyDescent="0.25">
      <c r="A10" s="62" t="s">
        <v>4</v>
      </c>
      <c r="B10" s="63"/>
      <c r="C10" s="64"/>
      <c r="D10" s="3">
        <v>44540</v>
      </c>
      <c r="H10" s="1"/>
    </row>
    <row r="11" spans="1:8" x14ac:dyDescent="0.25">
      <c r="A11" s="62" t="s">
        <v>5</v>
      </c>
      <c r="B11" s="63"/>
      <c r="C11" s="64"/>
      <c r="D11" s="3">
        <v>44541</v>
      </c>
      <c r="H11" s="1"/>
    </row>
    <row r="12" spans="1:8" x14ac:dyDescent="0.25">
      <c r="A12" s="62" t="s">
        <v>6</v>
      </c>
      <c r="B12" s="63"/>
      <c r="C12" s="64"/>
      <c r="D12" s="30"/>
      <c r="H12" s="1"/>
    </row>
    <row r="13" spans="1:8" x14ac:dyDescent="0.25">
      <c r="A13" s="62" t="s">
        <v>7</v>
      </c>
      <c r="B13" s="63"/>
      <c r="C13" s="64"/>
      <c r="D13" s="30">
        <v>44560</v>
      </c>
      <c r="H13" s="1"/>
    </row>
    <row r="14" spans="1:8" x14ac:dyDescent="0.25">
      <c r="A14" s="62" t="s">
        <v>8</v>
      </c>
      <c r="B14" s="63"/>
      <c r="C14" s="64"/>
      <c r="D14" s="5">
        <v>44561</v>
      </c>
    </row>
    <row r="17" spans="1:1" x14ac:dyDescent="0.25">
      <c r="A17" t="s">
        <v>9</v>
      </c>
    </row>
    <row r="18" spans="1:1" x14ac:dyDescent="0.25">
      <c r="A18" t="s">
        <v>10</v>
      </c>
    </row>
    <row r="20" spans="1:1" x14ac:dyDescent="0.25">
      <c r="A20" t="s">
        <v>30</v>
      </c>
    </row>
    <row r="21" spans="1:1" x14ac:dyDescent="0.25">
      <c r="A21" t="s">
        <v>45</v>
      </c>
    </row>
    <row r="22" spans="1:1" x14ac:dyDescent="0.25">
      <c r="A22" t="s">
        <v>47</v>
      </c>
    </row>
    <row r="23" spans="1:1" x14ac:dyDescent="0.25">
      <c r="A23" t="s">
        <v>46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mergeCells count="9">
    <mergeCell ref="A6:D6"/>
    <mergeCell ref="A13:C13"/>
    <mergeCell ref="A14:C14"/>
    <mergeCell ref="A9:C9"/>
    <mergeCell ref="A7:C7"/>
    <mergeCell ref="A8:C8"/>
    <mergeCell ref="A10:C10"/>
    <mergeCell ref="A11:C11"/>
    <mergeCell ref="A12:C12"/>
  </mergeCells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8"/>
  <sheetViews>
    <sheetView tabSelected="1" topLeftCell="A13" workbookViewId="0">
      <selection activeCell="B38" sqref="B38"/>
    </sheetView>
  </sheetViews>
  <sheetFormatPr baseColWidth="10" defaultRowHeight="15" x14ac:dyDescent="0.25"/>
  <cols>
    <col min="1" max="1" width="23.85546875" customWidth="1"/>
    <col min="2" max="2" width="21.140625" customWidth="1"/>
    <col min="3" max="3" width="27.42578125" bestFit="1" customWidth="1"/>
    <col min="10" max="10" width="19.5703125" bestFit="1" customWidth="1"/>
  </cols>
  <sheetData>
    <row r="1" spans="1:12" ht="18.75" x14ac:dyDescent="0.3">
      <c r="A1" s="12" t="s">
        <v>20</v>
      </c>
    </row>
    <row r="3" spans="1:12" x14ac:dyDescent="0.25">
      <c r="A3" s="4" t="s">
        <v>60</v>
      </c>
      <c r="B3" s="4" t="s">
        <v>61</v>
      </c>
      <c r="C3" s="4"/>
      <c r="F3" s="1"/>
    </row>
    <row r="4" spans="1:12" x14ac:dyDescent="0.25">
      <c r="A4" s="13" t="s">
        <v>0</v>
      </c>
      <c r="B4" s="47">
        <v>38617</v>
      </c>
      <c r="C4" s="17"/>
      <c r="D4" s="1"/>
      <c r="F4" s="31"/>
    </row>
    <row r="5" spans="1:12" x14ac:dyDescent="0.25">
      <c r="A5" s="13" t="s">
        <v>26</v>
      </c>
      <c r="B5" s="20">
        <v>44926</v>
      </c>
      <c r="C5" s="17"/>
      <c r="D5" s="1"/>
    </row>
    <row r="6" spans="1:12" x14ac:dyDescent="0.25">
      <c r="A6" s="13" t="s">
        <v>44</v>
      </c>
      <c r="B6" s="21">
        <f>DATEDIF($B$4,$B$5,"y")</f>
        <v>17</v>
      </c>
      <c r="C6" s="21" t="s">
        <v>37</v>
      </c>
      <c r="D6" s="21">
        <f>DATEDIF($B$4,$B$5,"ym")</f>
        <v>3</v>
      </c>
      <c r="E6" s="21" t="s">
        <v>38</v>
      </c>
      <c r="F6" s="22">
        <f>$B5-DATE(YEAR($B5),MONTH($B5),1)+1-($B4-DATE(YEAR($B4),MONTH($B4),1))</f>
        <v>10</v>
      </c>
      <c r="G6" s="21" t="s">
        <v>39</v>
      </c>
      <c r="H6" s="21" t="s">
        <v>40</v>
      </c>
      <c r="I6" s="23">
        <f>+(B5-B4)/365</f>
        <v>17.284931506849315</v>
      </c>
      <c r="J6" s="24" t="s">
        <v>28</v>
      </c>
    </row>
    <row r="7" spans="1:12" x14ac:dyDescent="0.25">
      <c r="A7" s="13"/>
      <c r="B7" s="21">
        <f>DATEDIF($B$4,$B$5,"y")</f>
        <v>17</v>
      </c>
      <c r="C7" s="21" t="s">
        <v>37</v>
      </c>
      <c r="D7" s="21">
        <f>DATEDIF($B$4,$B$5,"ym")</f>
        <v>3</v>
      </c>
      <c r="E7" s="21" t="s">
        <v>38</v>
      </c>
      <c r="F7" s="22"/>
      <c r="G7" s="21"/>
      <c r="H7" s="21"/>
      <c r="I7" s="23">
        <f>B7+(D7/12)</f>
        <v>17.25</v>
      </c>
      <c r="J7" s="24" t="s">
        <v>28</v>
      </c>
      <c r="K7" s="40" t="s">
        <v>58</v>
      </c>
      <c r="L7" s="4"/>
    </row>
    <row r="8" spans="1:12" x14ac:dyDescent="0.25">
      <c r="A8" s="13" t="s">
        <v>29</v>
      </c>
      <c r="B8" s="18">
        <v>44525</v>
      </c>
      <c r="D8" s="36"/>
      <c r="E8" s="36"/>
      <c r="F8" s="37"/>
      <c r="G8" s="36"/>
      <c r="H8" s="36"/>
      <c r="I8" s="38"/>
      <c r="J8" s="39"/>
    </row>
    <row r="9" spans="1:12" x14ac:dyDescent="0.25">
      <c r="A9" s="13"/>
      <c r="B9" s="17"/>
      <c r="D9" s="19"/>
      <c r="E9" s="1"/>
      <c r="F9" s="31"/>
    </row>
    <row r="10" spans="1:12" x14ac:dyDescent="0.25">
      <c r="A10" s="32" t="s">
        <v>51</v>
      </c>
      <c r="B10" s="17"/>
      <c r="D10" s="19"/>
      <c r="E10" s="1"/>
      <c r="F10" s="31"/>
    </row>
    <row r="11" spans="1:12" x14ac:dyDescent="0.25">
      <c r="A11" s="32" t="s">
        <v>50</v>
      </c>
      <c r="B11" s="17"/>
      <c r="D11" s="19"/>
      <c r="E11" s="1"/>
      <c r="F11" s="31"/>
    </row>
    <row r="13" spans="1:12" x14ac:dyDescent="0.25">
      <c r="A13" t="s">
        <v>48</v>
      </c>
    </row>
    <row r="15" spans="1:12" ht="15.75" x14ac:dyDescent="0.25">
      <c r="A15" s="15" t="s">
        <v>23</v>
      </c>
    </row>
    <row r="16" spans="1:12" x14ac:dyDescent="0.25">
      <c r="A16" t="s">
        <v>21</v>
      </c>
    </row>
    <row r="17" spans="1:9" x14ac:dyDescent="0.25">
      <c r="A17" t="s">
        <v>22</v>
      </c>
    </row>
    <row r="19" spans="1:9" ht="15.75" x14ac:dyDescent="0.25">
      <c r="A19" s="15" t="s">
        <v>17</v>
      </c>
    </row>
    <row r="20" spans="1:9" ht="15.75" x14ac:dyDescent="0.25">
      <c r="A20" s="58" t="s">
        <v>62</v>
      </c>
      <c r="B20" s="34"/>
      <c r="C20" s="34"/>
      <c r="D20" s="34"/>
      <c r="E20" s="34"/>
      <c r="F20" s="34"/>
      <c r="G20" s="34"/>
      <c r="H20" s="34"/>
      <c r="I20" s="34"/>
    </row>
    <row r="21" spans="1:9" ht="15.75" x14ac:dyDescent="0.25">
      <c r="A21" s="33"/>
      <c r="B21" s="34"/>
      <c r="C21" s="34"/>
      <c r="D21" s="34"/>
      <c r="E21" s="34"/>
      <c r="F21" s="34"/>
      <c r="G21" s="34"/>
      <c r="H21" s="34"/>
      <c r="I21" s="34"/>
    </row>
    <row r="23" spans="1:9" hidden="1" x14ac:dyDescent="0.25"/>
    <row r="24" spans="1:9" x14ac:dyDescent="0.25">
      <c r="A24" s="68" t="s">
        <v>11</v>
      </c>
      <c r="B24" s="68"/>
    </row>
    <row r="25" spans="1:9" x14ac:dyDescent="0.25">
      <c r="A25" s="6">
        <v>44197</v>
      </c>
      <c r="B25" s="49">
        <v>2463.66</v>
      </c>
      <c r="C25" s="50"/>
      <c r="D25" s="51"/>
      <c r="E25" s="51"/>
      <c r="F25" s="51"/>
    </row>
    <row r="26" spans="1:9" x14ac:dyDescent="0.25">
      <c r="A26" s="6">
        <v>44228</v>
      </c>
      <c r="B26" s="49">
        <v>2463.66</v>
      </c>
      <c r="C26" s="50"/>
      <c r="D26" s="51"/>
      <c r="E26" s="51"/>
      <c r="F26" s="51"/>
    </row>
    <row r="27" spans="1:9" x14ac:dyDescent="0.25">
      <c r="A27" s="6">
        <v>44256</v>
      </c>
      <c r="B27" s="49">
        <v>2463.66</v>
      </c>
      <c r="C27" s="50"/>
      <c r="D27" s="51"/>
      <c r="E27" s="51"/>
      <c r="F27" s="51"/>
    </row>
    <row r="28" spans="1:9" x14ac:dyDescent="0.25">
      <c r="A28" s="6">
        <v>44287</v>
      </c>
      <c r="B28" s="49">
        <v>2463.66</v>
      </c>
      <c r="C28" s="50"/>
      <c r="D28" s="51"/>
      <c r="E28" s="51"/>
      <c r="F28" s="51"/>
    </row>
    <row r="29" spans="1:9" x14ac:dyDescent="0.25">
      <c r="A29" s="6">
        <v>44317</v>
      </c>
      <c r="B29" s="49">
        <v>2463.66</v>
      </c>
      <c r="C29" s="50"/>
      <c r="D29" s="51"/>
      <c r="E29" s="51"/>
      <c r="F29" s="51"/>
    </row>
    <row r="30" spans="1:9" x14ac:dyDescent="0.25">
      <c r="A30" s="6">
        <v>44348</v>
      </c>
      <c r="B30" s="49">
        <v>2463.66</v>
      </c>
      <c r="C30" s="50"/>
      <c r="D30" s="51"/>
      <c r="E30" s="51"/>
      <c r="F30" s="51"/>
    </row>
    <row r="31" spans="1:9" x14ac:dyDescent="0.25">
      <c r="A31" s="6">
        <v>44378</v>
      </c>
      <c r="B31" s="49">
        <v>2463.66</v>
      </c>
      <c r="C31" s="50"/>
      <c r="D31" s="51"/>
      <c r="E31" s="51"/>
      <c r="F31" s="51"/>
    </row>
    <row r="32" spans="1:9" x14ac:dyDescent="0.25">
      <c r="A32" s="6">
        <v>44409</v>
      </c>
      <c r="B32" s="49">
        <v>2463.66</v>
      </c>
      <c r="C32" s="50"/>
      <c r="D32" s="51"/>
      <c r="E32" s="51"/>
      <c r="F32" s="51"/>
    </row>
    <row r="33" spans="1:9" x14ac:dyDescent="0.25">
      <c r="A33" s="6">
        <v>44440</v>
      </c>
      <c r="B33" s="49">
        <v>2463.66</v>
      </c>
      <c r="C33" s="50"/>
      <c r="D33" s="51"/>
      <c r="E33" s="51"/>
      <c r="F33" s="51"/>
    </row>
    <row r="34" spans="1:9" x14ac:dyDescent="0.25">
      <c r="A34" s="6">
        <v>44470</v>
      </c>
      <c r="B34" s="49">
        <v>2463.66</v>
      </c>
      <c r="C34" s="50"/>
      <c r="D34" s="51"/>
      <c r="E34" s="51"/>
      <c r="F34" s="51"/>
    </row>
    <row r="35" spans="1:9" x14ac:dyDescent="0.25">
      <c r="A35" s="6">
        <v>44501</v>
      </c>
      <c r="B35" s="49">
        <v>2463.66</v>
      </c>
      <c r="C35" s="50"/>
      <c r="D35" s="51"/>
      <c r="E35" s="51"/>
      <c r="F35" s="51"/>
    </row>
    <row r="36" spans="1:9" x14ac:dyDescent="0.25">
      <c r="A36" s="6">
        <v>44531</v>
      </c>
      <c r="B36" s="49">
        <v>2463.66</v>
      </c>
      <c r="C36" s="50"/>
      <c r="D36" s="51"/>
      <c r="E36" s="51"/>
      <c r="F36" s="51"/>
    </row>
    <row r="37" spans="1:9" ht="15.75" thickBot="1" x14ac:dyDescent="0.3">
      <c r="A37" s="7" t="s">
        <v>12</v>
      </c>
      <c r="B37" s="52">
        <f>B25+B26+B27+B28+B29+B30+B31+B32+B33+B34+B35+B36</f>
        <v>29563.919999999998</v>
      </c>
      <c r="C37" s="50"/>
      <c r="D37" s="51"/>
      <c r="E37" s="51"/>
      <c r="F37" s="51"/>
    </row>
    <row r="38" spans="1:9" ht="15.75" thickBot="1" x14ac:dyDescent="0.3">
      <c r="A38" s="8" t="s">
        <v>34</v>
      </c>
      <c r="B38" s="53" t="e">
        <f>COUNTIF(CHAMPS,"&lt;&gt;")=B37/12</f>
        <v>#NAME?</v>
      </c>
      <c r="C38" s="53">
        <f>(B34+B35+B36)/3</f>
        <v>2463.66</v>
      </c>
      <c r="D38" s="51"/>
      <c r="E38" s="54" t="s">
        <v>35</v>
      </c>
      <c r="F38" s="53" t="e">
        <f>+IF(B38&lt;C38,C38,B38)</f>
        <v>#NAME?</v>
      </c>
    </row>
    <row r="39" spans="1:9" x14ac:dyDescent="0.25">
      <c r="B39" s="51" t="s">
        <v>49</v>
      </c>
      <c r="C39" s="51" t="s">
        <v>36</v>
      </c>
      <c r="D39" s="51"/>
      <c r="E39" s="51"/>
      <c r="F39" s="51"/>
    </row>
    <row r="41" spans="1:9" x14ac:dyDescent="0.25">
      <c r="A41" s="69" t="s">
        <v>24</v>
      </c>
      <c r="B41" s="70"/>
      <c r="C41" s="70"/>
      <c r="D41" s="70"/>
      <c r="E41" s="70"/>
      <c r="F41" s="70"/>
      <c r="G41" s="46"/>
    </row>
    <row r="42" spans="1:9" x14ac:dyDescent="0.25">
      <c r="A42" s="2"/>
      <c r="B42" s="16" t="s">
        <v>14</v>
      </c>
      <c r="C42" s="16"/>
      <c r="D42" s="16" t="s">
        <v>15</v>
      </c>
      <c r="E42" s="16" t="s">
        <v>13</v>
      </c>
      <c r="F42" s="16" t="s">
        <v>25</v>
      </c>
      <c r="G42" s="43"/>
    </row>
    <row r="43" spans="1:9" x14ac:dyDescent="0.25">
      <c r="A43" s="2" t="s">
        <v>27</v>
      </c>
      <c r="B43" s="55" t="e">
        <f>+$F$38</f>
        <v>#NAME?</v>
      </c>
      <c r="C43" s="10">
        <v>1</v>
      </c>
      <c r="D43" s="2">
        <v>4</v>
      </c>
      <c r="E43" s="41">
        <f>IF(I7&gt;10,10,I7)</f>
        <v>10</v>
      </c>
      <c r="F43" s="55" t="e">
        <f>(B43/4)*E43</f>
        <v>#NAME?</v>
      </c>
      <c r="G43" s="44"/>
    </row>
    <row r="44" spans="1:9" x14ac:dyDescent="0.25">
      <c r="A44" s="2" t="s">
        <v>59</v>
      </c>
      <c r="B44" s="55" t="e">
        <f>F38</f>
        <v>#NAME?</v>
      </c>
      <c r="C44" s="10">
        <v>1</v>
      </c>
      <c r="D44" s="2">
        <v>3</v>
      </c>
      <c r="E44" s="41">
        <f>IF(I7&gt;10, I7-10,FALSE)</f>
        <v>7.25</v>
      </c>
      <c r="F44" s="55" t="e">
        <f>IF(E44="FAUX",0,B44*(C44/D44)*E44)</f>
        <v>#NAME?</v>
      </c>
      <c r="G44" s="44"/>
      <c r="I44" s="19"/>
    </row>
    <row r="45" spans="1:9" s="42" customFormat="1" x14ac:dyDescent="0.25">
      <c r="A45" s="65" t="s">
        <v>12</v>
      </c>
      <c r="B45" s="66"/>
      <c r="C45" s="66"/>
      <c r="D45" s="66"/>
      <c r="E45" s="67"/>
      <c r="F45" s="56" t="e">
        <f>SUM(F43:F44)</f>
        <v>#NAME?</v>
      </c>
      <c r="G45" s="45"/>
    </row>
    <row r="46" spans="1:9" x14ac:dyDescent="0.25">
      <c r="A46" s="25"/>
      <c r="B46" s="26"/>
      <c r="C46" s="27"/>
    </row>
    <row r="47" spans="1:9" x14ac:dyDescent="0.25">
      <c r="A47" s="59" t="s">
        <v>43</v>
      </c>
      <c r="B47" s="60"/>
      <c r="C47" s="60"/>
      <c r="D47" s="60"/>
      <c r="E47" s="60"/>
      <c r="F47" s="60"/>
      <c r="G47" s="61"/>
    </row>
    <row r="48" spans="1:9" x14ac:dyDescent="0.25">
      <c r="A48" s="2"/>
      <c r="B48" s="16" t="s">
        <v>14</v>
      </c>
      <c r="C48" s="16"/>
      <c r="D48" s="16" t="s">
        <v>15</v>
      </c>
      <c r="E48" s="16" t="s">
        <v>16</v>
      </c>
      <c r="F48" s="16" t="s">
        <v>13</v>
      </c>
      <c r="G48" s="16" t="s">
        <v>25</v>
      </c>
    </row>
    <row r="49" spans="1:7" x14ac:dyDescent="0.25">
      <c r="A49" s="2" t="s">
        <v>64</v>
      </c>
      <c r="B49" s="55" t="e">
        <f>F38</f>
        <v>#NAME?</v>
      </c>
      <c r="C49" s="10">
        <v>1</v>
      </c>
      <c r="D49" s="48" t="s">
        <v>63</v>
      </c>
      <c r="E49" s="2">
        <v>0</v>
      </c>
      <c r="F49" s="41">
        <v>17</v>
      </c>
      <c r="G49" s="55" t="e">
        <f>B49/4*F49</f>
        <v>#NAME?</v>
      </c>
    </row>
    <row r="50" spans="1:7" x14ac:dyDescent="0.25">
      <c r="A50" s="2"/>
      <c r="B50" s="55"/>
      <c r="C50" s="10"/>
      <c r="D50" s="2"/>
      <c r="E50" s="2"/>
      <c r="F50" s="41"/>
      <c r="G50" s="55"/>
    </row>
    <row r="51" spans="1:7" x14ac:dyDescent="0.25">
      <c r="A51" s="65" t="s">
        <v>12</v>
      </c>
      <c r="B51" s="66"/>
      <c r="C51" s="66"/>
      <c r="D51" s="66"/>
      <c r="E51" s="66"/>
      <c r="F51" s="67"/>
      <c r="G51" s="57" t="e">
        <f>SUM(G49:G50)</f>
        <v>#NAME?</v>
      </c>
    </row>
    <row r="53" spans="1:7" ht="15.75" x14ac:dyDescent="0.25">
      <c r="A53" s="59" t="s">
        <v>18</v>
      </c>
      <c r="B53" s="60"/>
      <c r="C53" s="61"/>
      <c r="E53" s="28"/>
    </row>
    <row r="54" spans="1:7" x14ac:dyDescent="0.25">
      <c r="A54" s="2" t="s">
        <v>14</v>
      </c>
      <c r="B54" s="11">
        <v>0.2</v>
      </c>
      <c r="C54" s="2" t="s">
        <v>19</v>
      </c>
    </row>
    <row r="55" spans="1:7" x14ac:dyDescent="0.25">
      <c r="A55" s="9" t="e">
        <f>F45</f>
        <v>#NAME?</v>
      </c>
      <c r="B55" s="11">
        <v>0.2</v>
      </c>
      <c r="C55" s="57" t="e">
        <f>A55*B55</f>
        <v>#NAME?</v>
      </c>
    </row>
    <row r="57" spans="1:7" x14ac:dyDescent="0.25">
      <c r="A57" t="s">
        <v>55</v>
      </c>
    </row>
    <row r="58" spans="1:7" x14ac:dyDescent="0.25">
      <c r="A58" s="35" t="s">
        <v>56</v>
      </c>
    </row>
    <row r="59" spans="1:7" x14ac:dyDescent="0.25">
      <c r="A59" s="35" t="s">
        <v>57</v>
      </c>
    </row>
    <row r="61" spans="1:7" x14ac:dyDescent="0.25">
      <c r="A61" t="s">
        <v>41</v>
      </c>
    </row>
    <row r="63" spans="1:7" x14ac:dyDescent="0.25">
      <c r="A63" t="s">
        <v>54</v>
      </c>
    </row>
    <row r="65" spans="1:1" x14ac:dyDescent="0.25">
      <c r="A65" t="s">
        <v>42</v>
      </c>
    </row>
    <row r="67" spans="1:1" x14ac:dyDescent="0.25">
      <c r="A67" t="s">
        <v>52</v>
      </c>
    </row>
    <row r="68" spans="1:1" x14ac:dyDescent="0.25">
      <c r="A68" t="s">
        <v>53</v>
      </c>
    </row>
  </sheetData>
  <mergeCells count="6">
    <mergeCell ref="A51:F51"/>
    <mergeCell ref="A53:C53"/>
    <mergeCell ref="A24:B24"/>
    <mergeCell ref="A47:G47"/>
    <mergeCell ref="A41:F41"/>
    <mergeCell ref="A45:E45"/>
  </mergeCells>
  <pageMargins left="0.7" right="0.7" top="0.75" bottom="0.75" header="0.3" footer="0.3"/>
  <pageSetup paperSize="9" scale="78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1-Calendrier</vt:lpstr>
      <vt:lpstr>2-Calculs indemnité</vt:lpstr>
      <vt:lpstr>jours_fériés</vt:lpstr>
      <vt:lpstr>'1-Calendrier'!Zone_d_impression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Astier</dc:creator>
  <cp:lastModifiedBy>Marie-Pierre Eckart</cp:lastModifiedBy>
  <cp:lastPrinted>2018-09-21T08:24:52Z</cp:lastPrinted>
  <dcterms:created xsi:type="dcterms:W3CDTF">2015-05-20T08:02:31Z</dcterms:created>
  <dcterms:modified xsi:type="dcterms:W3CDTF">2021-10-29T13:15:50Z</dcterms:modified>
</cp:coreProperties>
</file>