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96D4060-0602-4ADE-9FC4-A6289449008D}" xr6:coauthVersionLast="47" xr6:coauthVersionMax="47" xr10:uidLastSave="{00000000-0000-0000-0000-000000000000}"/>
  <bookViews>
    <workbookView xWindow="-108" yWindow="-108" windowWidth="23256" windowHeight="12456" xr2:uid="{F58D397B-6FA3-4DE9-A0E8-F155FFED0668}"/>
  </bookViews>
  <sheets>
    <sheet name="tentative" sheetId="1" r:id="rId1"/>
    <sheet name="DMT" sheetId="2" r:id="rId2"/>
    <sheet name="qualit" sheetId="3" r:id="rId3"/>
  </sheets>
  <definedNames>
    <definedName name="DMT">tentative!$H$9:$I$13</definedName>
    <definedName name="FCR">tentative!$H$15:$I$17</definedName>
    <definedName name="nb_quali">tentative!$H$3:$I$4</definedName>
    <definedName name="nb_recla">tentative!$H$6:$I$7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/>
  <c r="E11" i="1" a="1"/>
  <c r="E11" i="1" s="1"/>
  <c r="E12" i="1" a="1"/>
  <c r="E12" i="1"/>
  <c r="F12" i="1" s="1"/>
  <c r="E13" i="1" a="1"/>
  <c r="E13" i="1" s="1"/>
  <c r="E14" i="1" a="1"/>
  <c r="E14" i="1"/>
  <c r="E15" i="1" a="1"/>
  <c r="E15" i="1" s="1"/>
  <c r="E16" i="1" a="1"/>
  <c r="E16" i="1"/>
  <c r="D3" i="1" a="1"/>
  <c r="D3" i="1" s="1"/>
  <c r="D4" i="1" a="1"/>
  <c r="D4" i="1"/>
  <c r="D5" i="1" a="1"/>
  <c r="D5" i="1" s="1"/>
  <c r="D6" i="1" a="1"/>
  <c r="D6" i="1"/>
  <c r="D7" i="1" a="1"/>
  <c r="D7" i="1" s="1"/>
  <c r="D8" i="1" a="1"/>
  <c r="D8" i="1"/>
  <c r="F8" i="1" s="1"/>
  <c r="D9" i="1" a="1"/>
  <c r="D9" i="1" s="1"/>
  <c r="D10" i="1" a="1"/>
  <c r="D10" i="1"/>
  <c r="D11" i="1" a="1"/>
  <c r="D11" i="1" s="1"/>
  <c r="D12" i="1" a="1"/>
  <c r="D12" i="1"/>
  <c r="D13" i="1" a="1"/>
  <c r="D13" i="1" s="1"/>
  <c r="D14" i="1" a="1"/>
  <c r="D14" i="1"/>
  <c r="D15" i="1" a="1"/>
  <c r="D15" i="1" s="1"/>
  <c r="D16" i="1" a="1"/>
  <c r="D16" i="1" s="1"/>
  <c r="F16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F4" i="1"/>
  <c r="F15" i="1" l="1"/>
  <c r="F11" i="1"/>
  <c r="F7" i="1"/>
  <c r="F9" i="1"/>
  <c r="F3" i="1"/>
  <c r="F14" i="1"/>
  <c r="F6" i="1"/>
  <c r="F10" i="1"/>
  <c r="F13" i="1"/>
  <c r="F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<sst xmlns="http://schemas.openxmlformats.org/spreadsheetml/2006/main" count="79" uniqueCount="37">
  <si>
    <t>nom</t>
  </si>
  <si>
    <t>nb quali</t>
  </si>
  <si>
    <t>nb recla</t>
  </si>
  <si>
    <t>note quali</t>
  </si>
  <si>
    <t>note recla</t>
  </si>
  <si>
    <t>DMT</t>
  </si>
  <si>
    <t>FCR</t>
  </si>
  <si>
    <t>nombre de tentative du jour</t>
  </si>
  <si>
    <t>tentatives</t>
  </si>
  <si>
    <t>matthieu sommet</t>
  </si>
  <si>
    <t>tonton artheon</t>
  </si>
  <si>
    <t>doc seven</t>
  </si>
  <si>
    <t>boris vian</t>
  </si>
  <si>
    <t>jrr martin</t>
  </si>
  <si>
    <t>doc gyneco</t>
  </si>
  <si>
    <t>coco l'asticot</t>
  </si>
  <si>
    <t>barack obama</t>
  </si>
  <si>
    <t>thor odinson</t>
  </si>
  <si>
    <t>tony stark</t>
  </si>
  <si>
    <t>vers gris</t>
  </si>
  <si>
    <t>severus rogue</t>
  </si>
  <si>
    <t>mimi mathy</t>
  </si>
  <si>
    <t>sangoku</t>
  </si>
  <si>
    <t>Dans chaque cellule suivant un nom, je voudrais retrouver un nombre directement en relation avec le résultat de la cellule associé au même nom dans les onglets suivant</t>
  </si>
  <si>
    <t>Les données sur les autres onglets vont générer un nombre de tentatives plus ou moins important en fonction du résultat : pour matthieu sommet, la cellule indiquant sa DMT est a 391, alors la cellule F3 de l'onglet [tentative] doit afficher le chiffre 4.</t>
  </si>
  <si>
    <t>méthode de calcul :</t>
  </si>
  <si>
    <t>si note quali de l'onglet qualit supérieur ou égale à 8,5 alors il y a deux tentatives par nb quali (sangoku à plus de 8,5 et à 12 en nb qualit, donc 24 tentatives</t>
  </si>
  <si>
    <t>si note quali de l'onglet qualit supérieur ou égale à 6,5 alors il y a quatre tentatives par nb recla (sangoku à plus de 6,5 en note recla et à 18 en nb recla, donc 72 tentatives</t>
  </si>
  <si>
    <t>DMT au dessus de 490 = 0 tentative.</t>
  </si>
  <si>
    <t>DMT entre 490 et 460 = 1 tentative</t>
  </si>
  <si>
    <t>DMT entre 460 et 450 = 2 tentatives</t>
  </si>
  <si>
    <t>DMT entre 450 et 350 = 4 tentatives</t>
  </si>
  <si>
    <t>DMT en dessous de 350 = 0 tentative</t>
  </si>
  <si>
    <t>FCR en dessous de 85% = 0 tentative</t>
  </si>
  <si>
    <t>FCR entre 85% et 90% = 2 tentatives</t>
  </si>
  <si>
    <t>FCR au dessus de 90 % = 4 tentatives</t>
  </si>
  <si>
    <t>Chaque jour la page tentative va en impression  et les onglet DMT et qualit seront modifié, avec un format qui sera conservé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</si>
</sst>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&quot;&gt;=&quot;0.00"/>
    <numFmt numFmtId="166" formatCode="&quot;&lt;&quot;0.0"/>
    <numFmt numFmtId="168" formatCode="&quot;&lt;&quot;0.00"/>
    <numFmt numFmtId="169" formatCode="&quot;&gt;=&quot;0"/>
    <numFmt numFmtId="170" formatCode="&quot;&lt;&quot;0"/>
    <numFmt numFmtId="171" formatCode="&quot;&lt;&quot;0%"/>
    <numFmt numFmtId="172" formatCode="&quot;&gt;=&quot;0%"/>
    <numFmt numFmtId="173" formatCode="&quot;&gt;&quot;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9" fontId="0" fillId="0" borderId="0" xfId="1" applyFont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4" borderId="10" xfId="0" applyFill="1" applyBorder="1"/>
    <xf numFmtId="0" fontId="0" fillId="4" borderId="1" xfId="0" applyFill="1" applyBorder="1"/>
    <xf numFmtId="0" fontId="3" fillId="2" borderId="11" xfId="0" applyFont="1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165" fontId="0" fillId="0" borderId="0" xfId="0" applyNumberFormat="1"/>
    <xf numFmtId="166" fontId="0" fillId="0" borderId="0" xfId="0" applyNumberFormat="1"/>
    <xf numFmtId="0" fontId="4" fillId="6" borderId="12" xfId="0" applyFont="1" applyFill="1" applyBorder="1" applyAlignment="1">
      <alignment horizontal="centerContinuous" vertical="center"/>
    </xf>
    <xf numFmtId="0" fontId="0" fillId="7" borderId="0" xfId="0" applyFill="1" applyAlignment="1">
      <alignment horizontal="centerContinuous" vertical="center"/>
    </xf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</cellXfs>
  <cellStyles count="2">
    <cellStyle name="Normal" xfId="0" builtinId="0"/>
    <cellStyle name="Percent" xfId="1" builtinId="5"/>
  </cellStyles>
  <dxfs count="6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312419</xdr:colOff>
      <xdr:row>14</xdr:row>
      <xdr:rowOff>80010</xdr:rowOff>
    </xdr:from>
    <xdr:to>
      <xdr:col>15</xdr:col>
      <xdr:colOff>588644</xdr:colOff>
      <xdr:row>16</xdr:row>
      <xdr:rowOff>175260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id="{9904BC75-A1AB-4F21-B3C9-8F24A8D5E319}"/>
            </a:ext>
          </a:extLst>
        </xdr:cNvPr>
        <xdr:cNvSpPr/>
      </xdr:nvSpPr>
      <xdr:spPr>
        <a:xfrm flipH="1">
          <a:off x="8161019" y="2724150"/>
          <a:ext cx="2653665" cy="46101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exemple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6ED46B-297C-463F-A071-3FDA63B4F301}" name="Tableau3" displayName="Tableau3" ref="A2:F16" totalsRowShown="0">
  <autoFilter ref="A2:F16" xr:uid="{1D6ED46B-297C-463F-A071-3FDA63B4F301}"/>
  <tableColumns count="6">
    <tableColumn id="1" xr3:uid="{9A3AFB52-957A-4701-A2F2-975CD4A589A0}" name="nom"/>
    <tableColumn id="2" xr3:uid="{6435E340-ED3F-4A64-B54D-9FAF9BEBBB26}" name="nb quali" dataDxfId="3">
      <calculatedColumnFormula>IF(VLOOKUP(Tableau3[[#This Row],[nom]],Tableau2[],2,0)&gt;=tentative!H3,2,1)*VLOOKUP(Tableau3[[#This Row],[nom]],Tableau2[],2,0)</calculatedColumnFormula>
    </tableColumn>
    <tableColumn id="4" xr3:uid="{BBE93E98-BA06-4C85-87AF-19874B486FF8}" name="nb recla" dataDxfId="2">
      <calculatedColumnFormula>IF(VLOOKUP(Tableau3[[#This Row],[nom]],Tableau2[],4,0)&gt;=H6,4,1)*VLOOKUP(Tableau3[[#This Row],[nom]],Tableau2[],4,0)</calculatedColumnFormula>
    </tableColumn>
    <tableColumn id="6" xr3:uid="{2E54CA74-2DE6-4DC3-8383-C0B475186A44}" name="DMT" dataDxfId="1">
      <calculatedColumnFormula array="1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calculatedColumnFormula>
    </tableColumn>
    <tableColumn id="7" xr3:uid="{3ECF9046-0614-401D-99E6-218F1BC5A1D1}" name="FCR" dataDxfId="0">
      <calculatedColumnFormula array="1">_xlfn.IFS(VLOOKUP(Tableau3[[#This Row],[nom]],Tableau1[],3,0)&lt;$H$15,0,AND(VLOOKUP(Tableau3[[#This Row],[nom]],Tableau1[],3,0)&gt;=$H$16,VLOOKUP(Tableau3[[#This Row],[nom]],Tableau1[],3,0)&lt;$H$17),2,VLOOKUP(Tableau3[[#This Row],[nom]],Tableau1[],3,0)&gt;=$H$17,4)</calculatedColumnFormula>
    </tableColumn>
    <tableColumn id="8" xr3:uid="{5FBE0BFF-518F-4A72-AEFA-A9A89F196AF7}" name="nombre de tentative du jour" dataDxfId="5">
      <calculatedColumnFormula>SUM(Tableau3[[#This Row],[nb quali]:[FCR]])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EEAE74-6AA1-4B70-AA4F-36407F5B3884}" name="Tableau1" displayName="Tableau1" ref="A1:C15" totalsRowShown="0">
  <autoFilter ref="A1:C15" xr:uid="{A3EEAE74-6AA1-4B70-AA4F-36407F5B3884}"/>
  <tableColumns count="3">
    <tableColumn id="1" xr3:uid="{FD87EF3C-7421-4C40-9464-CCA30AE79A3D}" name="nom"/>
    <tableColumn id="2" xr3:uid="{0543B290-12A0-4DC5-A562-DC0DE13B949E}" name="DMT"/>
    <tableColumn id="3" xr3:uid="{51B4AB6F-7326-4039-B14A-E42AD88832D7}" name="FCR" dataDxfId="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C6091B-D105-482F-AF71-FCC9E3B8DC57}" name="Tableau2" displayName="Tableau2" ref="A1:E15" totalsRowShown="0">
  <autoFilter ref="A1:E15" xr:uid="{FDC6091B-D105-482F-AF71-FCC9E3B8DC57}"/>
  <tableColumns count="5">
    <tableColumn id="1" xr3:uid="{FDF520D8-08F8-4A0C-833C-B4E3E69108F7}" name="nom"/>
    <tableColumn id="2" xr3:uid="{C6646BC5-2D68-47DE-9AF0-3B08CCB29CE8}" name="nb quali"/>
    <tableColumn id="3" xr3:uid="{5AC3A49A-D63E-4CC0-A224-A43D28FEBF03}" name="note quali"/>
    <tableColumn id="4" xr3:uid="{277BD1DA-9500-4E4E-8E8D-CB319E91BB9F}" name="nb recla"/>
    <tableColumn id="5" xr3:uid="{33605972-0B58-4DC6-813F-B807162C1942}" name="note recl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3EA5D-D8E0-4F77-BDF5-B99CD06366CF}">
  <sheetPr>
    <tabColor theme="9" tint="-0.249977111117893"/>
  </sheetPr>
  <dimension ref="A1:U40"/>
  <sheetViews>
    <sheetView showGridLines="0" tabSelected="1" workbookViewId="0">
      <selection activeCell="K9" sqref="K9:K16"/>
    </sheetView>
  </sheetViews>
  <sheetFormatPr defaultColWidth="11.5546875" defaultRowHeight="14.4" x14ac:dyDescent="0.3"/>
  <cols>
    <col min="1" max="1" width="17" bestFit="1" customWidth="1"/>
    <col min="6" max="6" width="28.109375" customWidth="1"/>
    <col min="17" max="17" width="18.44140625" bestFit="1" customWidth="1"/>
  </cols>
  <sheetData>
    <row r="1" spans="1:18" ht="21" x14ac:dyDescent="0.4">
      <c r="A1" s="2"/>
      <c r="B1" s="26" t="s">
        <v>8</v>
      </c>
      <c r="C1" s="26"/>
      <c r="D1" s="26"/>
      <c r="E1" s="26"/>
      <c r="F1" s="2"/>
    </row>
    <row r="2" spans="1:18" x14ac:dyDescent="0.3">
      <c r="A2" t="s">
        <v>0</v>
      </c>
      <c r="B2" t="s">
        <v>1</v>
      </c>
      <c r="C2" t="s">
        <v>2</v>
      </c>
      <c r="D2" t="s">
        <v>5</v>
      </c>
      <c r="E2" t="s">
        <v>6</v>
      </c>
      <c r="F2" t="s">
        <v>7</v>
      </c>
      <c r="H2" s="44" t="s">
        <v>1</v>
      </c>
      <c r="I2" s="45"/>
    </row>
    <row r="3" spans="1:18" x14ac:dyDescent="0.3">
      <c r="A3" t="s">
        <v>9</v>
      </c>
      <c r="B3" s="3">
        <f>IF(VLOOKUP(Tableau3[[#This Row],[nom]],Tableau2[],2,0)&gt;=tentative!H3,2,1)*VLOOKUP(Tableau3[[#This Row],[nom]],Tableau2[],2,0)</f>
        <v>7</v>
      </c>
      <c r="C3" s="3">
        <f>IF(VLOOKUP(Tableau3[[#This Row],[nom]],Tableau2[],4,0)&gt;=H6,4,1)*VLOOKUP(Tableau3[[#This Row],[nom]],Tableau2[],4,0)</f>
        <v>2</v>
      </c>
      <c r="D3" s="3" cm="1">
        <f t="array" ref="D3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f>
        <v>4</v>
      </c>
      <c r="E3" s="3" cm="1">
        <f t="array" ref="E3">_xlfn.IFS(VLOOKUP(Tableau3[[#This Row],[nom]],Tableau1[],3,0)&lt;$H$15,0,AND(VLOOKUP(Tableau3[[#This Row],[nom]],Tableau1[],3,0)&gt;=$H$16,VLOOKUP(Tableau3[[#This Row],[nom]],Tableau1[],3,0)&lt;$H$17),2,VLOOKUP(Tableau3[[#This Row],[nom]],Tableau1[],3,0)&gt;=$H$17,4)</f>
        <v>2</v>
      </c>
      <c r="F3" s="3">
        <f>SUM(Tableau3[[#This Row],[nb quali]:[FCR]])</f>
        <v>15</v>
      </c>
      <c r="H3" s="42">
        <v>8.5</v>
      </c>
      <c r="I3">
        <v>2</v>
      </c>
      <c r="N3" s="17" t="s">
        <v>23</v>
      </c>
      <c r="O3" s="18"/>
      <c r="P3" s="18"/>
      <c r="Q3" s="18"/>
      <c r="R3" s="19"/>
    </row>
    <row r="4" spans="1:18" x14ac:dyDescent="0.3">
      <c r="A4" t="s">
        <v>10</v>
      </c>
      <c r="B4" s="3">
        <f>IF(VLOOKUP(Tableau3[[#This Row],[nom]],Tableau2[],2,0)&gt;=tentative!H4,2,1)*VLOOKUP(Tableau3[[#This Row],[nom]],Tableau2[],2,0)</f>
        <v>2</v>
      </c>
      <c r="C4" s="3">
        <f>IF(VLOOKUP(Tableau3[[#This Row],[nom]],Tableau2[],4,0)&gt;=H7,4,1)*VLOOKUP(Tableau3[[#This Row],[nom]],Tableau2[],4,0)</f>
        <v>3</v>
      </c>
      <c r="D4" s="3" cm="1">
        <f t="array" ref="D4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f>
        <v>0</v>
      </c>
      <c r="E4" s="3" cm="1">
        <f t="array" ref="E4">_xlfn.IFS(VLOOKUP(Tableau3[[#This Row],[nom]],Tableau1[],3,0)&lt;$H$15,0,AND(VLOOKUP(Tableau3[[#This Row],[nom]],Tableau1[],3,0)&gt;=$H$16,VLOOKUP(Tableau3[[#This Row],[nom]],Tableau1[],3,0)&lt;$H$17),2,VLOOKUP(Tableau3[[#This Row],[nom]],Tableau1[],3,0)&gt;=$H$17,4)</f>
        <v>0</v>
      </c>
      <c r="F4" s="3">
        <f>SUM(Tableau3[[#This Row],[nb quali]:[FCR]])</f>
        <v>5</v>
      </c>
      <c r="H4" s="46">
        <v>8.5</v>
      </c>
      <c r="I4">
        <v>1</v>
      </c>
      <c r="N4" s="20"/>
      <c r="O4" s="21"/>
      <c r="P4" s="21"/>
      <c r="Q4" s="21"/>
      <c r="R4" s="22"/>
    </row>
    <row r="5" spans="1:18" x14ac:dyDescent="0.3">
      <c r="A5" t="s">
        <v>11</v>
      </c>
      <c r="B5" s="3">
        <f>IF(VLOOKUP(Tableau3[[#This Row],[nom]],Tableau2[],2,0)&gt;=tentative!H5,2,1)*VLOOKUP(Tableau3[[#This Row],[nom]],Tableau2[],2,0)</f>
        <v>4</v>
      </c>
      <c r="C5" s="3">
        <f>IF(VLOOKUP(Tableau3[[#This Row],[nom]],Tableau2[],4,0)&gt;=H8,4,1)*VLOOKUP(Tableau3[[#This Row],[nom]],Tableau2[],4,0)</f>
        <v>5</v>
      </c>
      <c r="D5" s="3" cm="1">
        <f t="array" ref="D5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f>
        <v>0</v>
      </c>
      <c r="E5" s="3" cm="1">
        <f t="array" ref="E5">_xlfn.IFS(VLOOKUP(Tableau3[[#This Row],[nom]],Tableau1[],3,0)&lt;$H$15,0,AND(VLOOKUP(Tableau3[[#This Row],[nom]],Tableau1[],3,0)&gt;=$H$16,VLOOKUP(Tableau3[[#This Row],[nom]],Tableau1[],3,0)&lt;$H$17),2,VLOOKUP(Tableau3[[#This Row],[nom]],Tableau1[],3,0)&gt;=$H$17,4)</f>
        <v>4</v>
      </c>
      <c r="F5" s="3">
        <f>SUM(Tableau3[[#This Row],[nb quali]:[FCR]])</f>
        <v>13</v>
      </c>
      <c r="H5" s="44" t="s">
        <v>2</v>
      </c>
      <c r="I5" s="45"/>
      <c r="N5" s="20"/>
      <c r="O5" s="21"/>
      <c r="P5" s="21"/>
      <c r="Q5" s="21"/>
      <c r="R5" s="22"/>
    </row>
    <row r="6" spans="1:18" x14ac:dyDescent="0.3">
      <c r="A6" t="s">
        <v>12</v>
      </c>
      <c r="B6" s="3">
        <f>IF(VLOOKUP(Tableau3[[#This Row],[nom]],Tableau2[],2,0)&gt;=tentative!H6,2,1)*VLOOKUP(Tableau3[[#This Row],[nom]],Tableau2[],2,0)</f>
        <v>1</v>
      </c>
      <c r="C6" s="3">
        <f>IF(VLOOKUP(Tableau3[[#This Row],[nom]],Tableau2[],4,0)&gt;=H9,4,1)*VLOOKUP(Tableau3[[#This Row],[nom]],Tableau2[],4,0)</f>
        <v>6</v>
      </c>
      <c r="D6" s="3" cm="1">
        <f t="array" ref="D6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f>
        <v>1</v>
      </c>
      <c r="E6" s="3" cm="1">
        <f t="array" ref="E6">_xlfn.IFS(VLOOKUP(Tableau3[[#This Row],[nom]],Tableau1[],3,0)&lt;$H$15,0,AND(VLOOKUP(Tableau3[[#This Row],[nom]],Tableau1[],3,0)&gt;=$H$16,VLOOKUP(Tableau3[[#This Row],[nom]],Tableau1[],3,0)&lt;$H$17),2,VLOOKUP(Tableau3[[#This Row],[nom]],Tableau1[],3,0)&gt;=$H$17,4)</f>
        <v>0</v>
      </c>
      <c r="F6" s="3">
        <f>SUM(Tableau3[[#This Row],[nb quali]:[FCR]])</f>
        <v>8</v>
      </c>
      <c r="H6" s="42">
        <v>6.5</v>
      </c>
      <c r="I6">
        <v>4</v>
      </c>
      <c r="N6" s="20"/>
      <c r="O6" s="21"/>
      <c r="P6" s="21"/>
      <c r="Q6" s="21"/>
      <c r="R6" s="22"/>
    </row>
    <row r="7" spans="1:18" x14ac:dyDescent="0.3">
      <c r="A7" t="s">
        <v>13</v>
      </c>
      <c r="B7" s="3">
        <f>IF(VLOOKUP(Tableau3[[#This Row],[nom]],Tableau2[],2,0)&gt;=tentative!H7,2,1)*VLOOKUP(Tableau3[[#This Row],[nom]],Tableau2[],2,0)</f>
        <v>30</v>
      </c>
      <c r="C7" s="3">
        <f>IF(VLOOKUP(Tableau3[[#This Row],[nom]],Tableau2[],4,0)&gt;=H10,4,1)*VLOOKUP(Tableau3[[#This Row],[nom]],Tableau2[],4,0)</f>
        <v>32</v>
      </c>
      <c r="D7" s="3" cm="1">
        <f t="array" ref="D7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f>
        <v>4</v>
      </c>
      <c r="E7" s="3" cm="1">
        <f t="array" ref="E7">_xlfn.IFS(VLOOKUP(Tableau3[[#This Row],[nom]],Tableau1[],3,0)&lt;$H$15,0,AND(VLOOKUP(Tableau3[[#This Row],[nom]],Tableau1[],3,0)&gt;=$H$16,VLOOKUP(Tableau3[[#This Row],[nom]],Tableau1[],3,0)&lt;$H$17),2,VLOOKUP(Tableau3[[#This Row],[nom]],Tableau1[],3,0)&gt;=$H$17,4)</f>
        <v>0</v>
      </c>
      <c r="F7" s="3">
        <f>SUM(Tableau3[[#This Row],[nb quali]:[FCR]])</f>
        <v>66</v>
      </c>
      <c r="H7" s="46">
        <v>6.5</v>
      </c>
      <c r="I7">
        <v>1</v>
      </c>
      <c r="N7" s="20"/>
      <c r="O7" s="21"/>
      <c r="P7" s="21"/>
      <c r="Q7" s="21"/>
      <c r="R7" s="22"/>
    </row>
    <row r="8" spans="1:18" x14ac:dyDescent="0.3">
      <c r="A8" t="s">
        <v>14</v>
      </c>
      <c r="B8" s="3">
        <f>IF(VLOOKUP(Tableau3[[#This Row],[nom]],Tableau2[],2,0)&gt;=tentative!H8,2,1)*VLOOKUP(Tableau3[[#This Row],[nom]],Tableau2[],2,0)</f>
        <v>7</v>
      </c>
      <c r="C8" s="3">
        <f>IF(VLOOKUP(Tableau3[[#This Row],[nom]],Tableau2[],4,0)&gt;=H11,4,1)*VLOOKUP(Tableau3[[#This Row],[nom]],Tableau2[],4,0)</f>
        <v>3</v>
      </c>
      <c r="D8" s="3" cm="1">
        <f t="array" ref="D8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f>
        <v>0</v>
      </c>
      <c r="E8" s="3" cm="1">
        <f t="array" ref="E8">_xlfn.IFS(VLOOKUP(Tableau3[[#This Row],[nom]],Tableau1[],3,0)&lt;$H$15,0,AND(VLOOKUP(Tableau3[[#This Row],[nom]],Tableau1[],3,0)&gt;=$H$16,VLOOKUP(Tableau3[[#This Row],[nom]],Tableau1[],3,0)&lt;$H$17),2,VLOOKUP(Tableau3[[#This Row],[nom]],Tableau1[],3,0)&gt;=$H$17,4)</f>
        <v>2</v>
      </c>
      <c r="F8" s="3">
        <f>SUM(Tableau3[[#This Row],[nb quali]:[FCR]])</f>
        <v>12</v>
      </c>
      <c r="H8" s="44" t="s">
        <v>5</v>
      </c>
      <c r="I8" s="45"/>
      <c r="N8" s="20"/>
      <c r="O8" s="21"/>
      <c r="P8" s="21"/>
      <c r="Q8" s="21"/>
      <c r="R8" s="22"/>
    </row>
    <row r="9" spans="1:18" x14ac:dyDescent="0.3">
      <c r="A9" t="s">
        <v>15</v>
      </c>
      <c r="B9" s="3">
        <f>IF(VLOOKUP(Tableau3[[#This Row],[nom]],Tableau2[],2,0)&gt;=tentative!H9,2,1)*VLOOKUP(Tableau3[[#This Row],[nom]],Tableau2[],2,0)</f>
        <v>0</v>
      </c>
      <c r="C9" s="3">
        <f>IF(VLOOKUP(Tableau3[[#This Row],[nom]],Tableau2[],4,0)&gt;=H12,4,1)*VLOOKUP(Tableau3[[#This Row],[nom]],Tableau2[],4,0)</f>
        <v>24</v>
      </c>
      <c r="D9" s="3" cm="1">
        <f t="array" ref="D9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f>
        <v>4</v>
      </c>
      <c r="E9" s="3" cm="1">
        <f t="array" ref="E9">_xlfn.IFS(VLOOKUP(Tableau3[[#This Row],[nom]],Tableau1[],3,0)&lt;$H$15,0,AND(VLOOKUP(Tableau3[[#This Row],[nom]],Tableau1[],3,0)&gt;=$H$16,VLOOKUP(Tableau3[[#This Row],[nom]],Tableau1[],3,0)&lt;$H$17),2,VLOOKUP(Tableau3[[#This Row],[nom]],Tableau1[],3,0)&gt;=$H$17,4)</f>
        <v>2</v>
      </c>
      <c r="F9" s="3">
        <f>SUM(Tableau3[[#This Row],[nb quali]:[FCR]])</f>
        <v>30</v>
      </c>
      <c r="H9" s="51">
        <v>490</v>
      </c>
      <c r="I9">
        <v>0</v>
      </c>
      <c r="K9" s="42"/>
      <c r="N9" s="27" t="s">
        <v>24</v>
      </c>
      <c r="O9" s="28"/>
      <c r="P9" s="28"/>
      <c r="Q9" s="28"/>
      <c r="R9" s="29"/>
    </row>
    <row r="10" spans="1:18" x14ac:dyDescent="0.3">
      <c r="A10" t="s">
        <v>16</v>
      </c>
      <c r="B10" s="3">
        <f>IF(VLOOKUP(Tableau3[[#This Row],[nom]],Tableau2[],2,0)&gt;=tentative!H10,2,1)*VLOOKUP(Tableau3[[#This Row],[nom]],Tableau2[],2,0)</f>
        <v>19</v>
      </c>
      <c r="C10" s="3">
        <f>IF(VLOOKUP(Tableau3[[#This Row],[nom]],Tableau2[],4,0)&gt;=H13,4,1)*VLOOKUP(Tableau3[[#This Row],[nom]],Tableau2[],4,0)</f>
        <v>12</v>
      </c>
      <c r="D10" s="3" cm="1">
        <f t="array" ref="D10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f>
        <v>0</v>
      </c>
      <c r="E10" s="3" cm="1">
        <f t="array" ref="E10">_xlfn.IFS(VLOOKUP(Tableau3[[#This Row],[nom]],Tableau1[],3,0)&lt;$H$15,0,AND(VLOOKUP(Tableau3[[#This Row],[nom]],Tableau1[],3,0)&gt;=$H$16,VLOOKUP(Tableau3[[#This Row],[nom]],Tableau1[],3,0)&lt;$H$17),2,VLOOKUP(Tableau3[[#This Row],[nom]],Tableau1[],3,0)&gt;=$H$17,4)</f>
        <v>2</v>
      </c>
      <c r="F10" s="3">
        <f>SUM(Tableau3[[#This Row],[nb quali]:[FCR]])</f>
        <v>33</v>
      </c>
      <c r="H10" s="47">
        <v>460</v>
      </c>
      <c r="I10">
        <v>1</v>
      </c>
      <c r="K10" s="43"/>
      <c r="N10" s="27"/>
      <c r="O10" s="28"/>
      <c r="P10" s="28"/>
      <c r="Q10" s="28"/>
      <c r="R10" s="29"/>
    </row>
    <row r="11" spans="1:18" x14ac:dyDescent="0.3">
      <c r="A11" t="s">
        <v>17</v>
      </c>
      <c r="B11" s="3">
        <f>IF(VLOOKUP(Tableau3[[#This Row],[nom]],Tableau2[],2,0)&gt;=tentative!H11,2,1)*VLOOKUP(Tableau3[[#This Row],[nom]],Tableau2[],2,0)</f>
        <v>6</v>
      </c>
      <c r="C11" s="3">
        <f>IF(VLOOKUP(Tableau3[[#This Row],[nom]],Tableau2[],4,0)&gt;=H14,4,1)*VLOOKUP(Tableau3[[#This Row],[nom]],Tableau2[],4,0)</f>
        <v>1</v>
      </c>
      <c r="D11" s="3" cm="1">
        <f t="array" ref="D11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f>
        <v>4</v>
      </c>
      <c r="E11" s="3" cm="1">
        <f t="array" ref="E11">_xlfn.IFS(VLOOKUP(Tableau3[[#This Row],[nom]],Tableau1[],3,0)&lt;$H$15,0,AND(VLOOKUP(Tableau3[[#This Row],[nom]],Tableau1[],3,0)&gt;=$H$16,VLOOKUP(Tableau3[[#This Row],[nom]],Tableau1[],3,0)&lt;$H$17),2,VLOOKUP(Tableau3[[#This Row],[nom]],Tableau1[],3,0)&gt;=$H$17,4)</f>
        <v>4</v>
      </c>
      <c r="F11" s="3">
        <f>SUM(Tableau3[[#This Row],[nb quali]:[FCR]])</f>
        <v>15</v>
      </c>
      <c r="H11" s="47">
        <v>450</v>
      </c>
      <c r="I11">
        <v>2</v>
      </c>
      <c r="N11" s="27"/>
      <c r="O11" s="28"/>
      <c r="P11" s="28"/>
      <c r="Q11" s="28"/>
      <c r="R11" s="29"/>
    </row>
    <row r="12" spans="1:18" x14ac:dyDescent="0.3">
      <c r="A12" t="s">
        <v>18</v>
      </c>
      <c r="B12" s="3">
        <f>IF(VLOOKUP(Tableau3[[#This Row],[nom]],Tableau2[],2,0)&gt;=tentative!H12,2,1)*VLOOKUP(Tableau3[[#This Row],[nom]],Tableau2[],2,0)</f>
        <v>24</v>
      </c>
      <c r="C12" s="3">
        <f>IF(VLOOKUP(Tableau3[[#This Row],[nom]],Tableau2[],4,0)&gt;=H15,4,1)*VLOOKUP(Tableau3[[#This Row],[nom]],Tableau2[],4,0)</f>
        <v>0</v>
      </c>
      <c r="D12" s="3" cm="1">
        <f t="array" ref="D12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f>
        <v>0</v>
      </c>
      <c r="E12" s="3" cm="1">
        <f t="array" ref="E12">_xlfn.IFS(VLOOKUP(Tableau3[[#This Row],[nom]],Tableau1[],3,0)&lt;$H$15,0,AND(VLOOKUP(Tableau3[[#This Row],[nom]],Tableau1[],3,0)&gt;=$H$16,VLOOKUP(Tableau3[[#This Row],[nom]],Tableau1[],3,0)&lt;$H$17),2,VLOOKUP(Tableau3[[#This Row],[nom]],Tableau1[],3,0)&gt;=$H$17,4)</f>
        <v>4</v>
      </c>
      <c r="F12" s="3">
        <f>SUM(Tableau3[[#This Row],[nb quali]:[FCR]])</f>
        <v>28</v>
      </c>
      <c r="H12" s="47">
        <v>350</v>
      </c>
      <c r="I12">
        <v>4</v>
      </c>
      <c r="N12" s="27"/>
      <c r="O12" s="28"/>
      <c r="P12" s="28"/>
      <c r="Q12" s="28"/>
      <c r="R12" s="29"/>
    </row>
    <row r="13" spans="1:18" x14ac:dyDescent="0.3">
      <c r="A13" t="s">
        <v>19</v>
      </c>
      <c r="B13" s="3">
        <f>IF(VLOOKUP(Tableau3[[#This Row],[nom]],Tableau2[],2,0)&gt;=tentative!H13,2,1)*VLOOKUP(Tableau3[[#This Row],[nom]],Tableau2[],2,0)</f>
        <v>3</v>
      </c>
      <c r="C13" s="3">
        <f>IF(VLOOKUP(Tableau3[[#This Row],[nom]],Tableau2[],4,0)&gt;=H16,4,1)*VLOOKUP(Tableau3[[#This Row],[nom]],Tableau2[],4,0)</f>
        <v>8</v>
      </c>
      <c r="D13" s="3" cm="1">
        <f t="array" ref="D13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f>
        <v>4</v>
      </c>
      <c r="E13" s="3" cm="1">
        <f t="array" ref="E13">_xlfn.IFS(VLOOKUP(Tableau3[[#This Row],[nom]],Tableau1[],3,0)&lt;$H$15,0,AND(VLOOKUP(Tableau3[[#This Row],[nom]],Tableau1[],3,0)&gt;=$H$16,VLOOKUP(Tableau3[[#This Row],[nom]],Tableau1[],3,0)&lt;$H$17),2,VLOOKUP(Tableau3[[#This Row],[nom]],Tableau1[],3,0)&gt;=$H$17,4)</f>
        <v>0</v>
      </c>
      <c r="F13" s="3">
        <f>SUM(Tableau3[[#This Row],[nb quali]:[FCR]])</f>
        <v>15</v>
      </c>
      <c r="H13" s="48">
        <v>350</v>
      </c>
      <c r="I13">
        <v>0</v>
      </c>
      <c r="N13" s="30"/>
      <c r="O13" s="31"/>
      <c r="P13" s="31"/>
      <c r="Q13" s="31"/>
      <c r="R13" s="32"/>
    </row>
    <row r="14" spans="1:18" x14ac:dyDescent="0.3">
      <c r="A14" t="s">
        <v>20</v>
      </c>
      <c r="B14" s="3">
        <f>IF(VLOOKUP(Tableau3[[#This Row],[nom]],Tableau2[],2,0)&gt;=tentative!H14,2,1)*VLOOKUP(Tableau3[[#This Row],[nom]],Tableau2[],2,0)</f>
        <v>4</v>
      </c>
      <c r="C14" s="3">
        <f>IF(VLOOKUP(Tableau3[[#This Row],[nom]],Tableau2[],4,0)&gt;=H17,4,1)*VLOOKUP(Tableau3[[#This Row],[nom]],Tableau2[],4,0)</f>
        <v>12</v>
      </c>
      <c r="D14" s="3" cm="1">
        <f t="array" ref="D14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f>
        <v>0</v>
      </c>
      <c r="E14" s="3" cm="1">
        <f t="array" ref="E14">_xlfn.IFS(VLOOKUP(Tableau3[[#This Row],[nom]],Tableau1[],3,0)&lt;$H$15,0,AND(VLOOKUP(Tableau3[[#This Row],[nom]],Tableau1[],3,0)&gt;=$H$16,VLOOKUP(Tableau3[[#This Row],[nom]],Tableau1[],3,0)&lt;$H$17),2,VLOOKUP(Tableau3[[#This Row],[nom]],Tableau1[],3,0)&gt;=$H$17,4)</f>
        <v>4</v>
      </c>
      <c r="F14" s="3">
        <f>SUM(Tableau3[[#This Row],[nb quali]:[FCR]])</f>
        <v>20</v>
      </c>
      <c r="H14" s="44" t="s">
        <v>6</v>
      </c>
      <c r="I14" s="45"/>
    </row>
    <row r="15" spans="1:18" x14ac:dyDescent="0.3">
      <c r="A15" t="s">
        <v>21</v>
      </c>
      <c r="B15" s="3">
        <f>IF(VLOOKUP(Tableau3[[#This Row],[nom]],Tableau2[],2,0)&gt;=tentative!H15,2,1)*VLOOKUP(Tableau3[[#This Row],[nom]],Tableau2[],2,0)</f>
        <v>4</v>
      </c>
      <c r="C15" s="3">
        <f>IF(VLOOKUP(Tableau3[[#This Row],[nom]],Tableau2[],4,0)&gt;=H18,4,1)*VLOOKUP(Tableau3[[#This Row],[nom]],Tableau2[],4,0)</f>
        <v>8</v>
      </c>
      <c r="D15" s="3" cm="1">
        <f t="array" ref="D15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f>
        <v>2</v>
      </c>
      <c r="E15" s="3" cm="1">
        <f t="array" ref="E15">_xlfn.IFS(VLOOKUP(Tableau3[[#This Row],[nom]],Tableau1[],3,0)&lt;$H$15,0,AND(VLOOKUP(Tableau3[[#This Row],[nom]],Tableau1[],3,0)&gt;=$H$16,VLOOKUP(Tableau3[[#This Row],[nom]],Tableau1[],3,0)&lt;$H$17),2,VLOOKUP(Tableau3[[#This Row],[nom]],Tableau1[],3,0)&gt;=$H$17,4)</f>
        <v>0</v>
      </c>
      <c r="F15" s="3">
        <f>SUM(Tableau3[[#This Row],[nb quali]:[FCR]])</f>
        <v>14</v>
      </c>
      <c r="H15" s="49">
        <v>0.85</v>
      </c>
      <c r="I15">
        <v>0</v>
      </c>
    </row>
    <row r="16" spans="1:18" x14ac:dyDescent="0.3">
      <c r="A16" t="s">
        <v>22</v>
      </c>
      <c r="B16" s="3">
        <f>IF(VLOOKUP(Tableau3[[#This Row],[nom]],Tableau2[],2,0)&gt;=tentative!H16,2,1)*VLOOKUP(Tableau3[[#This Row],[nom]],Tableau2[],2,0)</f>
        <v>24</v>
      </c>
      <c r="C16" s="3">
        <f>IF(VLOOKUP(Tableau3[[#This Row],[nom]],Tableau2[],4,0)&gt;=H19,4,1)*VLOOKUP(Tableau3[[#This Row],[nom]],Tableau2[],4,0)</f>
        <v>72</v>
      </c>
      <c r="D16" s="3" cm="1">
        <f t="array" ref="D16">_xlfn.IFS(VLOOKUP(Tableau3[[#This Row],[nom]],Tableau1[],2,0)&gt;tentative!$H$9,0,AND(VLOOKUP(Tableau3[[#This Row],[nom]],Tableau1[],2,0)&lt;tentative!$H$9,VLOOKUP(Tableau3[[#This Row],[nom]],Tableau1[],2,0)&gt;=tentative!$H$10),1,AND(VLOOKUP(Tableau3[[#This Row],[nom]],Tableau1[],2,0)&lt;tentative!$H$10,VLOOKUP(Tableau3[[#This Row],[nom]],Tableau1[],2,0)&gt;=tentative!$H$11),2,AND(VLOOKUP(Tableau3[[#This Row],[nom]],Tableau1[],2,0)&lt;tentative!$H$11,VLOOKUP(Tableau3[[#This Row],[nom]],Tableau1[],2,0)&gt;=tentative!$H$12),4,VLOOKUP(Tableau3[[#This Row],[nom]],Tableau1[],2,0)&lt;tentative!$H$13,0)</f>
        <v>0</v>
      </c>
      <c r="E16" s="3" cm="1">
        <f t="array" ref="E16">_xlfn.IFS(VLOOKUP(Tableau3[[#This Row],[nom]],Tableau1[],3,0)&lt;$H$15,0,AND(VLOOKUP(Tableau3[[#This Row],[nom]],Tableau1[],3,0)&gt;=$H$16,VLOOKUP(Tableau3[[#This Row],[nom]],Tableau1[],3,0)&lt;$H$17),2,VLOOKUP(Tableau3[[#This Row],[nom]],Tableau1[],3,0)&gt;=$H$17,4)</f>
        <v>2</v>
      </c>
      <c r="F16" s="3">
        <f>SUM(Tableau3[[#This Row],[nb quali]:[FCR]])</f>
        <v>98</v>
      </c>
      <c r="H16" s="50">
        <v>0.85</v>
      </c>
      <c r="I16">
        <v>2</v>
      </c>
      <c r="Q16" s="7" t="s">
        <v>25</v>
      </c>
      <c r="R16" s="5" t="s">
        <v>1</v>
      </c>
    </row>
    <row r="17" spans="8:21" x14ac:dyDescent="0.3">
      <c r="H17" s="50">
        <v>0.9</v>
      </c>
      <c r="I17">
        <v>4</v>
      </c>
      <c r="R17" s="33" t="s">
        <v>26</v>
      </c>
      <c r="S17" s="34"/>
      <c r="T17" s="34"/>
      <c r="U17" s="35"/>
    </row>
    <row r="18" spans="8:21" x14ac:dyDescent="0.3">
      <c r="H18" s="47"/>
      <c r="R18" s="36"/>
      <c r="S18" s="37"/>
      <c r="T18" s="37"/>
      <c r="U18" s="38"/>
    </row>
    <row r="19" spans="8:21" x14ac:dyDescent="0.3">
      <c r="H19" s="48"/>
      <c r="R19" s="36"/>
      <c r="S19" s="37"/>
      <c r="T19" s="37"/>
      <c r="U19" s="38"/>
    </row>
    <row r="20" spans="8:21" x14ac:dyDescent="0.3">
      <c r="R20" s="36"/>
      <c r="S20" s="37"/>
      <c r="T20" s="37"/>
      <c r="U20" s="38"/>
    </row>
    <row r="21" spans="8:21" x14ac:dyDescent="0.3">
      <c r="R21" s="39"/>
      <c r="S21" s="40"/>
      <c r="T21" s="40"/>
      <c r="U21" s="41"/>
    </row>
    <row r="22" spans="8:21" x14ac:dyDescent="0.3">
      <c r="H22" s="17" t="s">
        <v>36</v>
      </c>
      <c r="I22" s="18"/>
      <c r="J22" s="18"/>
      <c r="K22" s="18"/>
      <c r="L22" s="18"/>
      <c r="M22" s="18"/>
      <c r="N22" s="18"/>
      <c r="O22" s="18"/>
      <c r="P22" s="19"/>
    </row>
    <row r="23" spans="8:21" x14ac:dyDescent="0.3">
      <c r="H23" s="20"/>
      <c r="I23" s="21"/>
      <c r="J23" s="21"/>
      <c r="K23" s="21"/>
      <c r="L23" s="21"/>
      <c r="M23" s="21"/>
      <c r="N23" s="21"/>
      <c r="O23" s="21"/>
      <c r="P23" s="22"/>
      <c r="R23" s="6" t="s">
        <v>2</v>
      </c>
    </row>
    <row r="24" spans="8:21" x14ac:dyDescent="0.3">
      <c r="H24" s="20"/>
      <c r="I24" s="21"/>
      <c r="J24" s="21"/>
      <c r="K24" s="21"/>
      <c r="L24" s="21"/>
      <c r="M24" s="21"/>
      <c r="N24" s="21"/>
      <c r="O24" s="21"/>
      <c r="P24" s="22"/>
      <c r="R24" s="33" t="s">
        <v>27</v>
      </c>
      <c r="S24" s="34"/>
      <c r="T24" s="34"/>
      <c r="U24" s="35"/>
    </row>
    <row r="25" spans="8:21" x14ac:dyDescent="0.3">
      <c r="H25" s="20"/>
      <c r="I25" s="21"/>
      <c r="J25" s="21"/>
      <c r="K25" s="21"/>
      <c r="L25" s="21"/>
      <c r="M25" s="21"/>
      <c r="N25" s="21"/>
      <c r="O25" s="21"/>
      <c r="P25" s="22"/>
      <c r="R25" s="36"/>
      <c r="S25" s="37"/>
      <c r="T25" s="37"/>
      <c r="U25" s="38"/>
    </row>
    <row r="26" spans="8:21" x14ac:dyDescent="0.3">
      <c r="H26" s="20"/>
      <c r="I26" s="21"/>
      <c r="J26" s="21"/>
      <c r="K26" s="21"/>
      <c r="L26" s="21"/>
      <c r="M26" s="21"/>
      <c r="N26" s="21"/>
      <c r="O26" s="21"/>
      <c r="P26" s="22"/>
      <c r="R26" s="36"/>
      <c r="S26" s="37"/>
      <c r="T26" s="37"/>
      <c r="U26" s="38"/>
    </row>
    <row r="27" spans="8:21" x14ac:dyDescent="0.3">
      <c r="H27" s="20"/>
      <c r="I27" s="21"/>
      <c r="J27" s="21"/>
      <c r="K27" s="21"/>
      <c r="L27" s="21"/>
      <c r="M27" s="21"/>
      <c r="N27" s="21"/>
      <c r="O27" s="21"/>
      <c r="P27" s="22"/>
      <c r="R27" s="36"/>
      <c r="S27" s="37"/>
      <c r="T27" s="37"/>
      <c r="U27" s="38"/>
    </row>
    <row r="28" spans="8:21" x14ac:dyDescent="0.3">
      <c r="H28" s="23"/>
      <c r="I28" s="24"/>
      <c r="J28" s="24"/>
      <c r="K28" s="24"/>
      <c r="L28" s="24"/>
      <c r="M28" s="24"/>
      <c r="N28" s="24"/>
      <c r="O28" s="24"/>
      <c r="P28" s="25"/>
      <c r="R28" s="39"/>
      <c r="S28" s="40"/>
      <c r="T28" s="40"/>
      <c r="U28" s="41"/>
    </row>
    <row r="30" spans="8:21" x14ac:dyDescent="0.3">
      <c r="R30" s="6" t="s">
        <v>5</v>
      </c>
    </row>
    <row r="31" spans="8:21" x14ac:dyDescent="0.3">
      <c r="R31" s="8" t="s">
        <v>28</v>
      </c>
      <c r="S31" s="9"/>
      <c r="T31" s="9"/>
      <c r="U31" s="10"/>
    </row>
    <row r="32" spans="8:21" x14ac:dyDescent="0.3">
      <c r="R32" s="11" t="s">
        <v>29</v>
      </c>
      <c r="S32" s="12"/>
      <c r="T32" s="12"/>
      <c r="U32" s="13"/>
    </row>
    <row r="33" spans="18:21" x14ac:dyDescent="0.3">
      <c r="R33" s="11" t="s">
        <v>30</v>
      </c>
      <c r="S33" s="12"/>
      <c r="T33" s="12"/>
      <c r="U33" s="13"/>
    </row>
    <row r="34" spans="18:21" x14ac:dyDescent="0.3">
      <c r="R34" s="11" t="s">
        <v>31</v>
      </c>
      <c r="S34" s="12"/>
      <c r="T34" s="12"/>
      <c r="U34" s="13"/>
    </row>
    <row r="35" spans="18:21" x14ac:dyDescent="0.3">
      <c r="R35" s="14" t="s">
        <v>32</v>
      </c>
      <c r="S35" s="15"/>
      <c r="T35" s="15"/>
      <c r="U35" s="16"/>
    </row>
    <row r="36" spans="18:21" x14ac:dyDescent="0.3">
      <c r="R36" s="4"/>
      <c r="S36" s="4"/>
      <c r="T36" s="4"/>
      <c r="U36" s="4"/>
    </row>
    <row r="37" spans="18:21" x14ac:dyDescent="0.3">
      <c r="R37" s="6" t="s">
        <v>6</v>
      </c>
    </row>
    <row r="38" spans="18:21" x14ac:dyDescent="0.3">
      <c r="R38" s="8" t="s">
        <v>33</v>
      </c>
      <c r="S38" s="9"/>
      <c r="T38" s="9"/>
      <c r="U38" s="10"/>
    </row>
    <row r="39" spans="18:21" x14ac:dyDescent="0.3">
      <c r="R39" s="11" t="s">
        <v>34</v>
      </c>
      <c r="S39" s="12"/>
      <c r="T39" s="12"/>
      <c r="U39" s="13"/>
    </row>
    <row r="40" spans="18:21" x14ac:dyDescent="0.3">
      <c r="R40" s="14" t="s">
        <v>35</v>
      </c>
      <c r="S40" s="15"/>
      <c r="T40" s="15"/>
      <c r="U40" s="16"/>
    </row>
  </sheetData>
  <mergeCells count="14">
    <mergeCell ref="B1:E1"/>
    <mergeCell ref="N3:R8"/>
    <mergeCell ref="N9:R13"/>
    <mergeCell ref="R17:U21"/>
    <mergeCell ref="R24:U28"/>
    <mergeCell ref="R38:U38"/>
    <mergeCell ref="R39:U39"/>
    <mergeCell ref="R40:U40"/>
    <mergeCell ref="H22:P28"/>
    <mergeCell ref="R31:U31"/>
    <mergeCell ref="R32:U32"/>
    <mergeCell ref="R33:U33"/>
    <mergeCell ref="R34:U34"/>
    <mergeCell ref="R35:U35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EB5B-2C5C-4C14-BC58-54F7FC74157F}">
  <sheetPr>
    <tabColor theme="8" tint="-0.249977111117893"/>
  </sheetPr>
  <dimension ref="A1:C15"/>
  <sheetViews>
    <sheetView showGridLines="0" workbookViewId="0">
      <selection activeCell="C2" sqref="C2"/>
    </sheetView>
  </sheetViews>
  <sheetFormatPr defaultColWidth="11.5546875" defaultRowHeight="14.4" x14ac:dyDescent="0.3"/>
  <cols>
    <col min="1" max="1" width="17" bestFit="1" customWidth="1"/>
  </cols>
  <sheetData>
    <row r="1" spans="1:3" x14ac:dyDescent="0.3">
      <c r="A1" t="s">
        <v>0</v>
      </c>
      <c r="B1" t="s">
        <v>5</v>
      </c>
      <c r="C1" t="s">
        <v>6</v>
      </c>
    </row>
    <row r="2" spans="1:3" x14ac:dyDescent="0.3">
      <c r="A2" t="s">
        <v>9</v>
      </c>
      <c r="B2">
        <v>390</v>
      </c>
      <c r="C2" s="1">
        <v>0.85</v>
      </c>
    </row>
    <row r="3" spans="1:3" x14ac:dyDescent="0.3">
      <c r="A3" t="s">
        <v>10</v>
      </c>
      <c r="B3">
        <v>310</v>
      </c>
      <c r="C3" s="1">
        <v>0.8</v>
      </c>
    </row>
    <row r="4" spans="1:3" x14ac:dyDescent="0.3">
      <c r="A4" t="s">
        <v>11</v>
      </c>
      <c r="B4">
        <v>550</v>
      </c>
      <c r="C4" s="1">
        <v>0.95</v>
      </c>
    </row>
    <row r="5" spans="1:3" x14ac:dyDescent="0.3">
      <c r="A5" t="s">
        <v>12</v>
      </c>
      <c r="B5">
        <v>478</v>
      </c>
      <c r="C5" s="1">
        <v>0.72</v>
      </c>
    </row>
    <row r="6" spans="1:3" x14ac:dyDescent="0.3">
      <c r="A6" t="s">
        <v>13</v>
      </c>
      <c r="B6">
        <v>401</v>
      </c>
      <c r="C6" s="1">
        <v>0.12</v>
      </c>
    </row>
    <row r="7" spans="1:3" x14ac:dyDescent="0.3">
      <c r="A7" t="s">
        <v>14</v>
      </c>
      <c r="B7">
        <v>772</v>
      </c>
      <c r="C7" s="1">
        <v>0.86</v>
      </c>
    </row>
    <row r="8" spans="1:3" x14ac:dyDescent="0.3">
      <c r="A8" t="s">
        <v>15</v>
      </c>
      <c r="B8">
        <v>441</v>
      </c>
      <c r="C8" s="1">
        <v>0.87</v>
      </c>
    </row>
    <row r="9" spans="1:3" x14ac:dyDescent="0.3">
      <c r="A9" t="s">
        <v>16</v>
      </c>
      <c r="B9">
        <v>319</v>
      </c>
      <c r="C9" s="1">
        <v>0.89</v>
      </c>
    </row>
    <row r="10" spans="1:3" x14ac:dyDescent="0.3">
      <c r="A10" t="s">
        <v>17</v>
      </c>
      <c r="B10">
        <v>395</v>
      </c>
      <c r="C10" s="1">
        <v>0.98</v>
      </c>
    </row>
    <row r="11" spans="1:3" x14ac:dyDescent="0.3">
      <c r="A11" t="s">
        <v>18</v>
      </c>
      <c r="B11">
        <v>337</v>
      </c>
      <c r="C11" s="1">
        <v>1</v>
      </c>
    </row>
    <row r="12" spans="1:3" x14ac:dyDescent="0.3">
      <c r="A12" t="s">
        <v>19</v>
      </c>
      <c r="B12">
        <v>419</v>
      </c>
      <c r="C12" s="1">
        <v>0.81</v>
      </c>
    </row>
    <row r="13" spans="1:3" x14ac:dyDescent="0.3">
      <c r="A13" t="s">
        <v>20</v>
      </c>
      <c r="B13">
        <v>624</v>
      </c>
      <c r="C13" s="1">
        <v>0.93</v>
      </c>
    </row>
    <row r="14" spans="1:3" x14ac:dyDescent="0.3">
      <c r="A14" t="s">
        <v>21</v>
      </c>
      <c r="B14">
        <v>452</v>
      </c>
      <c r="C14" s="1">
        <v>0.78</v>
      </c>
    </row>
    <row r="15" spans="1:3" x14ac:dyDescent="0.3">
      <c r="A15" t="s">
        <v>22</v>
      </c>
      <c r="B15">
        <v>9001</v>
      </c>
      <c r="C15" s="1">
        <v>0.86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F9D94-3D57-47DC-A364-7D6066F8420D}">
  <sheetPr>
    <tabColor theme="5" tint="-0.249977111117893"/>
  </sheetPr>
  <dimension ref="A1:E15"/>
  <sheetViews>
    <sheetView showGridLines="0" workbookViewId="0">
      <selection activeCell="B15" sqref="B15"/>
    </sheetView>
  </sheetViews>
  <sheetFormatPr defaultColWidth="11.5546875" defaultRowHeight="14.4" x14ac:dyDescent="0.3"/>
  <cols>
    <col min="1" max="1" width="17" bestFit="1" customWidth="1"/>
    <col min="3" max="3" width="12.109375" customWidth="1"/>
    <col min="5" max="5" width="12" customWidth="1"/>
  </cols>
  <sheetData>
    <row r="1" spans="1:5" x14ac:dyDescent="0.3">
      <c r="A1" t="s">
        <v>0</v>
      </c>
      <c r="B1" t="s">
        <v>1</v>
      </c>
      <c r="C1" t="s">
        <v>3</v>
      </c>
      <c r="D1" t="s">
        <v>2</v>
      </c>
      <c r="E1" t="s">
        <v>4</v>
      </c>
    </row>
    <row r="2" spans="1:5" x14ac:dyDescent="0.3">
      <c r="A2" t="s">
        <v>9</v>
      </c>
      <c r="B2">
        <v>7</v>
      </c>
      <c r="C2">
        <v>8.5</v>
      </c>
      <c r="D2">
        <v>2</v>
      </c>
      <c r="E2">
        <v>6</v>
      </c>
    </row>
    <row r="3" spans="1:5" x14ac:dyDescent="0.3">
      <c r="A3" t="s">
        <v>10</v>
      </c>
      <c r="B3">
        <v>2</v>
      </c>
      <c r="C3">
        <v>8</v>
      </c>
      <c r="D3">
        <v>3</v>
      </c>
      <c r="E3">
        <v>7</v>
      </c>
    </row>
    <row r="4" spans="1:5" x14ac:dyDescent="0.3">
      <c r="A4" t="s">
        <v>11</v>
      </c>
      <c r="B4">
        <v>4</v>
      </c>
      <c r="C4">
        <v>10</v>
      </c>
      <c r="D4">
        <v>5</v>
      </c>
      <c r="E4">
        <v>1.5</v>
      </c>
    </row>
    <row r="5" spans="1:5" x14ac:dyDescent="0.3">
      <c r="A5" t="s">
        <v>12</v>
      </c>
      <c r="B5">
        <v>1</v>
      </c>
      <c r="C5">
        <v>9</v>
      </c>
      <c r="D5">
        <v>6</v>
      </c>
      <c r="E5">
        <v>9</v>
      </c>
    </row>
    <row r="6" spans="1:5" x14ac:dyDescent="0.3">
      <c r="A6" t="s">
        <v>13</v>
      </c>
      <c r="B6">
        <v>15</v>
      </c>
      <c r="C6">
        <v>7.5</v>
      </c>
      <c r="D6">
        <v>32</v>
      </c>
      <c r="E6">
        <v>6.5</v>
      </c>
    </row>
    <row r="7" spans="1:5" x14ac:dyDescent="0.3">
      <c r="A7" t="s">
        <v>14</v>
      </c>
      <c r="B7">
        <v>7</v>
      </c>
      <c r="C7">
        <v>4.5</v>
      </c>
      <c r="D7">
        <v>3</v>
      </c>
      <c r="E7">
        <v>3</v>
      </c>
    </row>
    <row r="8" spans="1:5" x14ac:dyDescent="0.3">
      <c r="A8" t="s">
        <v>15</v>
      </c>
      <c r="D8">
        <v>24</v>
      </c>
      <c r="E8">
        <v>2.5</v>
      </c>
    </row>
    <row r="9" spans="1:5" x14ac:dyDescent="0.3">
      <c r="A9" t="s">
        <v>16</v>
      </c>
      <c r="B9">
        <v>19</v>
      </c>
      <c r="C9">
        <v>7.5</v>
      </c>
      <c r="D9">
        <v>12</v>
      </c>
      <c r="E9">
        <v>7</v>
      </c>
    </row>
    <row r="10" spans="1:5" x14ac:dyDescent="0.3">
      <c r="A10" t="s">
        <v>17</v>
      </c>
      <c r="B10">
        <v>6</v>
      </c>
      <c r="C10">
        <v>8</v>
      </c>
      <c r="D10">
        <v>1</v>
      </c>
      <c r="E10">
        <v>10</v>
      </c>
    </row>
    <row r="11" spans="1:5" x14ac:dyDescent="0.3">
      <c r="A11" t="s">
        <v>18</v>
      </c>
      <c r="B11">
        <v>24</v>
      </c>
      <c r="C11">
        <v>10</v>
      </c>
    </row>
    <row r="12" spans="1:5" x14ac:dyDescent="0.3">
      <c r="A12" t="s">
        <v>19</v>
      </c>
      <c r="B12">
        <v>3</v>
      </c>
      <c r="C12">
        <v>6.5</v>
      </c>
      <c r="D12">
        <v>2</v>
      </c>
      <c r="E12">
        <v>7</v>
      </c>
    </row>
    <row r="13" spans="1:5" x14ac:dyDescent="0.3">
      <c r="A13" t="s">
        <v>20</v>
      </c>
      <c r="B13">
        <v>4</v>
      </c>
      <c r="C13">
        <v>9</v>
      </c>
      <c r="D13">
        <v>3</v>
      </c>
      <c r="E13">
        <v>10</v>
      </c>
    </row>
    <row r="14" spans="1:5" x14ac:dyDescent="0.3">
      <c r="A14" t="s">
        <v>21</v>
      </c>
      <c r="B14">
        <v>2</v>
      </c>
      <c r="C14">
        <v>7</v>
      </c>
      <c r="D14">
        <v>2</v>
      </c>
      <c r="E14">
        <v>4</v>
      </c>
    </row>
    <row r="15" spans="1:5" x14ac:dyDescent="0.3">
      <c r="A15" t="s">
        <v>22</v>
      </c>
      <c r="B15">
        <v>12</v>
      </c>
      <c r="C15">
        <v>10</v>
      </c>
      <c r="D15">
        <v>18</v>
      </c>
      <c r="E15">
        <v>8.5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tentative</vt:lpstr>
      <vt:lpstr>DMT</vt:lpstr>
      <vt:lpstr>qualit</vt:lpstr>
      <vt:lpstr>DMT</vt:lpstr>
      <vt:lpstr>FCR</vt:lpstr>
      <vt:lpstr>nb_quali</vt:lpstr>
      <vt:lpstr>nb_recla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Lénaïc Robardet</dc:creator>
  <cp:lastModifiedBy>AMIN</cp:lastModifiedBy>
  <dcterms:created xsi:type="dcterms:W3CDTF">2021-08-31T18:25:01Z</dcterms:created>
  <dcterms:modified xsi:type="dcterms:W3CDTF">2021-09-01T12:52:13Z</dcterms:modified>
</cp:coreProperties>
</file>