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15" yWindow="1335" windowWidth="25275" windowHeight="13785" tabRatio="686" activeTab="1"/>
  </bookViews>
  <sheets>
    <sheet name="Janvier" sheetId="4" r:id="rId1"/>
    <sheet name="Février" sheetId="5" r:id="rId2"/>
    <sheet name="Mars" sheetId="17" r:id="rId3"/>
    <sheet name="Avril" sheetId="18" r:id="rId4"/>
    <sheet name="Mai" sheetId="19" r:id="rId5"/>
    <sheet name="Juin" sheetId="20" r:id="rId6"/>
    <sheet name="Juillet" sheetId="21" r:id="rId7"/>
    <sheet name="Août" sheetId="22" r:id="rId8"/>
    <sheet name="Septembre" sheetId="23" r:id="rId9"/>
    <sheet name="Octobre" sheetId="24" r:id="rId10"/>
    <sheet name="Novembre" sheetId="25" r:id="rId11"/>
    <sheet name="Décembre" sheetId="15" r:id="rId12"/>
    <sheet name="Noms des employés" sheetId="16" r:id="rId13"/>
  </sheets>
  <definedNames>
    <definedName name="AnnéeCalendrier">Janvier!$AH$4</definedName>
    <definedName name="CléCongé">Janvier!$C$2</definedName>
    <definedName name="CléMaladie">Janvier!$J$2</definedName>
    <definedName name="CléPersonnalisée1">Janvier!$M$2</definedName>
    <definedName name="CléPersonnalisée2">Janvier!$R$2</definedName>
    <definedName name="CléPersonnel">Janvier!$F$2</definedName>
    <definedName name="ÉtiquetteCléCongé">Janvier!$D$2</definedName>
    <definedName name="ÉtiquetteCléMaladie">Janvier!$K$2</definedName>
    <definedName name="ÉtiquetteCléPersonnalisée1">Janvier!$N$2</definedName>
    <definedName name="ÉtiquetteCléPersonnalisée2">Janvier!$S$2</definedName>
    <definedName name="ÉtiquetteCléPersonnel">Janvier!$G$2</definedName>
    <definedName name="_xlnm.Print_Titles" localSheetId="7">Août!$4:$6</definedName>
    <definedName name="_xlnm.Print_Titles" localSheetId="3">Avril!$4:$6</definedName>
    <definedName name="_xlnm.Print_Titles" localSheetId="11">Décembre!$4:$6</definedName>
    <definedName name="_xlnm.Print_Titles" localSheetId="1">Février!$4:$6</definedName>
    <definedName name="_xlnm.Print_Titles" localSheetId="0">Janvier!$4:$6</definedName>
    <definedName name="_xlnm.Print_Titles" localSheetId="6">Juillet!$4:$6</definedName>
    <definedName name="_xlnm.Print_Titles" localSheetId="5">Juin!$4:$6</definedName>
    <definedName name="_xlnm.Print_Titles" localSheetId="4">Mai!$4:$6</definedName>
    <definedName name="_xlnm.Print_Titles" localSheetId="2">Mars!$4:$6</definedName>
    <definedName name="_xlnm.Print_Titles" localSheetId="10">Novembre!$4:$6</definedName>
    <definedName name="_xlnm.Print_Titles" localSheetId="9">Octobre!$4:$6</definedName>
    <definedName name="_xlnm.Print_Titles" localSheetId="8">Septembre!$4:$6</definedName>
    <definedName name="Nom_clé">Janvier!$B$2</definedName>
    <definedName name="NomMois" localSheetId="7">Août!$B$4</definedName>
    <definedName name="NomMois" localSheetId="3">Avril!$B$4</definedName>
    <definedName name="NomMois" localSheetId="11">Décembre!$B$4</definedName>
    <definedName name="NomMois" localSheetId="1">Février!$B$4</definedName>
    <definedName name="NomMois" localSheetId="0">Janvier!$B$4</definedName>
    <definedName name="NomMois" localSheetId="6">Juillet!$B$4</definedName>
    <definedName name="NomMois" localSheetId="5">Juin!$B$4</definedName>
    <definedName name="NomMois" localSheetId="4">Mai!$B$4</definedName>
    <definedName name="NomMois" localSheetId="2">Mars!$B$4</definedName>
    <definedName name="NomMois" localSheetId="10">Novembre!$B$4</definedName>
    <definedName name="NomMois" localSheetId="9">Octobre!$B$4</definedName>
    <definedName name="NomMois" localSheetId="8">Septembre!$B$4</definedName>
    <definedName name="Titre_Absence_Employé">Janvier!$B$1</definedName>
    <definedName name="Titre1">Janvier[[#Headers],[Nom de l’employé]]</definedName>
    <definedName name="Titre10">Octobre[[#Headers],[Nom de l’employé]]</definedName>
    <definedName name="Titre11">Novembre[[#Headers],[Nom de l’employé]]</definedName>
    <definedName name="Titre12">Décembre[[#Headers],[Nom de l’employé]]</definedName>
    <definedName name="Titre2">Février[[#Headers],[Nom de l’employé]]</definedName>
    <definedName name="Titre3">Mars[[#Headers],[Nom de l’employé]]</definedName>
    <definedName name="Titre4">Avril[[#Headers],[Nom de l’employé]]</definedName>
    <definedName name="Titre5">Mai[[#Headers],[Nom de l’employé]]</definedName>
    <definedName name="Titre6">Juin[[#Headers],[Nom de l’employé]]</definedName>
    <definedName name="Titre7">Juillet[[#Headers],[Nom de l’employé]]</definedName>
    <definedName name="Titre8">Août[[#Headers],[Nom de l’employé]]</definedName>
    <definedName name="Titre9">Septembre[[#Headers],[Nom de l’employé]]</definedName>
    <definedName name="TitreColonne13">NomEmployé[[#Headers],[Noms des employés]]</definedName>
  </definedNames>
  <calcPr calcId="14562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4" l="1"/>
  <c r="AE5" i="5"/>
  <c r="AD5" i="5"/>
  <c r="AC5" i="5"/>
  <c r="AB5" i="5"/>
  <c r="AA5" i="5"/>
  <c r="Z5" i="5"/>
  <c r="Y5" i="5"/>
  <c r="X5" i="5"/>
  <c r="W5" i="5"/>
  <c r="V5" i="5"/>
  <c r="U5" i="5"/>
  <c r="T5" i="5"/>
  <c r="S5" i="5"/>
  <c r="R5" i="5"/>
  <c r="Q5" i="5"/>
  <c r="P5" i="5"/>
  <c r="O5" i="5"/>
  <c r="N5" i="5"/>
  <c r="M5" i="5"/>
  <c r="L5" i="5"/>
  <c r="K5" i="5"/>
  <c r="J5" i="5"/>
  <c r="I5" i="5"/>
  <c r="H5" i="5"/>
  <c r="G5" i="5"/>
  <c r="F5" i="5"/>
  <c r="E5" i="5"/>
  <c r="D5" i="5"/>
  <c r="C5" i="5"/>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AH7" i="25"/>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H9" i="4"/>
  <c r="AH10" i="4"/>
  <c r="B12" i="23"/>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4" i="25"/>
  <c r="B1" i="25"/>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B1" i="23"/>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4" i="20"/>
  <c r="B1" i="20"/>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2" i="18"/>
  <c r="AH4" i="18"/>
  <c r="B1" i="18"/>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B1" i="17"/>
  <c r="B1" i="15"/>
  <c r="B1" i="5"/>
  <c r="AH12" i="17"/>
  <c r="AH12" i="21"/>
  <c r="AH12" i="22"/>
  <c r="AH12" i="25"/>
  <c r="AH12" i="20"/>
  <c r="AH12" i="19"/>
  <c r="AH12" i="24"/>
  <c r="AH4" i="5"/>
  <c r="AH4" i="15"/>
  <c r="C12" i="4"/>
  <c r="D12" i="4"/>
  <c r="E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c r="AH8" i="15"/>
  <c r="AH9" i="15"/>
  <c r="AH10" i="15"/>
  <c r="AH11" i="15"/>
  <c r="AH12" i="15"/>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B12" i="15"/>
  <c r="B12" i="5"/>
  <c r="B12" i="4"/>
  <c r="AH11" i="5"/>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H12" i="5"/>
  <c r="AH7" i="4"/>
  <c r="AH8" i="4"/>
  <c r="AH12" i="4"/>
</calcChain>
</file>

<file path=xl/sharedStrings.xml><?xml version="1.0" encoding="utf-8"?>
<sst xmlns="http://schemas.openxmlformats.org/spreadsheetml/2006/main" count="644" uniqueCount="72">
  <si>
    <t>Calendrier des absences des employés</t>
  </si>
  <si>
    <t>Clé de motif d’absence</t>
  </si>
  <si>
    <t>Janvier</t>
  </si>
  <si>
    <t>Nom de l’employé</t>
  </si>
  <si>
    <t>Employé 1</t>
  </si>
  <si>
    <t>Employé 2</t>
  </si>
  <si>
    <t>Employé 3</t>
  </si>
  <si>
    <t>Employé 4</t>
  </si>
  <si>
    <t>Employé 5</t>
  </si>
  <si>
    <t>C</t>
  </si>
  <si>
    <t>Dates d’absence</t>
  </si>
  <si>
    <t>1</t>
  </si>
  <si>
    <t>Congé</t>
  </si>
  <si>
    <t>2</t>
  </si>
  <si>
    <t>3</t>
  </si>
  <si>
    <t>P</t>
  </si>
  <si>
    <t>4</t>
  </si>
  <si>
    <t>M</t>
  </si>
  <si>
    <t>5</t>
  </si>
  <si>
    <t>Personnel</t>
  </si>
  <si>
    <t>6</t>
  </si>
  <si>
    <t>7</t>
  </si>
  <si>
    <t>8</t>
  </si>
  <si>
    <t>9</t>
  </si>
  <si>
    <t>Maladie</t>
  </si>
  <si>
    <t>10</t>
  </si>
  <si>
    <t>11</t>
  </si>
  <si>
    <t>12</t>
  </si>
  <si>
    <t>Personnalisé 1</t>
  </si>
  <si>
    <t>13</t>
  </si>
  <si>
    <t>14</t>
  </si>
  <si>
    <t>15</t>
  </si>
  <si>
    <t>16</t>
  </si>
  <si>
    <t>Personnalisé 2</t>
  </si>
  <si>
    <t>17</t>
  </si>
  <si>
    <t>18</t>
  </si>
  <si>
    <t>19</t>
  </si>
  <si>
    <t>20</t>
  </si>
  <si>
    <t>21</t>
  </si>
  <si>
    <t>22</t>
  </si>
  <si>
    <t>23</t>
  </si>
  <si>
    <t>24</t>
  </si>
  <si>
    <t>25</t>
  </si>
  <si>
    <t>26</t>
  </si>
  <si>
    <t>27</t>
  </si>
  <si>
    <t>28</t>
  </si>
  <si>
    <t>29</t>
  </si>
  <si>
    <t>30</t>
  </si>
  <si>
    <t>31</t>
  </si>
  <si>
    <t>Entrez l’année :</t>
  </si>
  <si>
    <t>Total des jours</t>
  </si>
  <si>
    <t>Février</t>
  </si>
  <si>
    <t xml:space="preserve"> </t>
  </si>
  <si>
    <t xml:space="preserve">  </t>
  </si>
  <si>
    <t>Mars</t>
  </si>
  <si>
    <t>Avril</t>
  </si>
  <si>
    <t>Mai</t>
  </si>
  <si>
    <t>Juin</t>
  </si>
  <si>
    <t>Juillet</t>
  </si>
  <si>
    <t>Août</t>
  </si>
  <si>
    <t>Septembre</t>
  </si>
  <si>
    <t>Octobre</t>
  </si>
  <si>
    <t>Novembre</t>
  </si>
  <si>
    <t>Décembre</t>
  </si>
  <si>
    <t>Noms des employés</t>
  </si>
  <si>
    <t>Alex</t>
  </si>
  <si>
    <t>Lucie</t>
  </si>
  <si>
    <t>Florence</t>
  </si>
  <si>
    <t>Amira</t>
  </si>
  <si>
    <t>Charlotte</t>
  </si>
  <si>
    <t>D</t>
  </si>
  <si>
    <t>demi congé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</si>
</sst>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6" fontId="2" fillId="9" borderId="0" xfId="8" applyNumberFormat="1" applyFont="1" applyAlignment="1" applyProtection="1">
      <alignment horizontal="center" vertical="center"/>
    </xf>
    <xf numFmtId="166"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5" fillId="2" borderId="0" xfId="3" applyProtection="1">
      <alignment horizontal="center" vertical="center"/>
    </xf>
    <xf numFmtId="166" fontId="0" fillId="0" borderId="0" xfId="0" applyNumberFormat="1" applyFont="1" applyFill="1" applyBorder="1" applyAlignment="1" applyProtection="1">
      <alignment horizontal="center" vertical="center"/>
    </xf>
    <xf numFmtId="0" fontId="6"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7" fillId="0" borderId="0" xfId="27" applyProtection="1">
      <alignment horizontal="center"/>
    </xf>
    <xf numFmtId="0" fontId="0" fillId="0" borderId="0" xfId="0" applyFont="1" applyFill="1" applyBorder="1" applyAlignment="1" applyProtection="1">
      <alignment horizontal="left" vertical="center" indent="1"/>
    </xf>
    <xf numFmtId="0" fontId="6" fillId="0" borderId="0" xfId="1">
      <alignment vertical="top"/>
    </xf>
    <xf numFmtId="0" fontId="8" fillId="0" borderId="0" xfId="0" applyFont="1" applyFill="1" applyBorder="1" applyAlignment="1" applyProtection="1">
      <alignment horizontal="center" vertical="center"/>
    </xf>
    <xf numFmtId="0" fontId="0" fillId="0" borderId="0" xfId="26" applyFont="1">
      <alignment horizontal="left" vertical="center" wrapText="1" indent="2"/>
    </xf>
    <xf numFmtId="0" fontId="5" fillId="2" borderId="0" xfId="3" applyProtection="1">
      <alignment horizontal="center" vertical="center"/>
    </xf>
    <xf numFmtId="0" fontId="1" fillId="2" borderId="0" xfId="21" applyAlignment="1" applyProtection="1">
      <alignment horizontal="left" vertical="center"/>
    </xf>
    <xf numFmtId="0" fontId="0" fillId="2" borderId="0" xfId="21" applyFont="1" applyAlignment="1" applyProtection="1">
      <alignment horizontal="left" vertical="center"/>
    </xf>
  </cellXfs>
  <cellStyles count="49">
    <cellStyle name="20 % - Accent1" xfId="15" builtinId="30" customBuiltin="1"/>
    <cellStyle name="20 % - Accent2" xfId="44" builtinId="34" customBuiltin="1"/>
    <cellStyle name="20 % - Accent3" xfId="21" builtinId="38" customBuiltin="1"/>
    <cellStyle name="20 % - Accent4" xfId="7" builtinId="42" customBuiltin="1"/>
    <cellStyle name="20 % - Accent5" xfId="47" builtinId="46" customBuiltin="1"/>
    <cellStyle name="20 % - Accent6" xfId="11" builtinId="50" customBuiltin="1"/>
    <cellStyle name="40 % - Accent1" xfId="16" builtinId="31" customBuiltin="1"/>
    <cellStyle name="40 % - Accent2" xfId="19" builtinId="35" customBuiltin="1"/>
    <cellStyle name="40 % - Accent3" xfId="22" builtinId="39" customBuiltin="1"/>
    <cellStyle name="40 % - Accent4" xfId="8" builtinId="43" customBuiltin="1"/>
    <cellStyle name="40 % - Accent5" xfId="24" builtinId="47" customBuiltin="1"/>
    <cellStyle name="40 % - Accent6" xfId="12" builtinId="51" customBuiltin="1"/>
    <cellStyle name="60 % - Accent1" xfId="17" builtinId="32" customBuiltin="1"/>
    <cellStyle name="60 % - Accent2" xfId="45" builtinId="36" customBuiltin="1"/>
    <cellStyle name="60 % - Accent3" xfId="23" builtinId="40" customBuiltin="1"/>
    <cellStyle name="60 % - Accent4" xfId="9" builtinId="44" customBuiltin="1"/>
    <cellStyle name="60 % - Accent5" xfId="48" builtinId="48" customBuiltin="1"/>
    <cellStyle name="60 %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Avertissement" xfId="41" builtinId="11" customBuiltin="1"/>
    <cellStyle name="Calcul" xfId="38" builtinId="22" customBuiltin="1"/>
    <cellStyle name="Cellule liée" xfId="39" builtinId="24" customBuiltin="1"/>
    <cellStyle name="Commentaire" xfId="42" builtinId="10" customBuiltin="1"/>
    <cellStyle name="Employé" xfId="26"/>
    <cellStyle name="Entrée" xfId="36" builtinId="20" customBuiltin="1"/>
    <cellStyle name="Étiquette" xfId="27"/>
    <cellStyle name="Insatisfaisant" xfId="34" builtinId="27" customBuiltin="1"/>
    <cellStyle name="Milliers" xfId="28" builtinId="3" customBuiltin="1"/>
    <cellStyle name="Milliers [0]" xfId="29" builtinId="6" customBuiltin="1"/>
    <cellStyle name="Monétaire" xfId="30" builtinId="4" customBuiltin="1"/>
    <cellStyle name="Monétaire [0]" xfId="31" builtinId="7" customBuiltin="1"/>
    <cellStyle name="Neutre" xfId="35" builtinId="28" customBuiltin="1"/>
    <cellStyle name="Normal" xfId="0" builtinId="0" customBuiltin="1"/>
    <cellStyle name="Pourcentage" xfId="32" builtinId="5" customBuiltin="1"/>
    <cellStyle name="Satisfaisant" xfId="33" builtinId="26" customBuiltin="1"/>
    <cellStyle name="Sortie" xfId="37" builtinId="21" customBuiltin="1"/>
    <cellStyle name="Texte explicatif" xfId="43"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5" builtinId="25" customBuiltin="1"/>
    <cellStyle name="Vérification" xfId="40" builtinId="23" customBuiltin="1"/>
  </cellStyles>
  <dxfs count="903">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left" vertical="center" textRotation="0" wrapText="1" indent="2"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ill>
        <patternFill patternType="none">
          <fgColor indexed="64"/>
          <bgColor indexed="65"/>
        </patternFill>
      </fill>
    </dxf>
    <dxf>
      <protection locked="1" hidden="0"/>
    </dxf>
    <dxf>
      <protection locked="1" hidden="0"/>
    </dxf>
    <dxf>
      <protection locked="1" hidden="0"/>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Tableau des absences des employés" pivot="0" count="13">
      <tableStyleElement type="wholeTable" dxfId="902"/>
      <tableStyleElement type="headerRow" dxfId="901"/>
      <tableStyleElement type="totalRow" dxfId="900"/>
      <tableStyleElement type="firstColumn" dxfId="899"/>
      <tableStyleElement type="lastColumn" dxfId="898"/>
      <tableStyleElement type="firstRowStripe" dxfId="897"/>
      <tableStyleElement type="secondRowStripe" dxfId="896"/>
      <tableStyleElement type="firstColumnStripe" dxfId="895"/>
      <tableStyleElement type="secondColumnStripe" dxfId="894"/>
      <tableStyleElement type="firstHeaderCell" dxfId="893"/>
      <tableStyleElement type="lastHeaderCell" dxfId="892"/>
      <tableStyleElement type="firstTotalCell" dxfId="891"/>
      <tableStyleElement type="lastTotalCell" dxfId="8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Janvier" displayName="Janvier" ref="B6:AH12" totalsRowCount="1" headerRowDxfId="889" dataDxfId="888" totalsRowDxfId="887">
  <autoFilter ref="B6:AH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Nom de l’employé" totalsRowFunction="custom" dataDxfId="886" totalsRowDxfId="94" dataCellStyle="Employé">
      <totalsRowFormula>NomMois&amp;" Total"</totalsRowFormula>
    </tableColumn>
    <tableColumn id="2" name="1" totalsRowFunction="custom" dataDxfId="885" totalsRowDxfId="93">
      <totalsRowFormula>SUBTOTAL(103,Janvier!$C$7:$C$11)</totalsRowFormula>
    </tableColumn>
    <tableColumn id="3" name="2" totalsRowFunction="custom" dataDxfId="884" totalsRowDxfId="92">
      <totalsRowFormula>SUBTOTAL(103,Janvier!$D$7:$D$11)</totalsRowFormula>
    </tableColumn>
    <tableColumn id="4" name="3" totalsRowFunction="custom" dataDxfId="883" totalsRowDxfId="91">
      <totalsRowFormula>SUBTOTAL(103,Janvier!$E$7:$E$11)</totalsRowFormula>
    </tableColumn>
    <tableColumn id="5" name="4" totalsRowFunction="custom" dataDxfId="882" totalsRowDxfId="90">
      <totalsRowFormula>SUBTOTAL(103,Janvier!$F$7:$F$11)</totalsRowFormula>
    </tableColumn>
    <tableColumn id="6" name="5" totalsRowFunction="custom" totalsRowDxfId="89">
      <totalsRowFormula>SUBTOTAL(103,Janvier!$G$7:$G$11)</totalsRowFormula>
    </tableColumn>
    <tableColumn id="7" name="6" totalsRowFunction="custom" dataDxfId="881" totalsRowDxfId="88">
      <totalsRowFormula>SUBTOTAL(103,Janvier!$H$7:$H$11)</totalsRowFormula>
    </tableColumn>
    <tableColumn id="8" name="7" totalsRowFunction="custom" dataDxfId="880" totalsRowDxfId="87">
      <totalsRowFormula>SUBTOTAL(103,Janvier!$I$7:$I$11)</totalsRowFormula>
    </tableColumn>
    <tableColumn id="9" name="8" totalsRowFunction="custom" dataDxfId="879" totalsRowDxfId="86">
      <totalsRowFormula>SUBTOTAL(103,Janvier!$J$7:$J$11)</totalsRowFormula>
    </tableColumn>
    <tableColumn id="10" name="9" totalsRowFunction="custom" dataDxfId="878" totalsRowDxfId="85">
      <totalsRowFormula>SUBTOTAL(103,Janvier!$K$7:$K$11)</totalsRowFormula>
    </tableColumn>
    <tableColumn id="11" name="10" totalsRowFunction="custom" dataDxfId="877" totalsRowDxfId="84">
      <totalsRowFormula>SUBTOTAL(103,Janvier!$L$7:$L$11)</totalsRowFormula>
    </tableColumn>
    <tableColumn id="12" name="11" totalsRowFunction="custom" dataDxfId="876" totalsRowDxfId="83">
      <totalsRowFormula>SUBTOTAL(103,Janvier!$M$7:$M$11)</totalsRowFormula>
    </tableColumn>
    <tableColumn id="13" name="12" totalsRowFunction="custom" dataDxfId="875" totalsRowDxfId="82">
      <totalsRowFormula>SUBTOTAL(103,Janvier!$N$7:$N$11)</totalsRowFormula>
    </tableColumn>
    <tableColumn id="14" name="13" totalsRowFunction="custom" dataDxfId="874" totalsRowDxfId="81">
      <totalsRowFormula>SUBTOTAL(103,Janvier!$O$7:$O$11)</totalsRowFormula>
    </tableColumn>
    <tableColumn id="15" name="14" totalsRowFunction="custom" dataDxfId="873" totalsRowDxfId="80">
      <totalsRowFormula>SUBTOTAL(103,Janvier!$P$7:$P$11)</totalsRowFormula>
    </tableColumn>
    <tableColumn id="16" name="15" totalsRowFunction="custom" dataDxfId="872" totalsRowDxfId="79">
      <totalsRowFormula>SUBTOTAL(103,Janvier!$Q$7:$Q$11)</totalsRowFormula>
    </tableColumn>
    <tableColumn id="17" name="16" totalsRowFunction="custom" dataDxfId="871" totalsRowDxfId="78">
      <totalsRowFormula>SUBTOTAL(103,Janvier!$R$7:$R$11)</totalsRowFormula>
    </tableColumn>
    <tableColumn id="18" name="17" totalsRowFunction="custom" dataDxfId="870" totalsRowDxfId="77">
      <totalsRowFormula>SUBTOTAL(103,Janvier!$S$7:$S$11)</totalsRowFormula>
    </tableColumn>
    <tableColumn id="19" name="18" totalsRowFunction="custom" dataDxfId="869" totalsRowDxfId="76">
      <totalsRowFormula>SUBTOTAL(103,Janvier!$T$7:$T$11)</totalsRowFormula>
    </tableColumn>
    <tableColumn id="20" name="19" totalsRowFunction="custom" dataDxfId="868" totalsRowDxfId="75">
      <totalsRowFormula>SUBTOTAL(103,Janvier!$U$7:$U$11)</totalsRowFormula>
    </tableColumn>
    <tableColumn id="21" name="20" totalsRowFunction="custom" dataDxfId="867" totalsRowDxfId="74">
      <totalsRowFormula>SUBTOTAL(103,Janvier!$V$7:$V$11)</totalsRowFormula>
    </tableColumn>
    <tableColumn id="22" name="21" totalsRowFunction="custom" dataDxfId="866" totalsRowDxfId="73">
      <totalsRowFormula>SUBTOTAL(103,Janvier!$W$7:$W$11)</totalsRowFormula>
    </tableColumn>
    <tableColumn id="23" name="22" totalsRowFunction="custom" dataDxfId="865" totalsRowDxfId="72">
      <totalsRowFormula>SUBTOTAL(103,Janvier!$X$7:$X$11)</totalsRowFormula>
    </tableColumn>
    <tableColumn id="24" name="23" totalsRowFunction="custom" dataDxfId="864" totalsRowDxfId="71">
      <totalsRowFormula>SUBTOTAL(103,Janvier!$Y$7:$Y$11)</totalsRowFormula>
    </tableColumn>
    <tableColumn id="25" name="24" totalsRowFunction="custom" dataDxfId="863" totalsRowDxfId="70">
      <totalsRowFormula>SUBTOTAL(103,Janvier!$Z$7:$Z$11)</totalsRowFormula>
    </tableColumn>
    <tableColumn id="26" name="25" totalsRowFunction="custom" dataDxfId="862" totalsRowDxfId="69">
      <totalsRowFormula>SUBTOTAL(103,Janvier!$AA$7:$AA$11)</totalsRowFormula>
    </tableColumn>
    <tableColumn id="27" name="26" totalsRowFunction="custom" dataDxfId="861" totalsRowDxfId="68">
      <totalsRowFormula>SUBTOTAL(103,Janvier!$AB$7:$AB$11)</totalsRowFormula>
    </tableColumn>
    <tableColumn id="28" name="27" totalsRowFunction="custom" dataDxfId="860" totalsRowDxfId="67">
      <totalsRowFormula>SUBTOTAL(103,Janvier!$AC$7:$AC$11)</totalsRowFormula>
    </tableColumn>
    <tableColumn id="29" name="28" totalsRowFunction="custom" dataDxfId="859" totalsRowDxfId="66">
      <totalsRowFormula>SUBTOTAL(103,Janvier!$AD$7:$AD$11)</totalsRowFormula>
    </tableColumn>
    <tableColumn id="30" name="29" totalsRowFunction="custom" dataDxfId="858" totalsRowDxfId="65">
      <totalsRowFormula>SUBTOTAL(103,Janvier!$AE$7:$AE$11)</totalsRowFormula>
    </tableColumn>
    <tableColumn id="31" name="30" totalsRowFunction="custom" dataDxfId="857" totalsRowDxfId="64">
      <totalsRowFormula>SUBTOTAL(103,Janvier!$AF$7:$AF$11)</totalsRowFormula>
    </tableColumn>
    <tableColumn id="32" name="31" totalsRowFunction="custom" dataDxfId="856" totalsRowDxfId="63">
      <totalsRowFormula>SUBTOTAL(103,Janvier!$AG$7:$AG$11)</totalsRowFormula>
    </tableColumn>
    <tableColumn id="33" name="Total des jours" totalsRowFunction="sum" dataDxfId="855" totalsRowDxfId="62">
      <calculatedColumnFormula>COUNTA(Janvier!$C7:$AG7)</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0.xml><?xml version="1.0" encoding="utf-8"?>
<table xmlns="http://schemas.openxmlformats.org/spreadsheetml/2006/main" id="21" name="Octobre" displayName="Octobre" ref="B6:AH12" totalsRowCount="1" headerRowDxfId="302" dataDxfId="301" totalsRowDxfId="300">
  <tableColumns count="33">
    <tableColumn id="1" name="Nom de l’employé" totalsRowFunction="custom" dataDxfId="299" totalsRowDxfId="298" dataCellStyle="Employé">
      <totalsRowFormula>NomMois&amp;" Total"</totalsRowFormula>
    </tableColumn>
    <tableColumn id="2" name="1" totalsRowFunction="count" dataDxfId="297" totalsRowDxfId="296"/>
    <tableColumn id="3" name="2" totalsRowFunction="count" dataDxfId="295" totalsRowDxfId="294"/>
    <tableColumn id="4" name="3" totalsRowFunction="count" dataDxfId="293" totalsRowDxfId="292"/>
    <tableColumn id="5" name="4" totalsRowFunction="count" dataDxfId="291" totalsRowDxfId="290"/>
    <tableColumn id="6" name="5" totalsRowFunction="count" dataDxfId="289" totalsRowDxfId="288"/>
    <tableColumn id="7" name="6" totalsRowFunction="count" dataDxfId="287" totalsRowDxfId="286"/>
    <tableColumn id="8" name="7" totalsRowFunction="count" dataDxfId="285" totalsRowDxfId="284"/>
    <tableColumn id="9" name="8" totalsRowFunction="count" dataDxfId="283" totalsRowDxfId="282"/>
    <tableColumn id="10" name="9" totalsRowFunction="count" dataDxfId="281" totalsRowDxfId="280"/>
    <tableColumn id="11" name="10" totalsRowFunction="count" dataDxfId="279" totalsRowDxfId="278"/>
    <tableColumn id="12" name="11" totalsRowFunction="count" dataDxfId="277" totalsRowDxfId="276"/>
    <tableColumn id="13" name="12" totalsRowFunction="count" dataDxfId="275" totalsRowDxfId="274"/>
    <tableColumn id="14" name="13" totalsRowFunction="count" dataDxfId="273" totalsRowDxfId="272"/>
    <tableColumn id="15" name="14" totalsRowFunction="count" dataDxfId="271" totalsRowDxfId="270"/>
    <tableColumn id="16" name="15" totalsRowFunction="count" dataDxfId="269" totalsRowDxfId="268"/>
    <tableColumn id="17" name="16" totalsRowFunction="count" dataDxfId="267" totalsRowDxfId="266"/>
    <tableColumn id="18" name="17" totalsRowFunction="count" dataDxfId="265" totalsRowDxfId="264"/>
    <tableColumn id="19" name="18" totalsRowFunction="count" dataDxfId="263" totalsRowDxfId="262"/>
    <tableColumn id="20" name="19" totalsRowFunction="count" dataDxfId="261" totalsRowDxfId="260"/>
    <tableColumn id="21" name="20" totalsRowFunction="count" dataDxfId="259" totalsRowDxfId="258"/>
    <tableColumn id="22" name="21" totalsRowFunction="count" dataDxfId="257" totalsRowDxfId="256"/>
    <tableColumn id="23" name="22" totalsRowFunction="count" dataDxfId="255" totalsRowDxfId="254"/>
    <tableColumn id="24" name="23" totalsRowFunction="count" dataDxfId="253" totalsRowDxfId="252"/>
    <tableColumn id="25" name="24" totalsRowFunction="count" dataDxfId="251" totalsRowDxfId="250"/>
    <tableColumn id="26" name="25" totalsRowFunction="count" dataDxfId="249" totalsRowDxfId="248"/>
    <tableColumn id="27" name="26" totalsRowFunction="count" dataDxfId="247" totalsRowDxfId="246"/>
    <tableColumn id="28" name="27" totalsRowFunction="count" dataDxfId="245" totalsRowDxfId="244"/>
    <tableColumn id="29" name="28" totalsRowFunction="count" dataDxfId="243" totalsRowDxfId="242"/>
    <tableColumn id="30" name="29" totalsRowFunction="count" dataDxfId="241" totalsRowDxfId="240"/>
    <tableColumn id="31" name="30" totalsRowFunction="count" dataDxfId="239" totalsRowDxfId="238"/>
    <tableColumn id="32" name="31" totalsRowFunction="count" dataDxfId="237" totalsRowDxfId="236"/>
    <tableColumn id="33" name="Total des jours" totalsRowFunction="sum" dataDxfId="235" totalsRowDxfId="234">
      <calculatedColumnFormula>COUNTA(Octobre[[#This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1.xml><?xml version="1.0" encoding="utf-8"?>
<table xmlns="http://schemas.openxmlformats.org/spreadsheetml/2006/main" id="22" name="Novembre" displayName="Novembre" ref="B6:AH12" totalsRowCount="1" headerRowDxfId="233" dataDxfId="232" totalsRowDxfId="231">
  <tableColumns count="33">
    <tableColumn id="1" name="Nom de l’employé" totalsRowFunction="custom" dataDxfId="230" totalsRowDxfId="229" dataCellStyle="Employé">
      <totalsRowFormula>NomMois&amp;" Total"</totalsRowFormula>
    </tableColumn>
    <tableColumn id="2" name="1" totalsRowFunction="count" dataDxfId="228" totalsRowDxfId="227"/>
    <tableColumn id="3" name="2" totalsRowFunction="count" dataDxfId="226" totalsRowDxfId="225"/>
    <tableColumn id="4" name="3" totalsRowFunction="count" dataDxfId="224" totalsRowDxfId="223"/>
    <tableColumn id="5" name="4" totalsRowFunction="count" dataDxfId="222" totalsRowDxfId="221"/>
    <tableColumn id="6" name="5" totalsRowFunction="count" dataDxfId="220" totalsRowDxfId="219"/>
    <tableColumn id="7" name="6" totalsRowFunction="count" dataDxfId="218" totalsRowDxfId="217"/>
    <tableColumn id="8" name="7" totalsRowFunction="count" dataDxfId="216" totalsRowDxfId="215"/>
    <tableColumn id="9" name="8" totalsRowFunction="count" dataDxfId="214" totalsRowDxfId="213"/>
    <tableColumn id="10" name="9" totalsRowFunction="count" dataDxfId="212" totalsRowDxfId="211"/>
    <tableColumn id="11" name="10" totalsRowFunction="count" dataDxfId="210" totalsRowDxfId="209"/>
    <tableColumn id="12" name="11" totalsRowFunction="count" dataDxfId="208" totalsRowDxfId="207"/>
    <tableColumn id="13" name="12" totalsRowFunction="count" dataDxfId="206" totalsRowDxfId="205"/>
    <tableColumn id="14" name="13" totalsRowFunction="count" dataDxfId="204" totalsRowDxfId="203"/>
    <tableColumn id="15" name="14" totalsRowFunction="count" dataDxfId="202" totalsRowDxfId="201"/>
    <tableColumn id="16" name="15" totalsRowFunction="count" dataDxfId="200" totalsRowDxfId="199"/>
    <tableColumn id="17" name="16" totalsRowFunction="count" dataDxfId="198" totalsRowDxfId="197"/>
    <tableColumn id="18" name="17" totalsRowFunction="count" dataDxfId="196" totalsRowDxfId="195"/>
    <tableColumn id="19" name="18" totalsRowFunction="count" dataDxfId="194" totalsRowDxfId="193"/>
    <tableColumn id="20" name="19" totalsRowFunction="count" dataDxfId="192" totalsRowDxfId="191"/>
    <tableColumn id="21" name="20" totalsRowFunction="count" dataDxfId="190" totalsRowDxfId="189"/>
    <tableColumn id="22" name="21" totalsRowFunction="count" dataDxfId="188" totalsRowDxfId="187"/>
    <tableColumn id="23" name="22" totalsRowFunction="count" dataDxfId="186" totalsRowDxfId="185"/>
    <tableColumn id="24" name="23" totalsRowFunction="count" dataDxfId="184" totalsRowDxfId="183"/>
    <tableColumn id="25" name="24" totalsRowFunction="count" dataDxfId="182" totalsRowDxfId="181"/>
    <tableColumn id="26" name="25" totalsRowFunction="count" dataDxfId="180" totalsRowDxfId="179"/>
    <tableColumn id="27" name="26" totalsRowFunction="count" dataDxfId="178" totalsRowDxfId="177"/>
    <tableColumn id="28" name="27" totalsRowFunction="count" dataDxfId="176" totalsRowDxfId="175"/>
    <tableColumn id="29" name="28" totalsRowFunction="count" dataDxfId="174" totalsRowDxfId="173"/>
    <tableColumn id="30" name="29" totalsRowFunction="count" dataDxfId="172" totalsRowDxfId="171"/>
    <tableColumn id="31" name="30" totalsRowFunction="count" dataDxfId="170" totalsRowDxfId="169"/>
    <tableColumn id="32" name=" " totalsRowFunction="count" dataDxfId="168" totalsRowDxfId="167"/>
    <tableColumn id="33" name="Total des jours" totalsRowFunction="sum" dataDxfId="166" totalsRowDxfId="165">
      <calculatedColumnFormula>COUNTA(Novembre[[#This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2.xml><?xml version="1.0" encoding="utf-8"?>
<table xmlns="http://schemas.openxmlformats.org/spreadsheetml/2006/main" id="12" name="Décembre" displayName="Décembre" ref="B6:AH12" totalsRowCount="1" headerRowDxfId="164" dataDxfId="163" totalsRowDxfId="162">
  <tableColumns count="33">
    <tableColumn id="1" name="Nom de l’employé" totalsRowFunction="custom" dataDxfId="161" totalsRowDxfId="160" dataCellStyle="Employé">
      <totalsRowFormula>NomMois&amp;" Total"</totalsRowFormula>
    </tableColumn>
    <tableColumn id="2" name="1" totalsRowFunction="count" dataDxfId="159" totalsRowDxfId="158"/>
    <tableColumn id="3" name="2" totalsRowFunction="count" dataDxfId="157" totalsRowDxfId="156"/>
    <tableColumn id="4" name="3" totalsRowFunction="count" dataDxfId="155" totalsRowDxfId="154"/>
    <tableColumn id="5" name="4" totalsRowFunction="count" dataDxfId="153" totalsRowDxfId="152"/>
    <tableColumn id="6" name="5" totalsRowFunction="count" dataDxfId="151" totalsRowDxfId="150"/>
    <tableColumn id="7" name="6" totalsRowFunction="count" dataDxfId="149" totalsRowDxfId="148"/>
    <tableColumn id="8" name="7" totalsRowFunction="count" dataDxfId="147" totalsRowDxfId="146"/>
    <tableColumn id="9" name="8" totalsRowFunction="count" dataDxfId="145" totalsRowDxfId="144"/>
    <tableColumn id="10" name="9" totalsRowFunction="count" dataDxfId="143" totalsRowDxfId="142"/>
    <tableColumn id="11" name="10" totalsRowFunction="count" dataDxfId="141" totalsRowDxfId="140"/>
    <tableColumn id="12" name="11" totalsRowFunction="count" dataDxfId="139" totalsRowDxfId="138"/>
    <tableColumn id="13" name="12" totalsRowFunction="count" dataDxfId="137" totalsRowDxfId="136"/>
    <tableColumn id="14" name="13" totalsRowFunction="count" dataDxfId="135" totalsRowDxfId="134"/>
    <tableColumn id="15" name="14" totalsRowFunction="count" dataDxfId="133" totalsRowDxfId="132"/>
    <tableColumn id="16" name="15" totalsRowFunction="count" dataDxfId="131" totalsRowDxfId="130"/>
    <tableColumn id="17" name="16" totalsRowFunction="count" dataDxfId="129" totalsRowDxfId="128"/>
    <tableColumn id="18" name="17" totalsRowFunction="count" dataDxfId="127" totalsRowDxfId="126"/>
    <tableColumn id="19" name="18" totalsRowFunction="count" dataDxfId="125" totalsRowDxfId="124"/>
    <tableColumn id="20" name="19" totalsRowFunction="count" dataDxfId="123" totalsRowDxfId="122"/>
    <tableColumn id="21" name="20" totalsRowFunction="count" dataDxfId="121" totalsRowDxfId="120"/>
    <tableColumn id="22" name="21" totalsRowFunction="count" dataDxfId="119" totalsRowDxfId="118"/>
    <tableColumn id="23" name="22" totalsRowFunction="count" dataDxfId="117" totalsRowDxfId="116"/>
    <tableColumn id="24" name="23" totalsRowFunction="count" dataDxfId="115" totalsRowDxfId="114"/>
    <tableColumn id="25" name="24" totalsRowFunction="count" dataDxfId="113" totalsRowDxfId="112"/>
    <tableColumn id="26" name="25" totalsRowFunction="count" dataDxfId="111" totalsRowDxfId="110"/>
    <tableColumn id="27" name="26" totalsRowFunction="count" dataDxfId="109" totalsRowDxfId="108"/>
    <tableColumn id="28" name="27" totalsRowFunction="count" dataDxfId="107" totalsRowDxfId="106"/>
    <tableColumn id="29" name="28" totalsRowFunction="count" dataDxfId="105" totalsRowDxfId="104"/>
    <tableColumn id="30" name="29" totalsRowFunction="count" dataDxfId="103" totalsRowDxfId="102"/>
    <tableColumn id="31" name="30" totalsRowFunction="count" dataDxfId="101" totalsRowDxfId="100"/>
    <tableColumn id="32" name="31" totalsRowFunction="count" dataDxfId="99" totalsRowDxfId="98"/>
    <tableColumn id="33" name="Total des jours" totalsRowFunction="sum" dataDxfId="97" totalsRowDxfId="96">
      <calculatedColumnFormula>COUNTA(Décembre[[#This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Fournit une liste de noms et des dates de calendrier pour enregistrer les absences et motifs d’absence des employés (C= Congé, M=Maladie, P=Personnel, et deux espaces réservés pour des entrées personnalisées)"/>
    </ext>
  </extLst>
</table>
</file>

<file path=xl/tables/table13.xml><?xml version="1.0" encoding="utf-8"?>
<table xmlns="http://schemas.openxmlformats.org/spreadsheetml/2006/main" id="13" name="NomEmployé" displayName="NomEmployé" ref="B3:B8">
  <autoFilter ref="B3:B8"/>
  <tableColumns count="1">
    <tableColumn id="1" name="Noms des employés" totalsRowFunction="count" totalsRowDxfId="95" dataCellStyle="Employé"/>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dans ce tableau. Ces noms sont utilisés en tant qu’options dans la colonne B du calendrier des absences de chaque mois."/>
    </ext>
  </extLst>
</table>
</file>

<file path=xl/tables/table2.xml><?xml version="1.0" encoding="utf-8"?>
<table xmlns="http://schemas.openxmlformats.org/spreadsheetml/2006/main" id="2" name="Février" displayName="Février" ref="B6:AH12" totalsRowCount="1" headerRowDxfId="854" dataDxfId="853" totalsRowDxfId="852">
  <tableColumns count="33">
    <tableColumn id="1" name="Nom de l’employé" totalsRowFunction="custom" dataDxfId="851" totalsRowDxfId="850" dataCellStyle="Employé">
      <totalsRowFormula>NomMois&amp;" Total"</totalsRowFormula>
    </tableColumn>
    <tableColumn id="2" name="1" totalsRowFunction="count" dataDxfId="849" totalsRowDxfId="848"/>
    <tableColumn id="3" name="2" totalsRowFunction="count" dataDxfId="847" totalsRowDxfId="846"/>
    <tableColumn id="4" name="3" totalsRowFunction="count" dataDxfId="845" totalsRowDxfId="844"/>
    <tableColumn id="5" name="4" totalsRowFunction="count" dataDxfId="843" totalsRowDxfId="842"/>
    <tableColumn id="6" name="5" totalsRowFunction="count" dataDxfId="841" totalsRowDxfId="840"/>
    <tableColumn id="7" name="6" totalsRowFunction="count" dataDxfId="839" totalsRowDxfId="838"/>
    <tableColumn id="8" name="7" totalsRowFunction="count" dataDxfId="837" totalsRowDxfId="836"/>
    <tableColumn id="9" name="8" totalsRowFunction="count" dataDxfId="835" totalsRowDxfId="834"/>
    <tableColumn id="10" name="9" totalsRowFunction="count" dataDxfId="833" totalsRowDxfId="832"/>
    <tableColumn id="11" name="10" totalsRowFunction="count" dataDxfId="831" totalsRowDxfId="830"/>
    <tableColumn id="12" name="11" totalsRowFunction="count" dataDxfId="829" totalsRowDxfId="828"/>
    <tableColumn id="13" name="12" totalsRowFunction="count" dataDxfId="827" totalsRowDxfId="826"/>
    <tableColumn id="14" name="13" totalsRowFunction="count" dataDxfId="825" totalsRowDxfId="824"/>
    <tableColumn id="15" name="14" totalsRowFunction="count" dataDxfId="823" totalsRowDxfId="822"/>
    <tableColumn id="16" name="15" totalsRowFunction="count" dataDxfId="821" totalsRowDxfId="820"/>
    <tableColumn id="17" name="16" totalsRowFunction="count" dataDxfId="819" totalsRowDxfId="818"/>
    <tableColumn id="18" name="17" totalsRowFunction="count" dataDxfId="817" totalsRowDxfId="816"/>
    <tableColumn id="19" name="18" totalsRowFunction="count" dataDxfId="815" totalsRowDxfId="814"/>
    <tableColumn id="20" name="19" totalsRowFunction="count" dataDxfId="813" totalsRowDxfId="812"/>
    <tableColumn id="21" name="20" totalsRowFunction="count" dataDxfId="811" totalsRowDxfId="810"/>
    <tableColumn id="22" name="21" totalsRowFunction="count" dataDxfId="809" totalsRowDxfId="808"/>
    <tableColumn id="23" name="22" totalsRowFunction="count" dataDxfId="807" totalsRowDxfId="806"/>
    <tableColumn id="24" name="23" totalsRowFunction="count" dataDxfId="805" totalsRowDxfId="804"/>
    <tableColumn id="25" name="24" totalsRowFunction="count" dataDxfId="803" totalsRowDxfId="802"/>
    <tableColumn id="26" name="25" totalsRowFunction="count" dataDxfId="801" totalsRowDxfId="800"/>
    <tableColumn id="27" name="26" totalsRowFunction="count" dataDxfId="799" totalsRowDxfId="798"/>
    <tableColumn id="28" name="27" totalsRowFunction="count" dataDxfId="797" totalsRowDxfId="796"/>
    <tableColumn id="29" name="28" totalsRowFunction="count" dataDxfId="795" totalsRowDxfId="794"/>
    <tableColumn id="30" name="29" totalsRowFunction="count" dataDxfId="793" totalsRowDxfId="792"/>
    <tableColumn id="31" name=" " dataDxfId="791" totalsRowDxfId="790"/>
    <tableColumn id="32" name="  " dataDxfId="789" totalsRowDxfId="788"/>
    <tableColumn id="33" name="Total des jours" totalsRowFunction="sum" dataDxfId="787" totalsRowDxfId="786">
      <calculatedColumnFormula>COUNTA(Février[[#This Row],[1]:[29]])</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3.xml><?xml version="1.0" encoding="utf-8"?>
<table xmlns="http://schemas.openxmlformats.org/spreadsheetml/2006/main" id="14" name="Mars" displayName="Mars" ref="B6:AH12" totalsRowCount="1" headerRowDxfId="785" dataDxfId="784" totalsRowDxfId="783">
  <tableColumns count="33">
    <tableColumn id="1" name="Nom de l’employé" totalsRowFunction="custom" dataDxfId="782" totalsRowDxfId="781" dataCellStyle="Employé">
      <totalsRowFormula>NomMois&amp;" Total"</totalsRowFormula>
    </tableColumn>
    <tableColumn id="2" name="1" totalsRowFunction="count" dataDxfId="780" totalsRowDxfId="779"/>
    <tableColumn id="3" name="2" totalsRowFunction="count" dataDxfId="778" totalsRowDxfId="777"/>
    <tableColumn id="4" name="3" totalsRowFunction="count" dataDxfId="776" totalsRowDxfId="775"/>
    <tableColumn id="5" name="4" totalsRowFunction="count" dataDxfId="774" totalsRowDxfId="773"/>
    <tableColumn id="6" name="5" totalsRowFunction="count" dataDxfId="772" totalsRowDxfId="771"/>
    <tableColumn id="7" name="6" totalsRowFunction="count" dataDxfId="770" totalsRowDxfId="769"/>
    <tableColumn id="8" name="7" totalsRowFunction="count" dataDxfId="768" totalsRowDxfId="767"/>
    <tableColumn id="9" name="8" totalsRowFunction="count" dataDxfId="766" totalsRowDxfId="765"/>
    <tableColumn id="10" name="9" totalsRowFunction="count" dataDxfId="764" totalsRowDxfId="763"/>
    <tableColumn id="11" name="10" totalsRowFunction="count" dataDxfId="762" totalsRowDxfId="761"/>
    <tableColumn id="12" name="11" totalsRowFunction="count" dataDxfId="760" totalsRowDxfId="759"/>
    <tableColumn id="13" name="12" totalsRowFunction="count" dataDxfId="758" totalsRowDxfId="757"/>
    <tableColumn id="14" name="13" totalsRowFunction="count" dataDxfId="756" totalsRowDxfId="755"/>
    <tableColumn id="15" name="14" totalsRowFunction="count" dataDxfId="754" totalsRowDxfId="753"/>
    <tableColumn id="16" name="15" totalsRowFunction="count" dataDxfId="752" totalsRowDxfId="751"/>
    <tableColumn id="17" name="16" totalsRowFunction="count" dataDxfId="750" totalsRowDxfId="749"/>
    <tableColumn id="18" name="17" totalsRowFunction="count" dataDxfId="748" totalsRowDxfId="747"/>
    <tableColumn id="19" name="18" totalsRowFunction="count" dataDxfId="746" totalsRowDxfId="745"/>
    <tableColumn id="20" name="19" totalsRowFunction="count" dataDxfId="744" totalsRowDxfId="743"/>
    <tableColumn id="21" name="20" totalsRowFunction="count" dataDxfId="742" totalsRowDxfId="741"/>
    <tableColumn id="22" name="21" totalsRowFunction="count" dataDxfId="740" totalsRowDxfId="739"/>
    <tableColumn id="23" name="22" totalsRowFunction="count" dataDxfId="738" totalsRowDxfId="737"/>
    <tableColumn id="24" name="23" totalsRowFunction="count" dataDxfId="736" totalsRowDxfId="735"/>
    <tableColumn id="25" name="24" totalsRowFunction="count" dataDxfId="734" totalsRowDxfId="733"/>
    <tableColumn id="26" name="25" totalsRowFunction="count" dataDxfId="732" totalsRowDxfId="731"/>
    <tableColumn id="27" name="26" totalsRowFunction="count" dataDxfId="730" totalsRowDxfId="729"/>
    <tableColumn id="28" name="27" totalsRowFunction="count" dataDxfId="728" totalsRowDxfId="727"/>
    <tableColumn id="29" name="28" totalsRowFunction="count" dataDxfId="726" totalsRowDxfId="725"/>
    <tableColumn id="30" name="29" totalsRowFunction="count" dataDxfId="724" totalsRowDxfId="723"/>
    <tableColumn id="31" name="30" totalsRowFunction="count" dataDxfId="722" totalsRowDxfId="721"/>
    <tableColumn id="32" name="31" totalsRowFunction="count" dataDxfId="720" totalsRowDxfId="719"/>
    <tableColumn id="33" name="Total des jours" totalsRowFunction="sum" dataDxfId="718" totalsRowDxfId="717">
      <calculatedColumnFormula>COUNTA(Mars[[#This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4.xml><?xml version="1.0" encoding="utf-8"?>
<table xmlns="http://schemas.openxmlformats.org/spreadsheetml/2006/main" id="15" name="Avril" displayName="Avril" ref="B6:AH12" totalsRowCount="1" headerRowDxfId="716" dataDxfId="715" totalsRowDxfId="714">
  <tableColumns count="33">
    <tableColumn id="1" name="Nom de l’employé" totalsRowFunction="custom" dataDxfId="713" totalsRowDxfId="712" dataCellStyle="Employé">
      <totalsRowFormula>NomMois&amp;" Total"</totalsRowFormula>
    </tableColumn>
    <tableColumn id="2" name="1" totalsRowFunction="count" dataDxfId="711" totalsRowDxfId="710"/>
    <tableColumn id="3" name="2" totalsRowFunction="count" dataDxfId="709" totalsRowDxfId="708"/>
    <tableColumn id="4" name="3" totalsRowFunction="count" dataDxfId="707" totalsRowDxfId="706"/>
    <tableColumn id="5" name="4" totalsRowFunction="count" dataDxfId="705" totalsRowDxfId="704"/>
    <tableColumn id="6" name="5" totalsRowFunction="count" dataDxfId="703" totalsRowDxfId="702"/>
    <tableColumn id="7" name="6" totalsRowFunction="count" dataDxfId="701" totalsRowDxfId="700"/>
    <tableColumn id="8" name="7" totalsRowFunction="count" dataDxfId="699" totalsRowDxfId="698"/>
    <tableColumn id="9" name="8" totalsRowFunction="count" dataDxfId="697" totalsRowDxfId="696"/>
    <tableColumn id="10" name="9" totalsRowFunction="count" dataDxfId="695" totalsRowDxfId="694"/>
    <tableColumn id="11" name="10" totalsRowFunction="count" dataDxfId="693" totalsRowDxfId="692"/>
    <tableColumn id="12" name="11" totalsRowFunction="count" dataDxfId="691" totalsRowDxfId="690"/>
    <tableColumn id="13" name="12" totalsRowFunction="count" dataDxfId="689" totalsRowDxfId="688"/>
    <tableColumn id="14" name="13" totalsRowFunction="count" dataDxfId="687" totalsRowDxfId="686"/>
    <tableColumn id="15" name="14" totalsRowFunction="count" dataDxfId="685" totalsRowDxfId="684"/>
    <tableColumn id="16" name="15" totalsRowFunction="count" dataDxfId="683" totalsRowDxfId="682"/>
    <tableColumn id="17" name="16" totalsRowFunction="count" dataDxfId="681" totalsRowDxfId="680"/>
    <tableColumn id="18" name="17" totalsRowFunction="count" dataDxfId="679" totalsRowDxfId="678"/>
    <tableColumn id="19" name="18" totalsRowFunction="count" dataDxfId="677" totalsRowDxfId="676"/>
    <tableColumn id="20" name="19" totalsRowFunction="count" dataDxfId="675" totalsRowDxfId="674"/>
    <tableColumn id="21" name="20" totalsRowFunction="count" dataDxfId="673" totalsRowDxfId="672"/>
    <tableColumn id="22" name="21" totalsRowFunction="count" dataDxfId="671" totalsRowDxfId="670"/>
    <tableColumn id="23" name="22" totalsRowFunction="count" dataDxfId="669" totalsRowDxfId="668"/>
    <tableColumn id="24" name="23" totalsRowFunction="count" dataDxfId="667" totalsRowDxfId="666"/>
    <tableColumn id="25" name="24" totalsRowFunction="count" dataDxfId="665" totalsRowDxfId="664"/>
    <tableColumn id="26" name="25" totalsRowFunction="count" dataDxfId="663" totalsRowDxfId="662"/>
    <tableColumn id="27" name="26" totalsRowFunction="count" dataDxfId="661" totalsRowDxfId="660"/>
    <tableColumn id="28" name="27" totalsRowFunction="count" dataDxfId="659" totalsRowDxfId="658"/>
    <tableColumn id="29" name="28" totalsRowFunction="count" dataDxfId="657" totalsRowDxfId="656"/>
    <tableColumn id="30" name="29" totalsRowFunction="count" dataDxfId="655" totalsRowDxfId="654"/>
    <tableColumn id="31" name="30" totalsRowFunction="count" dataDxfId="653" totalsRowDxfId="652"/>
    <tableColumn id="32" name=" " totalsRowFunction="custom" dataDxfId="651" totalsRowDxfId="650">
      <totalsRowFormula>SUBTOTAL(103,Avril[30])</totalsRowFormula>
    </tableColumn>
    <tableColumn id="33" name="Total des jours" totalsRowFunction="sum" dataDxfId="649" totalsRowDxfId="648">
      <calculatedColumnFormula>COUNTA(Avril[[#This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5.xml><?xml version="1.0" encoding="utf-8"?>
<table xmlns="http://schemas.openxmlformats.org/spreadsheetml/2006/main" id="16" name="Mai" displayName="Mai" ref="B6:AH12" totalsRowCount="1" headerRowDxfId="647" dataDxfId="646" totalsRowDxfId="645">
  <tableColumns count="33">
    <tableColumn id="1" name="Nom de l’employé" totalsRowFunction="custom" dataDxfId="644" totalsRowDxfId="643" dataCellStyle="Employé">
      <totalsRowFormula>NomMois&amp;" Total"</totalsRowFormula>
    </tableColumn>
    <tableColumn id="2" name="1" totalsRowFunction="count" dataDxfId="642" totalsRowDxfId="641"/>
    <tableColumn id="3" name="2" totalsRowFunction="count" dataDxfId="640" totalsRowDxfId="639"/>
    <tableColumn id="4" name="3" totalsRowFunction="count" dataDxfId="638" totalsRowDxfId="637"/>
    <tableColumn id="5" name="4" totalsRowFunction="count" dataDxfId="636" totalsRowDxfId="635"/>
    <tableColumn id="6" name="5" totalsRowFunction="count" dataDxfId="634" totalsRowDxfId="633"/>
    <tableColumn id="7" name="6" totalsRowFunction="count" dataDxfId="632" totalsRowDxfId="631"/>
    <tableColumn id="8" name="7" totalsRowFunction="count" dataDxfId="630" totalsRowDxfId="629"/>
    <tableColumn id="9" name="8" totalsRowFunction="count" dataDxfId="628" totalsRowDxfId="627"/>
    <tableColumn id="10" name="9" totalsRowFunction="count" dataDxfId="626" totalsRowDxfId="625"/>
    <tableColumn id="11" name="10" totalsRowFunction="count" dataDxfId="624" totalsRowDxfId="623"/>
    <tableColumn id="12" name="11" totalsRowFunction="count" dataDxfId="622" totalsRowDxfId="621"/>
    <tableColumn id="13" name="12" totalsRowFunction="count" dataDxfId="620" totalsRowDxfId="619"/>
    <tableColumn id="14" name="13" totalsRowFunction="count" dataDxfId="618" totalsRowDxfId="617"/>
    <tableColumn id="15" name="14" totalsRowFunction="count" dataDxfId="616" totalsRowDxfId="615"/>
    <tableColumn id="16" name="15" totalsRowFunction="count" dataDxfId="614" totalsRowDxfId="613"/>
    <tableColumn id="17" name="16" totalsRowFunction="count" dataDxfId="612" totalsRowDxfId="611"/>
    <tableColumn id="18" name="17" totalsRowFunction="count" dataDxfId="610" totalsRowDxfId="609"/>
    <tableColumn id="19" name="18" totalsRowFunction="count" dataDxfId="608" totalsRowDxfId="607"/>
    <tableColumn id="20" name="19" totalsRowFunction="count" dataDxfId="606" totalsRowDxfId="605"/>
    <tableColumn id="21" name="20" totalsRowFunction="count" dataDxfId="604" totalsRowDxfId="603"/>
    <tableColumn id="22" name="21" totalsRowFunction="count" dataDxfId="602" totalsRowDxfId="601"/>
    <tableColumn id="23" name="22" totalsRowFunction="count" dataDxfId="600" totalsRowDxfId="599"/>
    <tableColumn id="24" name="23" totalsRowFunction="count" dataDxfId="598" totalsRowDxfId="597"/>
    <tableColumn id="25" name="24" totalsRowFunction="count" dataDxfId="596" totalsRowDxfId="595"/>
    <tableColumn id="26" name="25" totalsRowFunction="count" dataDxfId="594" totalsRowDxfId="593"/>
    <tableColumn id="27" name="26" totalsRowFunction="count" dataDxfId="592" totalsRowDxfId="591"/>
    <tableColumn id="28" name="27" totalsRowFunction="count" dataDxfId="590" totalsRowDxfId="589"/>
    <tableColumn id="29" name="28" totalsRowFunction="count" dataDxfId="588" totalsRowDxfId="587"/>
    <tableColumn id="30" name="29" totalsRowFunction="count" dataDxfId="586" totalsRowDxfId="585"/>
    <tableColumn id="31" name="30" totalsRowFunction="count" dataDxfId="584" totalsRowDxfId="583"/>
    <tableColumn id="32" name="31" totalsRowFunction="count" dataDxfId="582" totalsRowDxfId="581"/>
    <tableColumn id="33" name="Total des jours" totalsRowFunction="sum" dataDxfId="580" totalsRowDxfId="579">
      <calculatedColumnFormula>COUNTA(Mai[[#This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6.xml><?xml version="1.0" encoding="utf-8"?>
<table xmlns="http://schemas.openxmlformats.org/spreadsheetml/2006/main" id="17" name="Juin" displayName="Juin" ref="B6:AH12" totalsRowCount="1" headerRowDxfId="578" dataDxfId="577" totalsRowDxfId="576">
  <tableColumns count="33">
    <tableColumn id="1" name="Nom de l’employé" totalsRowFunction="custom" dataDxfId="575" totalsRowDxfId="574" dataCellStyle="Employé">
      <totalsRowFormula>NomMois&amp;" Total"</totalsRowFormula>
    </tableColumn>
    <tableColumn id="2" name="1" totalsRowFunction="count" dataDxfId="573" totalsRowDxfId="572"/>
    <tableColumn id="3" name="2" totalsRowFunction="count" dataDxfId="571" totalsRowDxfId="570"/>
    <tableColumn id="4" name="3" totalsRowFunction="count" dataDxfId="569" totalsRowDxfId="568"/>
    <tableColumn id="5" name="4" totalsRowFunction="count" dataDxfId="567" totalsRowDxfId="566"/>
    <tableColumn id="6" name="5" totalsRowFunction="count" dataDxfId="565" totalsRowDxfId="564"/>
    <tableColumn id="7" name="6" totalsRowFunction="count" dataDxfId="563" totalsRowDxfId="562"/>
    <tableColumn id="8" name="7" totalsRowFunction="count" dataDxfId="561" totalsRowDxfId="560"/>
    <tableColumn id="9" name="8" totalsRowFunction="count" dataDxfId="559" totalsRowDxfId="558"/>
    <tableColumn id="10" name="9" totalsRowFunction="count" dataDxfId="557" totalsRowDxfId="556"/>
    <tableColumn id="11" name="10" totalsRowFunction="count" dataDxfId="555" totalsRowDxfId="554"/>
    <tableColumn id="12" name="11" totalsRowFunction="count" dataDxfId="553" totalsRowDxfId="552"/>
    <tableColumn id="13" name="12" totalsRowFunction="count" dataDxfId="551" totalsRowDxfId="550"/>
    <tableColumn id="14" name="13" totalsRowFunction="count" dataDxfId="549" totalsRowDxfId="548"/>
    <tableColumn id="15" name="14" totalsRowFunction="count" dataDxfId="547" totalsRowDxfId="546"/>
    <tableColumn id="16" name="15" totalsRowFunction="count" dataDxfId="545" totalsRowDxfId="544"/>
    <tableColumn id="17" name="16" totalsRowFunction="count" dataDxfId="543" totalsRowDxfId="542"/>
    <tableColumn id="18" name="17" totalsRowFunction="count" dataDxfId="541" totalsRowDxfId="540"/>
    <tableColumn id="19" name="18" totalsRowFunction="count" dataDxfId="539" totalsRowDxfId="538"/>
    <tableColumn id="20" name="19" totalsRowFunction="count" dataDxfId="537" totalsRowDxfId="536"/>
    <tableColumn id="21" name="20" totalsRowFunction="count" dataDxfId="535" totalsRowDxfId="534"/>
    <tableColumn id="22" name="21" totalsRowFunction="count" dataDxfId="533" totalsRowDxfId="532"/>
    <tableColumn id="23" name="22" totalsRowFunction="count" dataDxfId="531" totalsRowDxfId="530"/>
    <tableColumn id="24" name="23" totalsRowFunction="count" dataDxfId="529" totalsRowDxfId="528"/>
    <tableColumn id="25" name="24" totalsRowFunction="count" dataDxfId="527" totalsRowDxfId="526"/>
    <tableColumn id="26" name="25" totalsRowFunction="count" dataDxfId="525" totalsRowDxfId="524"/>
    <tableColumn id="27" name="26" totalsRowFunction="count" dataDxfId="523" totalsRowDxfId="522"/>
    <tableColumn id="28" name="27" totalsRowFunction="count" dataDxfId="521" totalsRowDxfId="520"/>
    <tableColumn id="29" name="28" totalsRowFunction="count" dataDxfId="519" totalsRowDxfId="518"/>
    <tableColumn id="30" name="29" totalsRowFunction="count" dataDxfId="517" totalsRowDxfId="516"/>
    <tableColumn id="31" name="30" totalsRowFunction="count" dataDxfId="515" totalsRowDxfId="514"/>
    <tableColumn id="32" name=" " totalsRowFunction="count" dataDxfId="513" totalsRowDxfId="512"/>
    <tableColumn id="33" name="Total des jours" totalsRowFunction="sum" dataDxfId="511" totalsRowDxfId="510">
      <calculatedColumnFormula>COUNTA(Juin[[#This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7.xml><?xml version="1.0" encoding="utf-8"?>
<table xmlns="http://schemas.openxmlformats.org/spreadsheetml/2006/main" id="18" name="Juillet" displayName="Juillet" ref="B6:AH12" totalsRowCount="1" headerRowDxfId="509" dataDxfId="508" totalsRowDxfId="507">
  <tableColumns count="33">
    <tableColumn id="1" name="Nom de l’employé" totalsRowFunction="custom" dataDxfId="506" totalsRowDxfId="505" dataCellStyle="Employé">
      <totalsRowFormula>NomMois&amp;" Total"</totalsRowFormula>
    </tableColumn>
    <tableColumn id="2" name="1" totalsRowFunction="count" dataDxfId="504" totalsRowDxfId="503"/>
    <tableColumn id="3" name="2" totalsRowFunction="count" dataDxfId="502" totalsRowDxfId="501"/>
    <tableColumn id="4" name="3" totalsRowFunction="count" dataDxfId="500" totalsRowDxfId="499"/>
    <tableColumn id="5" name="4" totalsRowFunction="count" dataDxfId="498" totalsRowDxfId="497"/>
    <tableColumn id="6" name="5" totalsRowFunction="count" dataDxfId="496" totalsRowDxfId="495"/>
    <tableColumn id="7" name="6" totalsRowFunction="count" dataDxfId="494" totalsRowDxfId="493"/>
    <tableColumn id="8" name="7" totalsRowFunction="count" dataDxfId="492" totalsRowDxfId="491"/>
    <tableColumn id="9" name="8" totalsRowFunction="count" dataDxfId="490" totalsRowDxfId="489"/>
    <tableColumn id="10" name="9" totalsRowFunction="count" dataDxfId="488" totalsRowDxfId="487"/>
    <tableColumn id="11" name="10" totalsRowFunction="count" dataDxfId="486" totalsRowDxfId="485"/>
    <tableColumn id="12" name="11" totalsRowFunction="count" dataDxfId="484" totalsRowDxfId="483"/>
    <tableColumn id="13" name="12" totalsRowFunction="count" dataDxfId="482" totalsRowDxfId="481"/>
    <tableColumn id="14" name="13" totalsRowFunction="count" dataDxfId="480" totalsRowDxfId="479"/>
    <tableColumn id="15" name="14" totalsRowFunction="count" dataDxfId="478" totalsRowDxfId="477"/>
    <tableColumn id="16" name="15" totalsRowFunction="count" dataDxfId="476" totalsRowDxfId="475"/>
    <tableColumn id="17" name="16" totalsRowFunction="count" dataDxfId="474" totalsRowDxfId="473"/>
    <tableColumn id="18" name="17" totalsRowFunction="count" dataDxfId="472" totalsRowDxfId="471"/>
    <tableColumn id="19" name="18" totalsRowFunction="count" dataDxfId="470" totalsRowDxfId="469"/>
    <tableColumn id="20" name="19" totalsRowFunction="count" dataDxfId="468" totalsRowDxfId="467"/>
    <tableColumn id="21" name="20" totalsRowFunction="count" dataDxfId="466" totalsRowDxfId="465"/>
    <tableColumn id="22" name="21" totalsRowFunction="count" dataDxfId="464" totalsRowDxfId="463"/>
    <tableColumn id="23" name="22" totalsRowFunction="count" dataDxfId="462" totalsRowDxfId="461"/>
    <tableColumn id="24" name="23" totalsRowFunction="count" dataDxfId="460" totalsRowDxfId="459"/>
    <tableColumn id="25" name="24" totalsRowFunction="count" dataDxfId="458" totalsRowDxfId="457"/>
    <tableColumn id="26" name="25" totalsRowFunction="count" dataDxfId="456" totalsRowDxfId="455"/>
    <tableColumn id="27" name="26" totalsRowFunction="count" dataDxfId="454" totalsRowDxfId="453"/>
    <tableColumn id="28" name="27" totalsRowFunction="count" dataDxfId="452" totalsRowDxfId="451"/>
    <tableColumn id="29" name="28" totalsRowFunction="count" dataDxfId="450" totalsRowDxfId="449"/>
    <tableColumn id="30" name="29" totalsRowFunction="count" dataDxfId="448" totalsRowDxfId="447"/>
    <tableColumn id="31" name="30" totalsRowFunction="count" dataDxfId="446" totalsRowDxfId="445"/>
    <tableColumn id="32" name="31" totalsRowFunction="count" dataDxfId="444" totalsRowDxfId="443"/>
    <tableColumn id="33" name="Total des jours" totalsRowFunction="sum" dataDxfId="442" totalsRowDxfId="441">
      <calculatedColumnFormula>COUNTA(Juillet[[#This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8.xml><?xml version="1.0" encoding="utf-8"?>
<table xmlns="http://schemas.openxmlformats.org/spreadsheetml/2006/main" id="19" name="Août" displayName="Août" ref="B6:AH12" totalsRowCount="1" headerRowDxfId="440" dataDxfId="439" totalsRowDxfId="438">
  <tableColumns count="33">
    <tableColumn id="1" name="Nom de l’employé" totalsRowFunction="custom" dataDxfId="437" totalsRowDxfId="436" dataCellStyle="Employé">
      <totalsRowFormula>NomMois&amp;" Total"</totalsRowFormula>
    </tableColumn>
    <tableColumn id="2" name="1" totalsRowFunction="count" dataDxfId="435" totalsRowDxfId="434"/>
    <tableColumn id="3" name="2" totalsRowFunction="count" dataDxfId="433" totalsRowDxfId="432"/>
    <tableColumn id="4" name="3" totalsRowFunction="count" dataDxfId="431" totalsRowDxfId="430"/>
    <tableColumn id="5" name="4" totalsRowFunction="count" dataDxfId="429" totalsRowDxfId="428"/>
    <tableColumn id="6" name="5" totalsRowFunction="count" dataDxfId="427" totalsRowDxfId="426"/>
    <tableColumn id="7" name="6" totalsRowFunction="count" dataDxfId="425" totalsRowDxfId="424"/>
    <tableColumn id="8" name="7" totalsRowFunction="count" dataDxfId="423" totalsRowDxfId="422"/>
    <tableColumn id="9" name="8" totalsRowFunction="count" dataDxfId="421" totalsRowDxfId="420"/>
    <tableColumn id="10" name="9" totalsRowFunction="count" dataDxfId="419" totalsRowDxfId="418"/>
    <tableColumn id="11" name="10" totalsRowFunction="count" dataDxfId="417" totalsRowDxfId="416"/>
    <tableColumn id="12" name="11" totalsRowFunction="count" dataDxfId="415" totalsRowDxfId="414"/>
    <tableColumn id="13" name="12" totalsRowFunction="count" dataDxfId="413" totalsRowDxfId="412"/>
    <tableColumn id="14" name="13" totalsRowFunction="count" dataDxfId="411" totalsRowDxfId="410"/>
    <tableColumn id="15" name="14" totalsRowFunction="count" dataDxfId="409" totalsRowDxfId="408"/>
    <tableColumn id="16" name="15" totalsRowFunction="count" dataDxfId="407" totalsRowDxfId="406"/>
    <tableColumn id="17" name="16" totalsRowFunction="count" dataDxfId="405" totalsRowDxfId="404"/>
    <tableColumn id="18" name="17" totalsRowFunction="count" dataDxfId="403" totalsRowDxfId="402"/>
    <tableColumn id="19" name="18" totalsRowFunction="count" dataDxfId="401" totalsRowDxfId="400"/>
    <tableColumn id="20" name="19" totalsRowFunction="count" dataDxfId="399" totalsRowDxfId="398"/>
    <tableColumn id="21" name="20" totalsRowFunction="count" dataDxfId="397" totalsRowDxfId="396"/>
    <tableColumn id="22" name="21" totalsRowFunction="count" dataDxfId="395" totalsRowDxfId="394"/>
    <tableColumn id="23" name="22" totalsRowFunction="count" dataDxfId="393" totalsRowDxfId="392"/>
    <tableColumn id="24" name="23" totalsRowFunction="count" dataDxfId="391" totalsRowDxfId="390"/>
    <tableColumn id="25" name="24" totalsRowFunction="count" dataDxfId="389" totalsRowDxfId="388"/>
    <tableColumn id="26" name="25" totalsRowFunction="count" dataDxfId="387" totalsRowDxfId="386"/>
    <tableColumn id="27" name="26" totalsRowFunction="count" dataDxfId="385" totalsRowDxfId="384"/>
    <tableColumn id="28" name="27" totalsRowFunction="count" dataDxfId="383" totalsRowDxfId="382"/>
    <tableColumn id="29" name="28" totalsRowFunction="count" dataDxfId="381" totalsRowDxfId="380"/>
    <tableColumn id="30" name="29" totalsRowFunction="count" dataDxfId="379" totalsRowDxfId="378"/>
    <tableColumn id="31" name="30" totalsRowFunction="count" dataDxfId="377" totalsRowDxfId="376"/>
    <tableColumn id="32" name="31" totalsRowFunction="count" dataDxfId="375" totalsRowDxfId="374"/>
    <tableColumn id="33" name="Total des jours" totalsRowFunction="sum" dataDxfId="373" totalsRowDxfId="372">
      <calculatedColumnFormula>COUNTA(Août[[#This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9.xml><?xml version="1.0" encoding="utf-8"?>
<table xmlns="http://schemas.openxmlformats.org/spreadsheetml/2006/main" id="20" name="Septembre" displayName="Septembre" ref="B6:AH12" totalsRowCount="1" headerRowDxfId="371" dataDxfId="370" totalsRowDxfId="369">
  <tableColumns count="33">
    <tableColumn id="1" name="Nom de l’employé" totalsRowFunction="custom" dataDxfId="368" totalsRowDxfId="367" dataCellStyle="Employé">
      <totalsRowFormula>NomMois&amp;" Total"</totalsRowFormula>
    </tableColumn>
    <tableColumn id="2" name="1" totalsRowFunction="count" dataDxfId="366" totalsRowDxfId="365"/>
    <tableColumn id="3" name="2" totalsRowFunction="count" dataDxfId="364" totalsRowDxfId="363"/>
    <tableColumn id="4" name="3" totalsRowFunction="count" dataDxfId="362" totalsRowDxfId="361"/>
    <tableColumn id="5" name="4" totalsRowFunction="count" dataDxfId="360" totalsRowDxfId="359"/>
    <tableColumn id="6" name="5" totalsRowFunction="count" dataDxfId="358" totalsRowDxfId="357"/>
    <tableColumn id="7" name="6" totalsRowFunction="count" dataDxfId="356" totalsRowDxfId="355"/>
    <tableColumn id="8" name="7" totalsRowFunction="count" dataDxfId="354" totalsRowDxfId="353"/>
    <tableColumn id="9" name="8" totalsRowFunction="count" dataDxfId="352" totalsRowDxfId="351"/>
    <tableColumn id="10" name="9" totalsRowFunction="count" dataDxfId="350" totalsRowDxfId="349"/>
    <tableColumn id="11" name="10" totalsRowFunction="count" dataDxfId="348" totalsRowDxfId="347"/>
    <tableColumn id="12" name="11" totalsRowFunction="count" dataDxfId="346" totalsRowDxfId="345"/>
    <tableColumn id="13" name="12" totalsRowFunction="count" dataDxfId="344" totalsRowDxfId="343"/>
    <tableColumn id="14" name="13" totalsRowFunction="count" dataDxfId="342" totalsRowDxfId="341"/>
    <tableColumn id="15" name="14" totalsRowFunction="count" dataDxfId="340" totalsRowDxfId="339"/>
    <tableColumn id="16" name="15" totalsRowFunction="count" dataDxfId="338" totalsRowDxfId="337"/>
    <tableColumn id="17" name="16" totalsRowFunction="count" dataDxfId="336" totalsRowDxfId="335"/>
    <tableColumn id="18" name="17" totalsRowFunction="count" dataDxfId="334" totalsRowDxfId="333"/>
    <tableColumn id="19" name="18" totalsRowFunction="count" dataDxfId="332" totalsRowDxfId="331"/>
    <tableColumn id="20" name="19" totalsRowFunction="count" dataDxfId="330" totalsRowDxfId="329"/>
    <tableColumn id="21" name="20" totalsRowFunction="count" dataDxfId="328" totalsRowDxfId="327"/>
    <tableColumn id="22" name="21" totalsRowFunction="count" dataDxfId="326" totalsRowDxfId="325"/>
    <tableColumn id="23" name="22" totalsRowFunction="count" dataDxfId="324" totalsRowDxfId="323"/>
    <tableColumn id="24" name="23" totalsRowFunction="count" dataDxfId="322" totalsRowDxfId="321"/>
    <tableColumn id="25" name="24" totalsRowFunction="count" dataDxfId="320" totalsRowDxfId="319"/>
    <tableColumn id="26" name="25" totalsRowFunction="count" dataDxfId="318" totalsRowDxfId="317"/>
    <tableColumn id="27" name="26" totalsRowFunction="count" dataDxfId="316" totalsRowDxfId="315"/>
    <tableColumn id="28" name="27" totalsRowFunction="count" dataDxfId="314" totalsRowDxfId="313"/>
    <tableColumn id="29" name="28" totalsRowFunction="count" dataDxfId="312" totalsRowDxfId="311"/>
    <tableColumn id="30" name="29" totalsRowFunction="count" dataDxfId="310" totalsRowDxfId="309"/>
    <tableColumn id="31" name="30" totalsRowFunction="count" dataDxfId="308" totalsRowDxfId="307"/>
    <tableColumn id="32" name=" " totalsRowFunction="count" dataDxfId="306" totalsRowDxfId="305"/>
    <tableColumn id="33" name="Total des jours" totalsRowFunction="sum" dataDxfId="304" totalsRowDxfId="303">
      <calculatedColumnFormula>COUNTA(Septembre[[#This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89999084444715716"/>
  </sheetPr>
  <dimension ref="A1:AH12"/>
  <sheetViews>
    <sheetView showGridLines="0" workbookViewId="0"/>
  </sheetViews>
  <sheetFormatPr baseColWidth="10" defaultColWidth="9.140625" defaultRowHeight="30" customHeight="1" x14ac:dyDescent="0.25"/>
  <cols>
    <col min="1" max="1" width="2.7109375" style="10" customWidth="1"/>
    <col min="2" max="2" width="25.7109375" style="10" customWidth="1"/>
    <col min="3" max="33" width="4.7109375" style="10" customWidth="1"/>
    <col min="34" max="34" width="13.42578125" style="10" customWidth="1"/>
    <col min="35" max="35" width="2.7109375" customWidth="1"/>
  </cols>
  <sheetData>
    <row r="1" spans="1:34" ht="50.1" customHeight="1" x14ac:dyDescent="0.25">
      <c r="A1" s="17"/>
      <c r="B1" s="13" t="s">
        <v>0</v>
      </c>
    </row>
    <row r="2" spans="1: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1:34" ht="15" customHeight="1" x14ac:dyDescent="0.25">
      <c r="AH3" s="19" t="s">
        <v>49</v>
      </c>
    </row>
    <row r="4" spans="1:34" ht="30" customHeight="1" x14ac:dyDescent="0.25">
      <c r="B4" s="11" t="s">
        <v>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v>2021</v>
      </c>
    </row>
    <row r="5" spans="1:34" ht="15" customHeight="1" x14ac:dyDescent="0.2">
      <c r="B5" s="11"/>
      <c r="C5" s="1" t="str">
        <f>TEXT(WEEKDAY(DATE(AnnéeCalendrier,1,1),1),"jjj")</f>
        <v>ven</v>
      </c>
      <c r="D5" s="1" t="str">
        <f>TEXT(WEEKDAY(DATE(AnnéeCalendrier,1,2),1),"jjj")</f>
        <v>sam</v>
      </c>
      <c r="E5" s="1" t="str">
        <f>TEXT(WEEKDAY(DATE(AnnéeCalendrier,1,3),1),"jjj")</f>
        <v>dim</v>
      </c>
      <c r="F5" s="1" t="str">
        <f>TEXT(WEEKDAY(DATE(AnnéeCalendrier,1,4),1),"jjj")</f>
        <v>lun</v>
      </c>
      <c r="G5" s="1" t="str">
        <f>TEXT(WEEKDAY(DATE(AnnéeCalendrier,1,5),1),"jjj")</f>
        <v>mar</v>
      </c>
      <c r="H5" s="1" t="str">
        <f>TEXT(WEEKDAY(DATE(AnnéeCalendrier,1,6),1),"jjj")</f>
        <v>mer</v>
      </c>
      <c r="I5" s="1" t="str">
        <f>TEXT(WEEKDAY(DATE(AnnéeCalendrier,1,7),1),"jjj")</f>
        <v>jeu</v>
      </c>
      <c r="J5" s="1" t="str">
        <f>TEXT(WEEKDAY(DATE(AnnéeCalendrier,1,8),1),"jjj")</f>
        <v>ven</v>
      </c>
      <c r="K5" s="1" t="str">
        <f>TEXT(WEEKDAY(DATE(AnnéeCalendrier,1,9),1),"jjj")</f>
        <v>sam</v>
      </c>
      <c r="L5" s="1" t="str">
        <f>TEXT(WEEKDAY(DATE(AnnéeCalendrier,1,10),1),"jjj")</f>
        <v>dim</v>
      </c>
      <c r="M5" s="1" t="str">
        <f>TEXT(WEEKDAY(DATE(AnnéeCalendrier,1,11),1),"jjj")</f>
        <v>lun</v>
      </c>
      <c r="N5" s="1" t="str">
        <f>TEXT(WEEKDAY(DATE(AnnéeCalendrier,1,12),1),"jjj")</f>
        <v>mar</v>
      </c>
      <c r="O5" s="1" t="str">
        <f>TEXT(WEEKDAY(DATE(AnnéeCalendrier,1,13),1),"jjj")</f>
        <v>mer</v>
      </c>
      <c r="P5" s="1" t="str">
        <f>TEXT(WEEKDAY(DATE(AnnéeCalendrier,1,14),1),"jjj")</f>
        <v>jeu</v>
      </c>
      <c r="Q5" s="1" t="str">
        <f>TEXT(WEEKDAY(DATE(AnnéeCalendrier,1,15),1),"jjj")</f>
        <v>ven</v>
      </c>
      <c r="R5" s="1" t="str">
        <f>TEXT(WEEKDAY(DATE(AnnéeCalendrier,1,16),1),"jjj")</f>
        <v>sam</v>
      </c>
      <c r="S5" s="1" t="str">
        <f>TEXT(WEEKDAY(DATE(AnnéeCalendrier,1,17),1),"jjj")</f>
        <v>dim</v>
      </c>
      <c r="T5" s="1" t="str">
        <f>TEXT(WEEKDAY(DATE(AnnéeCalendrier,1,18),1),"jjj")</f>
        <v>lun</v>
      </c>
      <c r="U5" s="1" t="str">
        <f>TEXT(WEEKDAY(DATE(AnnéeCalendrier,1,19),1),"jjj")</f>
        <v>mar</v>
      </c>
      <c r="V5" s="1" t="str">
        <f>TEXT(WEEKDAY(DATE(AnnéeCalendrier,1,20),1),"jjj")</f>
        <v>mer</v>
      </c>
      <c r="W5" s="1" t="str">
        <f>TEXT(WEEKDAY(DATE(AnnéeCalendrier,1,21),1),"jjj")</f>
        <v>jeu</v>
      </c>
      <c r="X5" s="1" t="str">
        <f>TEXT(WEEKDAY(DATE(AnnéeCalendrier,1,22),1),"jjj")</f>
        <v>ven</v>
      </c>
      <c r="Y5" s="1" t="str">
        <f>TEXT(WEEKDAY(DATE(AnnéeCalendrier,1,23),1),"jjj")</f>
        <v>sam</v>
      </c>
      <c r="Z5" s="1" t="str">
        <f>TEXT(WEEKDAY(DATE(AnnéeCalendrier,1,24),1),"jjj")</f>
        <v>dim</v>
      </c>
      <c r="AA5" s="1" t="str">
        <f>TEXT(WEEKDAY(DATE(AnnéeCalendrier,1,25),1),"jjj")</f>
        <v>lun</v>
      </c>
      <c r="AB5" s="1" t="str">
        <f>TEXT(WEEKDAY(DATE(AnnéeCalendrier,1,26),1),"jjj")</f>
        <v>mar</v>
      </c>
      <c r="AC5" s="1" t="str">
        <f>TEXT(WEEKDAY(DATE(AnnéeCalendrier,1,27),1),"jjj")</f>
        <v>mer</v>
      </c>
      <c r="AD5" s="1" t="str">
        <f>TEXT(WEEKDAY(DATE(AnnéeCalendrier,1,28),1),"jjj")</f>
        <v>jeu</v>
      </c>
      <c r="AE5" s="1" t="str">
        <f>TEXT(WEEKDAY(DATE(AnnéeCalendrier,1,29),1),"jjj")</f>
        <v>ven</v>
      </c>
      <c r="AF5" s="1" t="str">
        <f>TEXT(WEEKDAY(DATE(AnnéeCalendrier,1,30),1),"jjj")</f>
        <v>sam</v>
      </c>
      <c r="AG5" s="1" t="str">
        <f>TEXT(WEEKDAY(DATE(AnnéeCalendrier,1,31),1),"jjj")</f>
        <v>dim</v>
      </c>
      <c r="AH5" s="11"/>
    </row>
    <row r="6" spans="1: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1:34" ht="30" customHeight="1" x14ac:dyDescent="0.25">
      <c r="B7" s="8" t="s">
        <v>4</v>
      </c>
      <c r="C7" s="2"/>
      <c r="D7" s="2"/>
      <c r="E7" s="2" t="s">
        <v>9</v>
      </c>
      <c r="F7" s="2" t="s">
        <v>9</v>
      </c>
      <c r="G7" s="2" t="s">
        <v>9</v>
      </c>
      <c r="H7" s="2" t="s">
        <v>9</v>
      </c>
      <c r="I7" s="2"/>
      <c r="J7" s="2"/>
      <c r="K7" s="2"/>
      <c r="L7" s="2"/>
      <c r="M7" s="2"/>
      <c r="N7" s="2"/>
      <c r="O7" s="2" t="s">
        <v>9</v>
      </c>
      <c r="P7" s="2"/>
      <c r="Q7" s="2"/>
      <c r="R7" s="2"/>
      <c r="S7" s="2"/>
      <c r="T7" s="2"/>
      <c r="U7" s="2"/>
      <c r="V7" s="2"/>
      <c r="W7" s="2"/>
      <c r="X7" s="2"/>
      <c r="Y7" s="2"/>
      <c r="Z7" s="2"/>
      <c r="AA7" s="2"/>
      <c r="AB7" s="2"/>
      <c r="AC7" s="2"/>
      <c r="AD7" s="2"/>
      <c r="AE7" s="2"/>
      <c r="AF7" s="2"/>
      <c r="AG7" s="2"/>
      <c r="AH7" s="9">
        <f>COUNTA(Janvier!$C7:$AG7)</f>
        <v>5</v>
      </c>
    </row>
    <row r="8" spans="1:34" ht="30" customHeight="1" x14ac:dyDescent="0.25">
      <c r="B8" s="8" t="s">
        <v>5</v>
      </c>
      <c r="C8" s="2"/>
      <c r="D8" s="2"/>
      <c r="E8" s="2"/>
      <c r="F8" s="2"/>
      <c r="G8" s="2" t="s">
        <v>17</v>
      </c>
      <c r="H8" s="2" t="s">
        <v>17</v>
      </c>
      <c r="I8" s="2"/>
      <c r="J8" s="2"/>
      <c r="K8" s="2"/>
      <c r="L8" s="2"/>
      <c r="M8" s="2" t="s">
        <v>15</v>
      </c>
      <c r="N8" s="2"/>
      <c r="O8" s="2"/>
      <c r="P8" s="2"/>
      <c r="Q8" s="2"/>
      <c r="R8" s="2"/>
      <c r="S8" s="2"/>
      <c r="T8" s="2"/>
      <c r="U8" s="2"/>
      <c r="V8" s="2" t="s">
        <v>17</v>
      </c>
      <c r="W8" s="2"/>
      <c r="X8" s="2"/>
      <c r="Y8" s="2"/>
      <c r="Z8" s="2"/>
      <c r="AA8" s="2" t="s">
        <v>9</v>
      </c>
      <c r="AB8" s="2" t="s">
        <v>9</v>
      </c>
      <c r="AC8" s="2" t="s">
        <v>9</v>
      </c>
      <c r="AD8" s="2"/>
      <c r="AE8" s="2"/>
      <c r="AF8" s="2"/>
      <c r="AG8" s="2"/>
      <c r="AH8" s="9">
        <f>COUNTA(Janvier!$C8:$AG8)</f>
        <v>7</v>
      </c>
    </row>
    <row r="9" spans="1:34" ht="30" customHeight="1" x14ac:dyDescent="0.25">
      <c r="B9" s="8" t="s">
        <v>6</v>
      </c>
      <c r="C9" s="2"/>
      <c r="D9" s="2"/>
      <c r="E9" s="2" t="s">
        <v>15</v>
      </c>
      <c r="F9" s="2"/>
      <c r="G9" s="2"/>
      <c r="H9" s="2"/>
      <c r="I9" s="2"/>
      <c r="J9" s="2"/>
      <c r="K9" s="2"/>
      <c r="L9" s="2"/>
      <c r="M9" s="2"/>
      <c r="N9" s="2"/>
      <c r="O9" s="2"/>
      <c r="P9" s="2" t="s">
        <v>17</v>
      </c>
      <c r="Q9" s="2"/>
      <c r="R9" s="2"/>
      <c r="S9" s="2"/>
      <c r="T9" s="2"/>
      <c r="U9" s="2"/>
      <c r="V9" s="2"/>
      <c r="W9" s="2"/>
      <c r="X9" s="2"/>
      <c r="Y9" s="2"/>
      <c r="Z9" s="2"/>
      <c r="AA9" s="2"/>
      <c r="AB9" s="2"/>
      <c r="AC9" s="2"/>
      <c r="AD9" s="2"/>
      <c r="AE9" s="2" t="s">
        <v>17</v>
      </c>
      <c r="AF9" s="2"/>
      <c r="AG9" s="2"/>
      <c r="AH9" s="9">
        <f>COUNTA(Janvier!$C9:$AG9)</f>
        <v>3</v>
      </c>
    </row>
    <row r="10" spans="1:34" ht="30" customHeight="1" x14ac:dyDescent="0.25">
      <c r="B10" s="8" t="s">
        <v>7</v>
      </c>
      <c r="C10" s="2"/>
      <c r="D10" s="2"/>
      <c r="E10" s="2"/>
      <c r="F10" s="2"/>
      <c r="G10" s="2"/>
      <c r="H10" s="2"/>
      <c r="I10" s="2" t="s">
        <v>15</v>
      </c>
      <c r="J10" s="2"/>
      <c r="K10" s="2"/>
      <c r="L10" s="2"/>
      <c r="M10" s="2"/>
      <c r="N10" s="2"/>
      <c r="O10" s="2"/>
      <c r="P10" s="2"/>
      <c r="Q10" s="2"/>
      <c r="R10" s="2"/>
      <c r="S10" s="2"/>
      <c r="T10" s="2"/>
      <c r="U10" s="2" t="s">
        <v>9</v>
      </c>
      <c r="V10" s="2" t="s">
        <v>9</v>
      </c>
      <c r="W10" s="2" t="s">
        <v>9</v>
      </c>
      <c r="X10" s="2"/>
      <c r="Y10" s="2"/>
      <c r="Z10" s="2"/>
      <c r="AA10" s="2"/>
      <c r="AB10" s="2"/>
      <c r="AC10" s="2"/>
      <c r="AD10" s="2"/>
      <c r="AE10" s="2"/>
      <c r="AF10" s="2"/>
      <c r="AG10" s="2"/>
      <c r="AH10" s="9">
        <f>COUNTA(Janvier!$C10:$AG10)</f>
        <v>4</v>
      </c>
    </row>
    <row r="11" spans="1:34" ht="30" customHeight="1" x14ac:dyDescent="0.25">
      <c r="B11" s="8" t="s">
        <v>8</v>
      </c>
      <c r="C11" s="2"/>
      <c r="D11" s="2"/>
      <c r="E11" s="2"/>
      <c r="F11" s="2" t="s">
        <v>17</v>
      </c>
      <c r="G11" s="2" t="s">
        <v>9</v>
      </c>
      <c r="H11" s="2" t="s">
        <v>9</v>
      </c>
      <c r="I11" s="2"/>
      <c r="J11" s="2"/>
      <c r="K11" s="2"/>
      <c r="L11" s="2"/>
      <c r="M11" s="2"/>
      <c r="N11" s="2"/>
      <c r="O11" s="2"/>
      <c r="P11" s="2"/>
      <c r="Q11" s="2"/>
      <c r="R11" s="2"/>
      <c r="S11" s="2" t="s">
        <v>17</v>
      </c>
      <c r="T11" s="2"/>
      <c r="U11" s="2"/>
      <c r="V11" s="2"/>
      <c r="W11" s="2"/>
      <c r="X11" s="2"/>
      <c r="Y11" s="2"/>
      <c r="Z11" s="2" t="s">
        <v>17</v>
      </c>
      <c r="AA11" s="2"/>
      <c r="AB11" s="2"/>
      <c r="AC11" s="2"/>
      <c r="AD11" s="2"/>
      <c r="AE11" s="2"/>
      <c r="AF11" s="2"/>
      <c r="AG11" s="2" t="s">
        <v>9</v>
      </c>
      <c r="AH11" s="9">
        <f>COUNTA(Janvier!$C11:$AG11)</f>
        <v>6</v>
      </c>
    </row>
    <row r="12" spans="1:34" ht="30" customHeight="1" x14ac:dyDescent="0.2">
      <c r="B12" s="20" t="str">
        <f>NomMois&amp;" Total"</f>
        <v>Janvier Total</v>
      </c>
      <c r="C12" s="12">
        <f>SUBTOTAL(103,Janvier!$C$7:$C$11)</f>
        <v>0</v>
      </c>
      <c r="D12" s="12">
        <f>SUBTOTAL(103,Janvier!$D$7:$D$11)</f>
        <v>0</v>
      </c>
      <c r="E12" s="12">
        <f>SUBTOTAL(103,Janvier!$E$7:$E$11)</f>
        <v>2</v>
      </c>
      <c r="F12" s="12">
        <f>SUBTOTAL(103,Janvier!$F$7:$F$11)</f>
        <v>2</v>
      </c>
      <c r="G12" s="12">
        <f>SUBTOTAL(103,Janvier!$G$7:$G$11)</f>
        <v>3</v>
      </c>
      <c r="H12" s="12">
        <f>SUBTOTAL(103,Janvier!$H$7:$H$11)</f>
        <v>3</v>
      </c>
      <c r="I12" s="12">
        <f>SUBTOTAL(103,Janvier!$I$7:$I$11)</f>
        <v>1</v>
      </c>
      <c r="J12" s="12">
        <f>SUBTOTAL(103,Janvier!$J$7:$J$11)</f>
        <v>0</v>
      </c>
      <c r="K12" s="12">
        <f>SUBTOTAL(103,Janvier!$K$7:$K$11)</f>
        <v>0</v>
      </c>
      <c r="L12" s="12">
        <f>SUBTOTAL(103,Janvier!$L$7:$L$11)</f>
        <v>0</v>
      </c>
      <c r="M12" s="12">
        <f>SUBTOTAL(103,Janvier!$M$7:$M$11)</f>
        <v>1</v>
      </c>
      <c r="N12" s="12">
        <f>SUBTOTAL(103,Janvier!$N$7:$N$11)</f>
        <v>0</v>
      </c>
      <c r="O12" s="12">
        <f>SUBTOTAL(103,Janvier!$O$7:$O$11)</f>
        <v>1</v>
      </c>
      <c r="P12" s="12">
        <f>SUBTOTAL(103,Janvier!$P$7:$P$11)</f>
        <v>1</v>
      </c>
      <c r="Q12" s="12">
        <f>SUBTOTAL(103,Janvier!$Q$7:$Q$11)</f>
        <v>0</v>
      </c>
      <c r="R12" s="12">
        <f>SUBTOTAL(103,Janvier!$R$7:$R$11)</f>
        <v>0</v>
      </c>
      <c r="S12" s="12">
        <f>SUBTOTAL(103,Janvier!$S$7:$S$11)</f>
        <v>1</v>
      </c>
      <c r="T12" s="12">
        <f>SUBTOTAL(103,Janvier!$T$7:$T$11)</f>
        <v>0</v>
      </c>
      <c r="U12" s="12">
        <f>SUBTOTAL(103,Janvier!$U$7:$U$11)</f>
        <v>1</v>
      </c>
      <c r="V12" s="12">
        <f>SUBTOTAL(103,Janvier!$V$7:$V$11)</f>
        <v>2</v>
      </c>
      <c r="W12" s="12">
        <f>SUBTOTAL(103,Janvier!$W$7:$W$11)</f>
        <v>1</v>
      </c>
      <c r="X12" s="12">
        <f>SUBTOTAL(103,Janvier!$X$7:$X$11)</f>
        <v>0</v>
      </c>
      <c r="Y12" s="12">
        <f>SUBTOTAL(103,Janvier!$Y$7:$Y$11)</f>
        <v>0</v>
      </c>
      <c r="Z12" s="12">
        <f>SUBTOTAL(103,Janvier!$Z$7:$Z$11)</f>
        <v>1</v>
      </c>
      <c r="AA12" s="12">
        <f>SUBTOTAL(103,Janvier!$AA$7:$AA$11)</f>
        <v>1</v>
      </c>
      <c r="AB12" s="12">
        <f>SUBTOTAL(103,Janvier!$AB$7:$AB$11)</f>
        <v>1</v>
      </c>
      <c r="AC12" s="12">
        <f>SUBTOTAL(103,Janvier!$AC$7:$AC$11)</f>
        <v>1</v>
      </c>
      <c r="AD12" s="12">
        <f>SUBTOTAL(103,Janvier!$AD$7:$AD$11)</f>
        <v>0</v>
      </c>
      <c r="AE12" s="12">
        <f>SUBTOTAL(103,Janvier!$AE$7:$AE$11)</f>
        <v>1</v>
      </c>
      <c r="AF12" s="12">
        <f>SUBTOTAL(103,Janvier!$AF$7:$AF$11)</f>
        <v>0</v>
      </c>
      <c r="AG12" s="12">
        <f>SUBTOTAL(103,Janvier!$AG$7:$AG$11)</f>
        <v>1</v>
      </c>
      <c r="AH12" s="12">
        <f>SUBTOTAL(109,Janvier[Total des jours])</f>
        <v>25</v>
      </c>
    </row>
  </sheetData>
  <mergeCells count="6">
    <mergeCell ref="C4:AG4"/>
    <mergeCell ref="D2:E2"/>
    <mergeCell ref="G2:I2"/>
    <mergeCell ref="K2:L2"/>
    <mergeCell ref="N2:Q2"/>
    <mergeCell ref="S2:V2"/>
  </mergeCells>
  <conditionalFormatting sqref="C7:AG11">
    <cfRule type="expression" priority="1" stopIfTrue="1">
      <formula>C7=""</formula>
    </cfRule>
    <cfRule type="expression" dxfId="61" priority="6" stopIfTrue="1">
      <formula>C7=CléPersonnalisée2</formula>
    </cfRule>
    <cfRule type="expression" dxfId="60" priority="7" stopIfTrue="1">
      <formula>C7=CléPersonnalisée1</formula>
    </cfRule>
    <cfRule type="expression" dxfId="59" priority="8" stopIfTrue="1">
      <formula>C7=CléMaladie</formula>
    </cfRule>
    <cfRule type="expression" dxfId="58" priority="9" stopIfTrue="1">
      <formula>C7=CléPersonnel</formula>
    </cfRule>
    <cfRule type="expression" dxfId="57" priority="10" stopIfTrue="1">
      <formula>C7=CléCongé</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rez l’année dans cette cellule." sqref="AH4"/>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Les jours de la semaine dans cette ligne sont mis à jour automatiquement pour le mois en fonction de l’année entrée dans AH4. Chaque jour du mois est une colonne dans laquelle noter l’absence et le motif d’absence d’un employé" sqref="C5"/>
    <dataValidation allowBlank="1" showInputMessage="1" showErrorMessage="1" prompt="Calcule automatiquement le nombre total de jours d’absence d’un employé durant ce mois" sqref="AH6"/>
    <dataValidation allowBlank="1" showInputMessage="1" showErrorMessage="1" prompt="Si vous mettez à jour le titre, le changement est automatiquement répercuté sur chaque feuille de calcul. Si vous mettez à jour le titre, le changement est automatiquement répercuté sur chaque feuille de calcul" sqref="B1"/>
    <dataValidation allowBlank="1" showInputMessage="1" showErrorMessage="1" prompt="Mois de ce calendrier des absences. Mettez à jour l’année dans la cellule AH4. Suivez les totaux mensuels dans la dernière cellule du tableau. Entr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Le Calendrier des absences des employés suit les absences exprimées en jours pour chaque mois. Il existe 13 feuilles de calcul, 12 mensuelles et la dernière pour les noms des employés. Suivez les absences du mois de janvier dans cette feuille de calcul" sqref="A1"/>
    <dataValidation allowBlank="1" showInputMessage="1" showErrorMessage="1" prompt="Entrez l’année dans la cellule ci-dessous" sqref="AH3"/>
  </dataValidations>
  <pageMargins left="0.7" right="0.7" top="0.75" bottom="0.75" header="0.3" footer="0.3"/>
  <pageSetup paperSize="9"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61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TEXT(WEEKDAY(DATE(AnnéeCalendrier,10,1),1),"jjj")</f>
        <v>ven</v>
      </c>
      <c r="D5" s="1" t="str">
        <f>TEXT(WEEKDAY(DATE(AnnéeCalendrier,10,2),1),"jjj")</f>
        <v>sam</v>
      </c>
      <c r="E5" s="1" t="str">
        <f>TEXT(WEEKDAY(DATE(AnnéeCalendrier,10,3),1),"jjj")</f>
        <v>dim</v>
      </c>
      <c r="F5" s="1" t="str">
        <f>TEXT(WEEKDAY(DATE(AnnéeCalendrier,10,4),1),"jjj")</f>
        <v>lun</v>
      </c>
      <c r="G5" s="1" t="str">
        <f>TEXT(WEEKDAY(DATE(AnnéeCalendrier,10,5),1),"jjj")</f>
        <v>mar</v>
      </c>
      <c r="H5" s="1" t="str">
        <f>TEXT(WEEKDAY(DATE(AnnéeCalendrier,10,6),1),"jjj")</f>
        <v>mer</v>
      </c>
      <c r="I5" s="1" t="str">
        <f>TEXT(WEEKDAY(DATE(AnnéeCalendrier,10,7),1),"jjj")</f>
        <v>jeu</v>
      </c>
      <c r="J5" s="1" t="str">
        <f>TEXT(WEEKDAY(DATE(AnnéeCalendrier,10,8),1),"jjj")</f>
        <v>ven</v>
      </c>
      <c r="K5" s="1" t="str">
        <f>TEXT(WEEKDAY(DATE(AnnéeCalendrier,10,9),1),"jjj")</f>
        <v>sam</v>
      </c>
      <c r="L5" s="1" t="str">
        <f>TEXT(WEEKDAY(DATE(AnnéeCalendrier,10,10),1),"jjj")</f>
        <v>dim</v>
      </c>
      <c r="M5" s="1" t="str">
        <f>TEXT(WEEKDAY(DATE(AnnéeCalendrier,10,11),1),"jjj")</f>
        <v>lun</v>
      </c>
      <c r="N5" s="1" t="str">
        <f>TEXT(WEEKDAY(DATE(AnnéeCalendrier,10,12),1),"jjj")</f>
        <v>mar</v>
      </c>
      <c r="O5" s="1" t="str">
        <f>TEXT(WEEKDAY(DATE(AnnéeCalendrier,10,13),1),"jjj")</f>
        <v>mer</v>
      </c>
      <c r="P5" s="1" t="str">
        <f>TEXT(WEEKDAY(DATE(AnnéeCalendrier,10,14),1),"jjj")</f>
        <v>jeu</v>
      </c>
      <c r="Q5" s="1" t="str">
        <f>TEXT(WEEKDAY(DATE(AnnéeCalendrier,10,15),1),"jjj")</f>
        <v>ven</v>
      </c>
      <c r="R5" s="1" t="str">
        <f>TEXT(WEEKDAY(DATE(AnnéeCalendrier,10,16),1),"jjj")</f>
        <v>sam</v>
      </c>
      <c r="S5" s="1" t="str">
        <f>TEXT(WEEKDAY(DATE(AnnéeCalendrier,10,17),1),"jjj")</f>
        <v>dim</v>
      </c>
      <c r="T5" s="1" t="str">
        <f>TEXT(WEEKDAY(DATE(AnnéeCalendrier,10,18),1),"jjj")</f>
        <v>lun</v>
      </c>
      <c r="U5" s="1" t="str">
        <f>TEXT(WEEKDAY(DATE(AnnéeCalendrier,10,19),1),"jjj")</f>
        <v>mar</v>
      </c>
      <c r="V5" s="1" t="str">
        <f>TEXT(WEEKDAY(DATE(AnnéeCalendrier,10,20),1),"jjj")</f>
        <v>mer</v>
      </c>
      <c r="W5" s="1" t="str">
        <f>TEXT(WEEKDAY(DATE(AnnéeCalendrier,10,21),1),"jjj")</f>
        <v>jeu</v>
      </c>
      <c r="X5" s="1" t="str">
        <f>TEXT(WEEKDAY(DATE(AnnéeCalendrier,10,22),1),"jjj")</f>
        <v>ven</v>
      </c>
      <c r="Y5" s="1" t="str">
        <f>TEXT(WEEKDAY(DATE(AnnéeCalendrier,10,23),1),"jjj")</f>
        <v>sam</v>
      </c>
      <c r="Z5" s="1" t="str">
        <f>TEXT(WEEKDAY(DATE(AnnéeCalendrier,10,24),1),"jjj")</f>
        <v>dim</v>
      </c>
      <c r="AA5" s="1" t="str">
        <f>TEXT(WEEKDAY(DATE(AnnéeCalendrier,10,25),1),"jjj")</f>
        <v>lun</v>
      </c>
      <c r="AB5" s="1" t="str">
        <f>TEXT(WEEKDAY(DATE(AnnéeCalendrier,10,26),1),"jjj")</f>
        <v>mar</v>
      </c>
      <c r="AC5" s="1" t="str">
        <f>TEXT(WEEKDAY(DATE(AnnéeCalendrier,10,27),1),"jjj")</f>
        <v>mer</v>
      </c>
      <c r="AD5" s="1" t="str">
        <f>TEXT(WEEKDAY(DATE(AnnéeCalendrier,10,28),1),"jjj")</f>
        <v>jeu</v>
      </c>
      <c r="AE5" s="1" t="str">
        <f>TEXT(WEEKDAY(DATE(AnnéeCalendrier,10,29),1),"jjj")</f>
        <v>ven</v>
      </c>
      <c r="AF5" s="1" t="str">
        <f>TEXT(WEEKDAY(DATE(AnnéeCalendrier,10,30),1),"jjj")</f>
        <v>sam</v>
      </c>
      <c r="AG5" s="1" t="str">
        <f>TEXT(WEEKDAY(DATE(AnnéeCalendrier,10,31),1),"jjj")</f>
        <v>dim</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COUNTA(Octobre[[#This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COUNTA(Octobre[[#This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COUNTA(Octobre[[#This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COUNTA(Octobre[[#This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COUNTA(Octobre[[#This Row],[1]:[31]])</f>
        <v>0</v>
      </c>
    </row>
    <row r="12" spans="2:34" ht="30" customHeight="1" x14ac:dyDescent="0.2">
      <c r="B12" s="20" t="str">
        <f>NomMois&amp;" Total"</f>
        <v>Octobre Total</v>
      </c>
      <c r="C12" s="12">
        <f>SUBTOTAL(103,Octobre[1])</f>
        <v>0</v>
      </c>
      <c r="D12" s="12">
        <f>SUBTOTAL(103,Octobre[2])</f>
        <v>0</v>
      </c>
      <c r="E12" s="12">
        <f>SUBTOTAL(103,Octobre[3])</f>
        <v>0</v>
      </c>
      <c r="F12" s="12">
        <f>SUBTOTAL(103,Octobre[4])</f>
        <v>0</v>
      </c>
      <c r="G12" s="12">
        <f>SUBTOTAL(103,Octobre[5])</f>
        <v>0</v>
      </c>
      <c r="H12" s="12">
        <f>SUBTOTAL(103,Octobre[6])</f>
        <v>0</v>
      </c>
      <c r="I12" s="12">
        <f>SUBTOTAL(103,Octobre[7])</f>
        <v>0</v>
      </c>
      <c r="J12" s="12">
        <f>SUBTOTAL(103,Octobre[8])</f>
        <v>0</v>
      </c>
      <c r="K12" s="12">
        <f>SUBTOTAL(103,Octobre[9])</f>
        <v>0</v>
      </c>
      <c r="L12" s="12">
        <f>SUBTOTAL(103,Octobre[10])</f>
        <v>0</v>
      </c>
      <c r="M12" s="12">
        <f>SUBTOTAL(103,Octobre[11])</f>
        <v>0</v>
      </c>
      <c r="N12" s="12">
        <f>SUBTOTAL(103,Octobre[12])</f>
        <v>0</v>
      </c>
      <c r="O12" s="12">
        <f>SUBTOTAL(103,Octobre[13])</f>
        <v>0</v>
      </c>
      <c r="P12" s="12">
        <f>SUBTOTAL(103,Octobre[14])</f>
        <v>0</v>
      </c>
      <c r="Q12" s="12">
        <f>SUBTOTAL(103,Octobre[15])</f>
        <v>0</v>
      </c>
      <c r="R12" s="12">
        <f>SUBTOTAL(103,Octobre[16])</f>
        <v>0</v>
      </c>
      <c r="S12" s="12">
        <f>SUBTOTAL(103,Octobre[17])</f>
        <v>0</v>
      </c>
      <c r="T12" s="12">
        <f>SUBTOTAL(103,Octobre[18])</f>
        <v>0</v>
      </c>
      <c r="U12" s="12">
        <f>SUBTOTAL(103,Octobre[19])</f>
        <v>0</v>
      </c>
      <c r="V12" s="12">
        <f>SUBTOTAL(103,Octobre[20])</f>
        <v>0</v>
      </c>
      <c r="W12" s="12">
        <f>SUBTOTAL(103,Octobre[21])</f>
        <v>0</v>
      </c>
      <c r="X12" s="12">
        <f>SUBTOTAL(103,Octobre[22])</f>
        <v>0</v>
      </c>
      <c r="Y12" s="12">
        <f>SUBTOTAL(103,Octobre[23])</f>
        <v>0</v>
      </c>
      <c r="Z12" s="12">
        <f>SUBTOTAL(103,Octobre[24])</f>
        <v>0</v>
      </c>
      <c r="AA12" s="12">
        <f>SUBTOTAL(103,Octobre[25])</f>
        <v>0</v>
      </c>
      <c r="AB12" s="12">
        <f>SUBTOTAL(103,Octobre[26])</f>
        <v>0</v>
      </c>
      <c r="AC12" s="12">
        <f>SUBTOTAL(103,Octobre[27])</f>
        <v>0</v>
      </c>
      <c r="AD12" s="12">
        <f>SUBTOTAL(103,Octobre[28])</f>
        <v>0</v>
      </c>
      <c r="AE12" s="12">
        <f>SUBTOTAL(103,Octobre[29])</f>
        <v>0</v>
      </c>
      <c r="AF12" s="12">
        <f>SUBTOTAL(103,Octobre[30])</f>
        <v>0</v>
      </c>
      <c r="AG12" s="12">
        <f>SUBTOTAL(103,Octobre[31])</f>
        <v>0</v>
      </c>
      <c r="AH12" s="12">
        <f>SUBTOTAL(109,Octobre[Total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14" priority="2" stopIfTrue="1">
      <formula>C7=CléPersonnalisée2</formula>
    </cfRule>
    <cfRule type="expression" dxfId="13" priority="3" stopIfTrue="1">
      <formula>C7=CléPersonnalisée1</formula>
    </cfRule>
    <cfRule type="expression" dxfId="12" priority="4" stopIfTrue="1">
      <formula>C7=CléMaladie</formula>
    </cfRule>
    <cfRule type="expression" dxfId="11" priority="5" stopIfTrue="1">
      <formula>C7=CléPersonnel</formula>
    </cfRule>
    <cfRule type="expression" dxfId="10"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Année mise à jour automatiquement en fonction de l’année entrée dans la feuille de calcul Janvier" sqref="AH4"/>
    <dataValidation allowBlank="1" showInputMessage="1" showErrorMessage="1" prompt="Calcule automatiquement le nombre total de jours d’absence d’un employé durant ce mois dans cette colonne" sqref="AH6"/>
    <dataValidation allowBlank="1" showInputMessage="1" showErrorMessage="1" prompt="Suivez les absences du mois d’octobre dans cette feuille de calcul" sqref="A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62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TEXT(WEEKDAY(DATE(AnnéeCalendrier,11,1),1),"jjj")</f>
        <v>lun</v>
      </c>
      <c r="D5" s="1" t="str">
        <f>TEXT(WEEKDAY(DATE(AnnéeCalendrier,11,2),1),"jjj")</f>
        <v>mar</v>
      </c>
      <c r="E5" s="1" t="str">
        <f>TEXT(WEEKDAY(DATE(AnnéeCalendrier,11,3),1),"jjj")</f>
        <v>mer</v>
      </c>
      <c r="F5" s="1" t="str">
        <f>TEXT(WEEKDAY(DATE(AnnéeCalendrier,11,4),1),"jjj")</f>
        <v>jeu</v>
      </c>
      <c r="G5" s="1" t="str">
        <f>TEXT(WEEKDAY(DATE(AnnéeCalendrier,11,5),1),"jjj")</f>
        <v>ven</v>
      </c>
      <c r="H5" s="1" t="str">
        <f>TEXT(WEEKDAY(DATE(AnnéeCalendrier,11,6),1),"jjj")</f>
        <v>sam</v>
      </c>
      <c r="I5" s="1" t="str">
        <f>TEXT(WEEKDAY(DATE(AnnéeCalendrier,11,7),1),"jjj")</f>
        <v>dim</v>
      </c>
      <c r="J5" s="1" t="str">
        <f>TEXT(WEEKDAY(DATE(AnnéeCalendrier,11,8),1),"jjj")</f>
        <v>lun</v>
      </c>
      <c r="K5" s="1" t="str">
        <f>TEXT(WEEKDAY(DATE(AnnéeCalendrier,11,9),1),"jjj")</f>
        <v>mar</v>
      </c>
      <c r="L5" s="1" t="str">
        <f>TEXT(WEEKDAY(DATE(AnnéeCalendrier,11,10),1),"jjj")</f>
        <v>mer</v>
      </c>
      <c r="M5" s="1" t="str">
        <f>TEXT(WEEKDAY(DATE(AnnéeCalendrier,11,11),1),"jjj")</f>
        <v>jeu</v>
      </c>
      <c r="N5" s="1" t="str">
        <f>TEXT(WEEKDAY(DATE(AnnéeCalendrier,11,12),1),"jjj")</f>
        <v>ven</v>
      </c>
      <c r="O5" s="1" t="str">
        <f>TEXT(WEEKDAY(DATE(AnnéeCalendrier,11,13),1),"jjj")</f>
        <v>sam</v>
      </c>
      <c r="P5" s="1" t="str">
        <f>TEXT(WEEKDAY(DATE(AnnéeCalendrier,11,14),1),"jjj")</f>
        <v>dim</v>
      </c>
      <c r="Q5" s="1" t="str">
        <f>TEXT(WEEKDAY(DATE(AnnéeCalendrier,11,15),1),"jjj")</f>
        <v>lun</v>
      </c>
      <c r="R5" s="1" t="str">
        <f>TEXT(WEEKDAY(DATE(AnnéeCalendrier,11,16),1),"jjj")</f>
        <v>mar</v>
      </c>
      <c r="S5" s="1" t="str">
        <f>TEXT(WEEKDAY(DATE(AnnéeCalendrier,11,17),1),"jjj")</f>
        <v>mer</v>
      </c>
      <c r="T5" s="1" t="str">
        <f>TEXT(WEEKDAY(DATE(AnnéeCalendrier,11,18),1),"jjj")</f>
        <v>jeu</v>
      </c>
      <c r="U5" s="1" t="str">
        <f>TEXT(WEEKDAY(DATE(AnnéeCalendrier,11,19),1),"jjj")</f>
        <v>ven</v>
      </c>
      <c r="V5" s="1" t="str">
        <f>TEXT(WEEKDAY(DATE(AnnéeCalendrier,11,20),1),"jjj")</f>
        <v>sam</v>
      </c>
      <c r="W5" s="1" t="str">
        <f>TEXT(WEEKDAY(DATE(AnnéeCalendrier,11,21),1),"jjj")</f>
        <v>dim</v>
      </c>
      <c r="X5" s="1" t="str">
        <f>TEXT(WEEKDAY(DATE(AnnéeCalendrier,11,22),1),"jjj")</f>
        <v>lun</v>
      </c>
      <c r="Y5" s="1" t="str">
        <f>TEXT(WEEKDAY(DATE(AnnéeCalendrier,11,23),1),"jjj")</f>
        <v>mar</v>
      </c>
      <c r="Z5" s="1" t="str">
        <f>TEXT(WEEKDAY(DATE(AnnéeCalendrier,11,24),1),"jjj")</f>
        <v>mer</v>
      </c>
      <c r="AA5" s="1" t="str">
        <f>TEXT(WEEKDAY(DATE(AnnéeCalendrier,11,25),1),"jjj")</f>
        <v>jeu</v>
      </c>
      <c r="AB5" s="1" t="str">
        <f>TEXT(WEEKDAY(DATE(AnnéeCalendrier,11,26),1),"jjj")</f>
        <v>ven</v>
      </c>
      <c r="AC5" s="1" t="str">
        <f>TEXT(WEEKDAY(DATE(AnnéeCalendrier,11,27),1),"jjj")</f>
        <v>sam</v>
      </c>
      <c r="AD5" s="1" t="str">
        <f>TEXT(WEEKDAY(DATE(AnnéeCalendrier,11,28),1),"jjj")</f>
        <v>dim</v>
      </c>
      <c r="AE5" s="1" t="str">
        <f>TEXT(WEEKDAY(DATE(AnnéeCalendrier,11,29),1),"jjj")</f>
        <v>lun</v>
      </c>
      <c r="AF5" s="1" t="str">
        <f>TEXT(WEEKDAY(DATE(AnnéeCalendrier,11,30),1),"jjj")</f>
        <v>mar</v>
      </c>
      <c r="AG5" s="1"/>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COUNTA(Novembre[[#This Row],[1]:[30]])</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COUNTA(Novembre[[#This Row],[1]:[30]])</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COUNTA(Novembre[[#This Row],[1]:[30]])</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COUNTA(Novembre[[#This Row],[1]:[30]])</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COUNTA(Novembre[[#This Row],[1]:[30]])</f>
        <v>0</v>
      </c>
    </row>
    <row r="12" spans="2:34" ht="30" customHeight="1" x14ac:dyDescent="0.2">
      <c r="B12" s="20" t="str">
        <f>NomMois&amp;" Total"</f>
        <v>Novembre Total</v>
      </c>
      <c r="C12" s="12">
        <f>SUBTOTAL(103,Novembre[1])</f>
        <v>0</v>
      </c>
      <c r="D12" s="12">
        <f>SUBTOTAL(103,Novembre[2])</f>
        <v>0</v>
      </c>
      <c r="E12" s="12">
        <f>SUBTOTAL(103,Novembre[3])</f>
        <v>0</v>
      </c>
      <c r="F12" s="12">
        <f>SUBTOTAL(103,Novembre[4])</f>
        <v>0</v>
      </c>
      <c r="G12" s="12">
        <f>SUBTOTAL(103,Novembre[5])</f>
        <v>0</v>
      </c>
      <c r="H12" s="12">
        <f>SUBTOTAL(103,Novembre[6])</f>
        <v>0</v>
      </c>
      <c r="I12" s="12">
        <f>SUBTOTAL(103,Novembre[7])</f>
        <v>0</v>
      </c>
      <c r="J12" s="12">
        <f>SUBTOTAL(103,Novembre[8])</f>
        <v>0</v>
      </c>
      <c r="K12" s="12">
        <f>SUBTOTAL(103,Novembre[9])</f>
        <v>0</v>
      </c>
      <c r="L12" s="12">
        <f>SUBTOTAL(103,Novembre[10])</f>
        <v>0</v>
      </c>
      <c r="M12" s="12">
        <f>SUBTOTAL(103,Novembre[11])</f>
        <v>0</v>
      </c>
      <c r="N12" s="12">
        <f>SUBTOTAL(103,Novembre[12])</f>
        <v>0</v>
      </c>
      <c r="O12" s="12">
        <f>SUBTOTAL(103,Novembre[13])</f>
        <v>0</v>
      </c>
      <c r="P12" s="12">
        <f>SUBTOTAL(103,Novembre[14])</f>
        <v>0</v>
      </c>
      <c r="Q12" s="12">
        <f>SUBTOTAL(103,Novembre[15])</f>
        <v>0</v>
      </c>
      <c r="R12" s="12">
        <f>SUBTOTAL(103,Novembre[16])</f>
        <v>0</v>
      </c>
      <c r="S12" s="12">
        <f>SUBTOTAL(103,Novembre[17])</f>
        <v>0</v>
      </c>
      <c r="T12" s="12">
        <f>SUBTOTAL(103,Novembre[18])</f>
        <v>0</v>
      </c>
      <c r="U12" s="12">
        <f>SUBTOTAL(103,Novembre[19])</f>
        <v>0</v>
      </c>
      <c r="V12" s="12">
        <f>SUBTOTAL(103,Novembre[20])</f>
        <v>0</v>
      </c>
      <c r="W12" s="12">
        <f>SUBTOTAL(103,Novembre[21])</f>
        <v>0</v>
      </c>
      <c r="X12" s="12">
        <f>SUBTOTAL(103,Novembre[22])</f>
        <v>0</v>
      </c>
      <c r="Y12" s="12">
        <f>SUBTOTAL(103,Novembre[23])</f>
        <v>0</v>
      </c>
      <c r="Z12" s="12">
        <f>SUBTOTAL(103,Novembre[24])</f>
        <v>0</v>
      </c>
      <c r="AA12" s="12">
        <f>SUBTOTAL(103,Novembre[25])</f>
        <v>0</v>
      </c>
      <c r="AB12" s="12">
        <f>SUBTOTAL(103,Novembre[26])</f>
        <v>0</v>
      </c>
      <c r="AC12" s="12">
        <f>SUBTOTAL(103,Novembre[27])</f>
        <v>0</v>
      </c>
      <c r="AD12" s="12">
        <f>SUBTOTAL(103,Novembre[28])</f>
        <v>0</v>
      </c>
      <c r="AE12" s="12">
        <f>SUBTOTAL(103,Novembre[29])</f>
        <v>0</v>
      </c>
      <c r="AF12" s="12">
        <f>SUBTOTAL(103,Novembre[30])</f>
        <v>0</v>
      </c>
      <c r="AG12" s="12">
        <f>SUBTOTAL(103,Novembre[[ ]])</f>
        <v>0</v>
      </c>
      <c r="AH12" s="12">
        <f>SUBTOTAL(109,Novembre[Total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9" priority="2" stopIfTrue="1">
      <formula>C7=CléPersonnalisée2</formula>
    </cfRule>
    <cfRule type="expression" dxfId="8" priority="3" stopIfTrue="1">
      <formula>C7=CléPersonnalisée1</formula>
    </cfRule>
    <cfRule type="expression" dxfId="7" priority="4" stopIfTrue="1">
      <formula>C7=CléMaladie</formula>
    </cfRule>
    <cfRule type="expression" dxfId="6" priority="5" stopIfTrue="1">
      <formula>C7=CléPersonnel</formula>
    </cfRule>
    <cfRule type="expression" dxfId="5"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 titre mis à jour automatiquement figure dans cette cellule. Pour modifier le titre, mettez à jour la cellule B1 de la feuille de calcul Janvier" sqref="B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Suivez les absences du mois de novembre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Année mise à jour automatiquement en fonction de l’année entrée dans la feuille de calcul Janvier" sqref="AH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63</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TEXT(WEEKDAY(DATE(AnnéeCalendrier,12,1),1),"jjj")</f>
        <v>mer</v>
      </c>
      <c r="D5" s="1" t="str">
        <f>TEXT(WEEKDAY(DATE(AnnéeCalendrier,12,2),1),"jjj")</f>
        <v>jeu</v>
      </c>
      <c r="E5" s="1" t="str">
        <f>TEXT(WEEKDAY(DATE(AnnéeCalendrier,12,3),1),"jjj")</f>
        <v>ven</v>
      </c>
      <c r="F5" s="1" t="str">
        <f>TEXT(WEEKDAY(DATE(AnnéeCalendrier,12,4),1),"jjj")</f>
        <v>sam</v>
      </c>
      <c r="G5" s="1" t="str">
        <f>TEXT(WEEKDAY(DATE(AnnéeCalendrier,12,5),1),"jjj")</f>
        <v>dim</v>
      </c>
      <c r="H5" s="1" t="str">
        <f>TEXT(WEEKDAY(DATE(AnnéeCalendrier,12,6),1),"jjj")</f>
        <v>lun</v>
      </c>
      <c r="I5" s="1" t="str">
        <f>TEXT(WEEKDAY(DATE(AnnéeCalendrier,12,7),1),"jjj")</f>
        <v>mar</v>
      </c>
      <c r="J5" s="1" t="str">
        <f>TEXT(WEEKDAY(DATE(AnnéeCalendrier,12,8),1),"jjj")</f>
        <v>mer</v>
      </c>
      <c r="K5" s="1" t="str">
        <f>TEXT(WEEKDAY(DATE(AnnéeCalendrier,12,9),1),"jjj")</f>
        <v>jeu</v>
      </c>
      <c r="L5" s="1" t="str">
        <f>TEXT(WEEKDAY(DATE(AnnéeCalendrier,12,10),1),"jjj")</f>
        <v>ven</v>
      </c>
      <c r="M5" s="1" t="str">
        <f>TEXT(WEEKDAY(DATE(AnnéeCalendrier,12,11),1),"jjj")</f>
        <v>sam</v>
      </c>
      <c r="N5" s="1" t="str">
        <f>TEXT(WEEKDAY(DATE(AnnéeCalendrier,12,12),1),"jjj")</f>
        <v>dim</v>
      </c>
      <c r="O5" s="1" t="str">
        <f>TEXT(WEEKDAY(DATE(AnnéeCalendrier,12,13),1),"jjj")</f>
        <v>lun</v>
      </c>
      <c r="P5" s="1" t="str">
        <f>TEXT(WEEKDAY(DATE(AnnéeCalendrier,12,14),1),"jjj")</f>
        <v>mar</v>
      </c>
      <c r="Q5" s="1" t="str">
        <f>TEXT(WEEKDAY(DATE(AnnéeCalendrier,12,15),1),"jjj")</f>
        <v>mer</v>
      </c>
      <c r="R5" s="1" t="str">
        <f>TEXT(WEEKDAY(DATE(AnnéeCalendrier,12,16),1),"jjj")</f>
        <v>jeu</v>
      </c>
      <c r="S5" s="1" t="str">
        <f>TEXT(WEEKDAY(DATE(AnnéeCalendrier,12,17),1),"jjj")</f>
        <v>ven</v>
      </c>
      <c r="T5" s="1" t="str">
        <f>TEXT(WEEKDAY(DATE(AnnéeCalendrier,12,18),1),"jjj")</f>
        <v>sam</v>
      </c>
      <c r="U5" s="1" t="str">
        <f>TEXT(WEEKDAY(DATE(AnnéeCalendrier,12,19),1),"jjj")</f>
        <v>dim</v>
      </c>
      <c r="V5" s="1" t="str">
        <f>TEXT(WEEKDAY(DATE(AnnéeCalendrier,12,20),1),"jjj")</f>
        <v>lun</v>
      </c>
      <c r="W5" s="1" t="str">
        <f>TEXT(WEEKDAY(DATE(AnnéeCalendrier,12,21),1),"jjj")</f>
        <v>mar</v>
      </c>
      <c r="X5" s="1" t="str">
        <f>TEXT(WEEKDAY(DATE(AnnéeCalendrier,12,22),1),"jjj")</f>
        <v>mer</v>
      </c>
      <c r="Y5" s="1" t="str">
        <f>TEXT(WEEKDAY(DATE(AnnéeCalendrier,12,23),1),"jjj")</f>
        <v>jeu</v>
      </c>
      <c r="Z5" s="1" t="str">
        <f>TEXT(WEEKDAY(DATE(AnnéeCalendrier,12,24),1),"jjj")</f>
        <v>ven</v>
      </c>
      <c r="AA5" s="1" t="str">
        <f>TEXT(WEEKDAY(DATE(AnnéeCalendrier,12,25),1),"jjj")</f>
        <v>sam</v>
      </c>
      <c r="AB5" s="1" t="str">
        <f>TEXT(WEEKDAY(DATE(AnnéeCalendrier,12,26),1),"jjj")</f>
        <v>dim</v>
      </c>
      <c r="AC5" s="1" t="str">
        <f>TEXT(WEEKDAY(DATE(AnnéeCalendrier,12,27),1),"jjj")</f>
        <v>lun</v>
      </c>
      <c r="AD5" s="1" t="str">
        <f>TEXT(WEEKDAY(DATE(AnnéeCalendrier,12,28),1),"jjj")</f>
        <v>mar</v>
      </c>
      <c r="AE5" s="1" t="str">
        <f>TEXT(WEEKDAY(DATE(AnnéeCalendrier,12,29),1),"jjj")</f>
        <v>mer</v>
      </c>
      <c r="AF5" s="1" t="str">
        <f>TEXT(WEEKDAY(DATE(AnnéeCalendrier,12,30),1),"jjj")</f>
        <v>jeu</v>
      </c>
      <c r="AG5" s="1" t="str">
        <f>TEXT(WEEKDAY(DATE(AnnéeCalendrier,12,31),1),"jjj")</f>
        <v>ven</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COUNTA(Décembre[[#This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COUNTA(Décembre[[#This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COUNTA(Décembre[[#This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COUNTA(Décembre[[#This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COUNTA(Décembre[[#This Row],[1]:[31]])</f>
        <v>0</v>
      </c>
    </row>
    <row r="12" spans="2:34" ht="30" customHeight="1" x14ac:dyDescent="0.2">
      <c r="B12" s="20" t="str">
        <f>NomMois&amp;" Total"</f>
        <v>Décembre Total</v>
      </c>
      <c r="C12" s="12">
        <f>SUBTOTAL(103,Décembre[1])</f>
        <v>0</v>
      </c>
      <c r="D12" s="12">
        <f>SUBTOTAL(103,Décembre[2])</f>
        <v>0</v>
      </c>
      <c r="E12" s="12">
        <f>SUBTOTAL(103,Décembre[3])</f>
        <v>0</v>
      </c>
      <c r="F12" s="12">
        <f>SUBTOTAL(103,Décembre[4])</f>
        <v>0</v>
      </c>
      <c r="G12" s="12">
        <f>SUBTOTAL(103,Décembre[5])</f>
        <v>0</v>
      </c>
      <c r="H12" s="12">
        <f>SUBTOTAL(103,Décembre[6])</f>
        <v>0</v>
      </c>
      <c r="I12" s="12">
        <f>SUBTOTAL(103,Décembre[7])</f>
        <v>0</v>
      </c>
      <c r="J12" s="12">
        <f>SUBTOTAL(103,Décembre[8])</f>
        <v>0</v>
      </c>
      <c r="K12" s="12">
        <f>SUBTOTAL(103,Décembre[9])</f>
        <v>0</v>
      </c>
      <c r="L12" s="12">
        <f>SUBTOTAL(103,Décembre[10])</f>
        <v>0</v>
      </c>
      <c r="M12" s="12">
        <f>SUBTOTAL(103,Décembre[11])</f>
        <v>0</v>
      </c>
      <c r="N12" s="12">
        <f>SUBTOTAL(103,Décembre[12])</f>
        <v>0</v>
      </c>
      <c r="O12" s="12">
        <f>SUBTOTAL(103,Décembre[13])</f>
        <v>0</v>
      </c>
      <c r="P12" s="12">
        <f>SUBTOTAL(103,Décembre[14])</f>
        <v>0</v>
      </c>
      <c r="Q12" s="12">
        <f>SUBTOTAL(103,Décembre[15])</f>
        <v>0</v>
      </c>
      <c r="R12" s="12">
        <f>SUBTOTAL(103,Décembre[16])</f>
        <v>0</v>
      </c>
      <c r="S12" s="12">
        <f>SUBTOTAL(103,Décembre[17])</f>
        <v>0</v>
      </c>
      <c r="T12" s="12">
        <f>SUBTOTAL(103,Décembre[18])</f>
        <v>0</v>
      </c>
      <c r="U12" s="12">
        <f>SUBTOTAL(103,Décembre[19])</f>
        <v>0</v>
      </c>
      <c r="V12" s="12">
        <f>SUBTOTAL(103,Décembre[20])</f>
        <v>0</v>
      </c>
      <c r="W12" s="12">
        <f>SUBTOTAL(103,Décembre[21])</f>
        <v>0</v>
      </c>
      <c r="X12" s="12">
        <f>SUBTOTAL(103,Décembre[22])</f>
        <v>0</v>
      </c>
      <c r="Y12" s="12">
        <f>SUBTOTAL(103,Décembre[23])</f>
        <v>0</v>
      </c>
      <c r="Z12" s="12">
        <f>SUBTOTAL(103,Décembre[24])</f>
        <v>0</v>
      </c>
      <c r="AA12" s="12">
        <f>SUBTOTAL(103,Décembre[25])</f>
        <v>0</v>
      </c>
      <c r="AB12" s="12">
        <f>SUBTOTAL(103,Décembre[26])</f>
        <v>0</v>
      </c>
      <c r="AC12" s="12">
        <f>SUBTOTAL(103,Décembre[27])</f>
        <v>0</v>
      </c>
      <c r="AD12" s="12">
        <f>SUBTOTAL(103,Décembre[28])</f>
        <v>0</v>
      </c>
      <c r="AE12" s="12">
        <f>SUBTOTAL(103,Décembre[29])</f>
        <v>0</v>
      </c>
      <c r="AF12" s="12">
        <f>SUBTOTAL(103,Décembre[30])</f>
        <v>0</v>
      </c>
      <c r="AG12" s="12">
        <f>SUBTOTAL(103,Décembre[31])</f>
        <v>0</v>
      </c>
      <c r="AH12" s="12">
        <f>SUBTOTAL(109,Décembre[Total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4" priority="2" stopIfTrue="1">
      <formula>C7=CléPersonnalisée2</formula>
    </cfRule>
    <cfRule type="expression" dxfId="3" priority="3" stopIfTrue="1">
      <formula>C7=CléPersonnalisée1</formula>
    </cfRule>
    <cfRule type="expression" dxfId="2" priority="4" stopIfTrue="1">
      <formula>C7=CléMaladie</formula>
    </cfRule>
    <cfRule type="expression" dxfId="1" priority="5" stopIfTrue="1">
      <formula>C7=CléPersonnel</formula>
    </cfRule>
    <cfRule type="expression" dxfId="0" priority="6" stopIfTrue="1">
      <formula>C7=CléCongé</formula>
    </cfRule>
  </conditionalFormatting>
  <conditionalFormatting sqref="AH7:AH11">
    <cfRule type="dataBar" priority="30">
      <dataBar>
        <cfvo type="min"/>
        <cfvo type="formula" val="DATEDIF(DATE(AnnéeCalendrier,2,1),DATE(AnnéeCalendrie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nnée mise à jour automatiquement en fonction de l’année entrée dans la feuille de calcul Janvier" sqref="AH4"/>
    <dataValidation allowBlank="1" showInputMessage="1" showErrorMessage="1" prompt="Calcule automatiquement le nombre total de jours d’absence d’un employé durant ce mois dans cette colonne" sqref="AH6"/>
    <dataValidation allowBlank="1" showInputMessage="1" showErrorMessage="1" prompt="Suivez les absences du mois de décembre dans cette feuille de calcul" sqref="A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B8"/>
  <sheetViews>
    <sheetView showGridLines="0" workbookViewId="0">
      <selection activeCell="I3" sqref="I3"/>
    </sheetView>
  </sheetViews>
  <sheetFormatPr baseColWidth="10" defaultColWidth="9.140625" defaultRowHeight="30" customHeight="1" x14ac:dyDescent="0.25"/>
  <cols>
    <col min="1" max="1" width="2.7109375" customWidth="1"/>
    <col min="2" max="2" width="30.7109375" customWidth="1"/>
    <col min="3" max="3" width="2.7109375" customWidth="1"/>
  </cols>
  <sheetData>
    <row r="1" spans="2:2" ht="50.1" customHeight="1" x14ac:dyDescent="0.25">
      <c r="B1" s="21" t="s">
        <v>64</v>
      </c>
    </row>
    <row r="2" spans="2:2" ht="15" customHeight="1" x14ac:dyDescent="0.2"/>
    <row r="3" spans="2:2" ht="30" customHeight="1" x14ac:dyDescent="0.25">
      <c r="B3" t="s">
        <v>64</v>
      </c>
    </row>
    <row r="4" spans="2:2" ht="30" customHeight="1" x14ac:dyDescent="0.2">
      <c r="B4" s="23" t="s">
        <v>65</v>
      </c>
    </row>
    <row r="5" spans="2:2" ht="30" customHeight="1" x14ac:dyDescent="0.2">
      <c r="B5" s="23" t="s">
        <v>66</v>
      </c>
    </row>
    <row r="6" spans="2:2" ht="30" customHeight="1" x14ac:dyDescent="0.2">
      <c r="B6" s="23" t="s">
        <v>67</v>
      </c>
    </row>
    <row r="7" spans="2:2" ht="30" customHeight="1" x14ac:dyDescent="0.2">
      <c r="B7" s="23" t="s">
        <v>68</v>
      </c>
    </row>
    <row r="8" spans="2:2" ht="30" customHeight="1" x14ac:dyDescent="0.2">
      <c r="B8" s="23" t="s">
        <v>69</v>
      </c>
    </row>
  </sheetData>
  <dataValidations count="3">
    <dataValidation allowBlank="1" showInputMessage="1" showErrorMessage="1" prompt="Titre Noms des employés" sqref="B1"/>
    <dataValidation allowBlank="1" showInputMessage="1" showErrorMessage="1" prompt="Entrez les noms des employés dans le tableau Noms des employés dans cette feuille de calcul. Ces noms sont utilisés en tant qu’options dans la colonne B du tableau des absences de chaque mois." sqref="A1"/>
    <dataValidation allowBlank="1" showInputMessage="1" showErrorMessage="1" prompt="Entrez les noms des employés dans cette colonne" sqref="B3"/>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sheetPr>
  <dimension ref="B1:AH12"/>
  <sheetViews>
    <sheetView showGridLines="0" tabSelected="1" workbookViewId="0">
      <selection activeCell="Q20" sqref="Q20"/>
    </sheetView>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t="s">
        <v>70</v>
      </c>
      <c r="N2" s="26" t="s">
        <v>71</v>
      </c>
      <c r="O2" s="25"/>
      <c r="P2" s="25"/>
      <c r="Q2" s="25"/>
      <c r="R2" s="7"/>
      <c r="S2" s="25" t="s">
        <v>33</v>
      </c>
      <c r="T2" s="25"/>
      <c r="U2" s="25"/>
      <c r="V2" s="25"/>
    </row>
    <row r="3" spans="2:34" ht="15" customHeight="1" x14ac:dyDescent="0.2">
      <c r="B3"/>
    </row>
    <row r="4" spans="2:34" ht="30" customHeight="1" x14ac:dyDescent="0.25">
      <c r="B4" s="11" t="s">
        <v>51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TEXT(WEEKDAY(DATE(AnnéeCalendrier,2,1),1),"jjj")</f>
        <v>lun</v>
      </c>
      <c r="D5" s="1" t="str">
        <f>TEXT(WEEKDAY(DATE(AnnéeCalendrier,2,2),1),"jjj")</f>
        <v>mar</v>
      </c>
      <c r="E5" s="1" t="str">
        <f>TEXT(WEEKDAY(DATE(AnnéeCalendrier,2,3),1),"jjj")</f>
        <v>mer</v>
      </c>
      <c r="F5" s="1" t="str">
        <f>TEXT(WEEKDAY(DATE(AnnéeCalendrier,2,4),1),"jjj")</f>
        <v>jeu</v>
      </c>
      <c r="G5" s="1" t="str">
        <f>TEXT(WEEKDAY(DATE(AnnéeCalendrier,2,5),1),"jjj")</f>
        <v>ven</v>
      </c>
      <c r="H5" s="1" t="str">
        <f>TEXT(WEEKDAY(DATE(AnnéeCalendrier,2,6),1),"jjj")</f>
        <v>sam</v>
      </c>
      <c r="I5" s="1" t="str">
        <f>TEXT(WEEKDAY(DATE(AnnéeCalendrier,2,7),1),"jjj")</f>
        <v>dim</v>
      </c>
      <c r="J5" s="1" t="str">
        <f>TEXT(WEEKDAY(DATE(AnnéeCalendrier,2,8),1),"jjj")</f>
        <v>lun</v>
      </c>
      <c r="K5" s="1" t="str">
        <f>TEXT(WEEKDAY(DATE(AnnéeCalendrier,2,9),1),"jjj")</f>
        <v>mar</v>
      </c>
      <c r="L5" s="1" t="str">
        <f>TEXT(WEEKDAY(DATE(AnnéeCalendrier,2,10),1),"jjj")</f>
        <v>mer</v>
      </c>
      <c r="M5" s="1" t="str">
        <f>TEXT(WEEKDAY(DATE(AnnéeCalendrier,2,11),1),"jjj")</f>
        <v>jeu</v>
      </c>
      <c r="N5" s="1" t="str">
        <f>TEXT(WEEKDAY(DATE(AnnéeCalendrier,2,12),1),"jjj")</f>
        <v>ven</v>
      </c>
      <c r="O5" s="1" t="str">
        <f>TEXT(WEEKDAY(DATE(AnnéeCalendrier,2,13),1),"jjj")</f>
        <v>sam</v>
      </c>
      <c r="P5" s="1" t="str">
        <f>TEXT(WEEKDAY(DATE(AnnéeCalendrier,2,14),1),"jjj")</f>
        <v>dim</v>
      </c>
      <c r="Q5" s="1" t="str">
        <f>TEXT(WEEKDAY(DATE(AnnéeCalendrier,2,15),1),"jjj")</f>
        <v>lun</v>
      </c>
      <c r="R5" s="1" t="str">
        <f>TEXT(WEEKDAY(DATE(AnnéeCalendrier,2,16),1),"jjj")</f>
        <v>mar</v>
      </c>
      <c r="S5" s="1" t="str">
        <f>TEXT(WEEKDAY(DATE(AnnéeCalendrier,2,17),1),"jjj")</f>
        <v>mer</v>
      </c>
      <c r="T5" s="1" t="str">
        <f>TEXT(WEEKDAY(DATE(AnnéeCalendrier,2,18),1),"jjj")</f>
        <v>jeu</v>
      </c>
      <c r="U5" s="1" t="str">
        <f>TEXT(WEEKDAY(DATE(AnnéeCalendrier,2,19),1),"jjj")</f>
        <v>ven</v>
      </c>
      <c r="V5" s="1" t="str">
        <f>TEXT(WEEKDAY(DATE(AnnéeCalendrier,2,20),1),"jjj")</f>
        <v>sam</v>
      </c>
      <c r="W5" s="1" t="str">
        <f>TEXT(WEEKDAY(DATE(AnnéeCalendrier,2,21),1),"jjj")</f>
        <v>dim</v>
      </c>
      <c r="X5" s="1" t="str">
        <f>TEXT(WEEKDAY(DATE(AnnéeCalendrier,2,22),1),"jjj")</f>
        <v>lun</v>
      </c>
      <c r="Y5" s="1" t="str">
        <f>TEXT(WEEKDAY(DATE(AnnéeCalendrier,2,23),1),"jjj")</f>
        <v>mar</v>
      </c>
      <c r="Z5" s="1" t="str">
        <f>TEXT(WEEKDAY(DATE(AnnéeCalendrier,2,24),1),"jjj")</f>
        <v>mer</v>
      </c>
      <c r="AA5" s="1" t="str">
        <f>TEXT(WEEKDAY(DATE(AnnéeCalendrier,2,25),1),"jjj")</f>
        <v>jeu</v>
      </c>
      <c r="AB5" s="1" t="str">
        <f>TEXT(WEEKDAY(DATE(AnnéeCalendrier,2,26),1),"jjj")</f>
        <v>ven</v>
      </c>
      <c r="AC5" s="1" t="str">
        <f>TEXT(WEEKDAY(DATE(AnnéeCalendrier,2,27),1),"jjj")</f>
        <v>sam</v>
      </c>
      <c r="AD5" s="1" t="str">
        <f>TEXT(WEEKDAY(DATE(AnnéeCalendrier,2,28),1),"jjj")</f>
        <v>dim</v>
      </c>
      <c r="AE5" s="1" t="str">
        <f>TEXT(WEEKDAY(DATE(AnnéeCalendrier,2,29),1),"jjj")</f>
        <v>lun</v>
      </c>
      <c r="AF5" s="1"/>
      <c r="AG5" s="1"/>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52</v>
      </c>
      <c r="AG6" s="2" t="s">
        <v>53</v>
      </c>
      <c r="AH6" s="15" t="s">
        <v>50</v>
      </c>
    </row>
    <row r="7" spans="2:34" ht="30" customHeight="1" x14ac:dyDescent="0.25">
      <c r="B7" s="16" t="s">
        <v>4</v>
      </c>
      <c r="C7" s="2"/>
      <c r="D7" s="2"/>
      <c r="E7" s="2" t="s">
        <v>9</v>
      </c>
      <c r="F7" s="2" t="s">
        <v>9</v>
      </c>
      <c r="G7" s="2" t="s">
        <v>9</v>
      </c>
      <c r="H7" s="2" t="s">
        <v>9</v>
      </c>
      <c r="I7" s="2"/>
      <c r="J7" s="2"/>
      <c r="K7" s="2"/>
      <c r="L7" s="2"/>
      <c r="M7" s="2"/>
      <c r="N7" s="2"/>
      <c r="O7" s="2" t="s">
        <v>9</v>
      </c>
      <c r="P7" s="2"/>
      <c r="Q7" s="2"/>
      <c r="R7" s="2"/>
      <c r="S7" s="2"/>
      <c r="T7" s="2"/>
      <c r="U7" s="2"/>
      <c r="V7" s="2"/>
      <c r="W7" s="2"/>
      <c r="X7" s="2"/>
      <c r="Y7" s="2"/>
      <c r="Z7" s="2"/>
      <c r="AA7" s="2"/>
      <c r="AB7" s="2"/>
      <c r="AC7" s="2"/>
      <c r="AD7" s="2"/>
      <c r="AE7" s="2"/>
      <c r="AF7" s="2"/>
      <c r="AG7" s="2"/>
      <c r="AH7" s="9">
        <f>COUNTA(Février[[#This Row],[1]:[29]])</f>
        <v>5</v>
      </c>
    </row>
    <row r="8" spans="2:34" ht="30" customHeight="1" x14ac:dyDescent="0.25">
      <c r="B8" s="16" t="s">
        <v>5</v>
      </c>
      <c r="C8" s="2"/>
      <c r="D8" s="2"/>
      <c r="E8" s="2"/>
      <c r="F8" s="2"/>
      <c r="G8" s="2" t="s">
        <v>17</v>
      </c>
      <c r="H8" s="2" t="s">
        <v>17</v>
      </c>
      <c r="I8" s="2"/>
      <c r="J8" s="2"/>
      <c r="K8" s="2"/>
      <c r="L8" s="2"/>
      <c r="M8" s="2" t="s">
        <v>15</v>
      </c>
      <c r="N8" s="2"/>
      <c r="O8" s="2"/>
      <c r="P8" s="2"/>
      <c r="Q8" s="2"/>
      <c r="R8" s="2"/>
      <c r="S8" s="2"/>
      <c r="T8" s="2"/>
      <c r="U8" s="2"/>
      <c r="V8" s="2" t="s">
        <v>17</v>
      </c>
      <c r="W8" s="2"/>
      <c r="X8" s="2"/>
      <c r="Y8" s="2"/>
      <c r="Z8" s="2"/>
      <c r="AA8" s="2" t="s">
        <v>9</v>
      </c>
      <c r="AB8" s="2" t="s">
        <v>9</v>
      </c>
      <c r="AC8" s="2" t="s">
        <v>9</v>
      </c>
      <c r="AD8" s="2"/>
      <c r="AE8" s="2"/>
      <c r="AF8" s="2"/>
      <c r="AG8" s="2"/>
      <c r="AH8" s="9">
        <f>COUNTA(Février[[#This Row],[1]:[29]])</f>
        <v>7</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COUNTA(Février[[#This Row],[1]:[29]])</f>
        <v>0</v>
      </c>
    </row>
    <row r="10" spans="2:34" ht="30" customHeight="1" x14ac:dyDescent="0.25">
      <c r="B10" s="16" t="s">
        <v>7</v>
      </c>
      <c r="C10" s="2"/>
      <c r="D10" s="2"/>
      <c r="E10" s="2" t="s">
        <v>17</v>
      </c>
      <c r="F10" s="2"/>
      <c r="G10" s="2"/>
      <c r="H10" s="2"/>
      <c r="I10" s="2"/>
      <c r="J10" s="2"/>
      <c r="K10" s="2"/>
      <c r="L10" s="2"/>
      <c r="M10" s="2"/>
      <c r="N10" s="2"/>
      <c r="O10" s="2"/>
      <c r="P10" s="2" t="s">
        <v>17</v>
      </c>
      <c r="Q10" s="2"/>
      <c r="R10" s="2"/>
      <c r="S10" s="2"/>
      <c r="T10" s="2" t="s">
        <v>15</v>
      </c>
      <c r="U10" s="2"/>
      <c r="V10" s="2"/>
      <c r="W10" s="2"/>
      <c r="X10" s="2"/>
      <c r="Y10" s="2"/>
      <c r="Z10" s="2"/>
      <c r="AA10" s="2"/>
      <c r="AB10" s="2"/>
      <c r="AC10" s="2"/>
      <c r="AD10" s="2" t="s">
        <v>17</v>
      </c>
      <c r="AE10" s="2"/>
      <c r="AF10" s="2"/>
      <c r="AG10" s="2"/>
      <c r="AH10" s="9">
        <f>COUNTA(Février[[#This Row],[1]:[29]])</f>
        <v>4</v>
      </c>
    </row>
    <row r="11" spans="2:34" ht="30" customHeight="1" x14ac:dyDescent="0.25">
      <c r="B11" s="16" t="s">
        <v>8</v>
      </c>
      <c r="C11" s="2"/>
      <c r="D11" s="2"/>
      <c r="E11" s="2"/>
      <c r="F11" s="2"/>
      <c r="G11" s="2"/>
      <c r="H11" s="2"/>
      <c r="I11" s="2"/>
      <c r="J11" s="2" t="s">
        <v>9</v>
      </c>
      <c r="K11" s="2" t="s">
        <v>9</v>
      </c>
      <c r="L11" s="2" t="s">
        <v>9</v>
      </c>
      <c r="M11" s="2" t="s">
        <v>9</v>
      </c>
      <c r="N11" s="2"/>
      <c r="O11" s="2"/>
      <c r="P11" s="2"/>
      <c r="Q11" s="2"/>
      <c r="R11" s="2"/>
      <c r="S11" s="2"/>
      <c r="T11" s="2"/>
      <c r="U11" s="2"/>
      <c r="V11" s="2"/>
      <c r="W11" s="2"/>
      <c r="X11" s="2"/>
      <c r="Y11" s="2"/>
      <c r="Z11" s="2" t="s">
        <v>17</v>
      </c>
      <c r="AA11" s="2"/>
      <c r="AB11" s="2"/>
      <c r="AC11" s="2"/>
      <c r="AD11" s="2"/>
      <c r="AE11" s="2"/>
      <c r="AF11" s="2"/>
      <c r="AG11" s="2"/>
      <c r="AH11" s="9">
        <f>COUNTA(Février[[#This Row],[1]:[29]])</f>
        <v>5</v>
      </c>
    </row>
    <row r="12" spans="2:34" ht="30" customHeight="1" x14ac:dyDescent="0.2">
      <c r="B12" s="20" t="str">
        <f>NomMois&amp;" Total"</f>
        <v>Février Total</v>
      </c>
      <c r="C12" s="12">
        <f>SUBTOTAL(103,Février[1])</f>
        <v>0</v>
      </c>
      <c r="D12" s="12">
        <f>SUBTOTAL(103,Février[2])</f>
        <v>0</v>
      </c>
      <c r="E12" s="12">
        <f>SUBTOTAL(103,Février[3])</f>
        <v>2</v>
      </c>
      <c r="F12" s="12">
        <f>SUBTOTAL(103,Février[4])</f>
        <v>1</v>
      </c>
      <c r="G12" s="12">
        <f>SUBTOTAL(103,Février[5])</f>
        <v>2</v>
      </c>
      <c r="H12" s="12">
        <f>SUBTOTAL(103,Février[6])</f>
        <v>2</v>
      </c>
      <c r="I12" s="12">
        <f>SUBTOTAL(103,Février[7])</f>
        <v>0</v>
      </c>
      <c r="J12" s="12">
        <f>SUBTOTAL(103,Février[8])</f>
        <v>1</v>
      </c>
      <c r="K12" s="12">
        <f>SUBTOTAL(103,Février[9])</f>
        <v>1</v>
      </c>
      <c r="L12" s="12">
        <f>SUBTOTAL(103,Février[10])</f>
        <v>1</v>
      </c>
      <c r="M12" s="12">
        <f>SUBTOTAL(103,Février[11])</f>
        <v>2</v>
      </c>
      <c r="N12" s="12">
        <f>SUBTOTAL(103,Février[12])</f>
        <v>0</v>
      </c>
      <c r="O12" s="12">
        <f>SUBTOTAL(103,Février[13])</f>
        <v>1</v>
      </c>
      <c r="P12" s="12">
        <f>SUBTOTAL(103,Février[14])</f>
        <v>1</v>
      </c>
      <c r="Q12" s="12">
        <f>SUBTOTAL(103,Février[15])</f>
        <v>0</v>
      </c>
      <c r="R12" s="12">
        <f>SUBTOTAL(103,Février[16])</f>
        <v>0</v>
      </c>
      <c r="S12" s="12">
        <f>SUBTOTAL(103,Février[17])</f>
        <v>0</v>
      </c>
      <c r="T12" s="12">
        <f>SUBTOTAL(103,Février[18])</f>
        <v>1</v>
      </c>
      <c r="U12" s="12">
        <f>SUBTOTAL(103,Février[19])</f>
        <v>0</v>
      </c>
      <c r="V12" s="12">
        <f>SUBTOTAL(103,Février[20])</f>
        <v>1</v>
      </c>
      <c r="W12" s="12">
        <f>SUBTOTAL(103,Février[21])</f>
        <v>0</v>
      </c>
      <c r="X12" s="12">
        <f>SUBTOTAL(103,Février[22])</f>
        <v>0</v>
      </c>
      <c r="Y12" s="12">
        <f>SUBTOTAL(103,Février[23])</f>
        <v>0</v>
      </c>
      <c r="Z12" s="12">
        <f>SUBTOTAL(103,Février[24])</f>
        <v>1</v>
      </c>
      <c r="AA12" s="12">
        <f>SUBTOTAL(103,Février[25])</f>
        <v>1</v>
      </c>
      <c r="AB12" s="12">
        <f>SUBTOTAL(103,Février[26])</f>
        <v>1</v>
      </c>
      <c r="AC12" s="12">
        <f>SUBTOTAL(103,Février[27])</f>
        <v>1</v>
      </c>
      <c r="AD12" s="12">
        <f>SUBTOTAL(103,Février[28])</f>
        <v>1</v>
      </c>
      <c r="AE12" s="12">
        <f>SUBTOTAL(103,Février[29])</f>
        <v>0</v>
      </c>
      <c r="AF12" s="12"/>
      <c r="AG12" s="12"/>
      <c r="AH12" s="12">
        <f>SUBTOTAL(109,Février[Total des jours])</f>
        <v>21</v>
      </c>
    </row>
  </sheetData>
  <mergeCells count="6">
    <mergeCell ref="C4:AG4"/>
    <mergeCell ref="D2:E2"/>
    <mergeCell ref="G2:I2"/>
    <mergeCell ref="K2:L2"/>
    <mergeCell ref="N2:Q2"/>
    <mergeCell ref="S2:V2"/>
  </mergeCells>
  <conditionalFormatting sqref="AE6">
    <cfRule type="expression" dxfId="56" priority="16">
      <formula>MONTH(DATE(AnnéeCalendrier,2,29))&lt;&gt;2</formula>
    </cfRule>
  </conditionalFormatting>
  <conditionalFormatting sqref="AE5">
    <cfRule type="expression" dxfId="55" priority="15">
      <formula>MONTH(DATE(AnnéeCalendrier,2,29))&lt;&gt;2</formula>
    </cfRule>
  </conditionalFormatting>
  <conditionalFormatting sqref="C7:AG11">
    <cfRule type="expression" priority="2" stopIfTrue="1">
      <formula>C7=""</formula>
    </cfRule>
    <cfRule type="expression" dxfId="54" priority="3" stopIfTrue="1">
      <formula>C7=CléPersonnalisée2</formula>
    </cfRule>
  </conditionalFormatting>
  <conditionalFormatting sqref="C7:AG11">
    <cfRule type="expression" dxfId="53" priority="5" stopIfTrue="1">
      <formula>C7=CléPersonnalisée1</formula>
    </cfRule>
    <cfRule type="expression" dxfId="52" priority="6" stopIfTrue="1">
      <formula>C7=CléMaladie</formula>
    </cfRule>
    <cfRule type="expression" dxfId="51" priority="7" stopIfTrue="1">
      <formula>C7=CléPersonnel</formula>
    </cfRule>
    <cfRule type="expression" dxfId="50" priority="8" stopIfTrue="1">
      <formula>C7=CléCongé</formula>
    </cfRule>
  </conditionalFormatting>
  <conditionalFormatting sqref="AH7:AH11">
    <cfRule type="dataBar" priority="153">
      <dataBar>
        <cfvo type="min"/>
        <cfvo type="formula" val="DATEDIF(DATE(AnnéeCalendrier,2,1),DATE(AnnéeCalendrie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nnée mise à jour automatiquement en fonction de l’année entrée dans la feuille de calcul Janvier" sqref="AH4"/>
    <dataValidation allowBlank="1" showInputMessage="1" showErrorMessage="1" prompt="Suivez les absences du mois de février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14:formula1>
            <xm:f>'Noms des employés'!$B$4:$B$8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54</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TEXT(WEEKDAY(DATE(AnnéeCalendrier,3,1),1),"jjj")</f>
        <v>lun</v>
      </c>
      <c r="D5" s="1" t="str">
        <f>TEXT(WEEKDAY(DATE(AnnéeCalendrier,3,2),1),"jjj")</f>
        <v>mar</v>
      </c>
      <c r="E5" s="1" t="str">
        <f>TEXT(WEEKDAY(DATE(AnnéeCalendrier,3,3),1),"jjj")</f>
        <v>mer</v>
      </c>
      <c r="F5" s="1" t="str">
        <f>TEXT(WEEKDAY(DATE(AnnéeCalendrier,3,4),1),"jjj")</f>
        <v>jeu</v>
      </c>
      <c r="G5" s="1" t="str">
        <f>TEXT(WEEKDAY(DATE(AnnéeCalendrier,3,5),1),"jjj")</f>
        <v>ven</v>
      </c>
      <c r="H5" s="1" t="str">
        <f>TEXT(WEEKDAY(DATE(AnnéeCalendrier,3,6),1),"jjj")</f>
        <v>sam</v>
      </c>
      <c r="I5" s="1" t="str">
        <f>TEXT(WEEKDAY(DATE(AnnéeCalendrier,3,7),1),"jjj")</f>
        <v>dim</v>
      </c>
      <c r="J5" s="1" t="str">
        <f>TEXT(WEEKDAY(DATE(AnnéeCalendrier,3,8),1),"jjj")</f>
        <v>lun</v>
      </c>
      <c r="K5" s="1" t="str">
        <f>TEXT(WEEKDAY(DATE(AnnéeCalendrier,3,9),1),"jjj")</f>
        <v>mar</v>
      </c>
      <c r="L5" s="1" t="str">
        <f>TEXT(WEEKDAY(DATE(AnnéeCalendrier,3,10),1),"jjj")</f>
        <v>mer</v>
      </c>
      <c r="M5" s="1" t="str">
        <f>TEXT(WEEKDAY(DATE(AnnéeCalendrier,3,11),1),"jjj")</f>
        <v>jeu</v>
      </c>
      <c r="N5" s="1" t="str">
        <f>TEXT(WEEKDAY(DATE(AnnéeCalendrier,3,12),1),"jjj")</f>
        <v>ven</v>
      </c>
      <c r="O5" s="1" t="str">
        <f>TEXT(WEEKDAY(DATE(AnnéeCalendrier,3,13),1),"jjj")</f>
        <v>sam</v>
      </c>
      <c r="P5" s="1" t="str">
        <f>TEXT(WEEKDAY(DATE(AnnéeCalendrier,3,14),1),"jjj")</f>
        <v>dim</v>
      </c>
      <c r="Q5" s="1" t="str">
        <f>TEXT(WEEKDAY(DATE(AnnéeCalendrier,3,15),1),"jjj")</f>
        <v>lun</v>
      </c>
      <c r="R5" s="1" t="str">
        <f>TEXT(WEEKDAY(DATE(AnnéeCalendrier,3,16),1),"jjj")</f>
        <v>mar</v>
      </c>
      <c r="S5" s="1" t="str">
        <f>TEXT(WEEKDAY(DATE(AnnéeCalendrier,3,17),1),"jjj")</f>
        <v>mer</v>
      </c>
      <c r="T5" s="1" t="str">
        <f>TEXT(WEEKDAY(DATE(AnnéeCalendrier,3,18),1),"jjj")</f>
        <v>jeu</v>
      </c>
      <c r="U5" s="1" t="str">
        <f>TEXT(WEEKDAY(DATE(AnnéeCalendrier,3,19),1),"jjj")</f>
        <v>ven</v>
      </c>
      <c r="V5" s="1" t="str">
        <f>TEXT(WEEKDAY(DATE(AnnéeCalendrier,3,20),1),"jjj")</f>
        <v>sam</v>
      </c>
      <c r="W5" s="1" t="str">
        <f>TEXT(WEEKDAY(DATE(AnnéeCalendrier,3,21),1),"jjj")</f>
        <v>dim</v>
      </c>
      <c r="X5" s="1" t="str">
        <f>TEXT(WEEKDAY(DATE(AnnéeCalendrier,3,22),1),"jjj")</f>
        <v>lun</v>
      </c>
      <c r="Y5" s="1" t="str">
        <f>TEXT(WEEKDAY(DATE(AnnéeCalendrier,3,23),1),"jjj")</f>
        <v>mar</v>
      </c>
      <c r="Z5" s="1" t="str">
        <f>TEXT(WEEKDAY(DATE(AnnéeCalendrier,3,24),1),"jjj")</f>
        <v>mer</v>
      </c>
      <c r="AA5" s="1" t="str">
        <f>TEXT(WEEKDAY(DATE(AnnéeCalendrier,3,25),1),"jjj")</f>
        <v>jeu</v>
      </c>
      <c r="AB5" s="1" t="str">
        <f>TEXT(WEEKDAY(DATE(AnnéeCalendrier,3,26),1),"jjj")</f>
        <v>ven</v>
      </c>
      <c r="AC5" s="1" t="str">
        <f>TEXT(WEEKDAY(DATE(AnnéeCalendrier,3,27),1),"jjj")</f>
        <v>sam</v>
      </c>
      <c r="AD5" s="1" t="str">
        <f>TEXT(WEEKDAY(DATE(AnnéeCalendrier,3,28),1),"jjj")</f>
        <v>dim</v>
      </c>
      <c r="AE5" s="1" t="str">
        <f>TEXT(WEEKDAY(DATE(AnnéeCalendrier,3,29),1),"jjj")</f>
        <v>lun</v>
      </c>
      <c r="AF5" s="1" t="str">
        <f>TEXT(WEEKDAY(DATE(AnnéeCalendrier,3,30),1),"jjj")</f>
        <v>mar</v>
      </c>
      <c r="AG5" s="1" t="str">
        <f>TEXT(WEEKDAY(DATE(AnnéeCalendrier,3,31),1),"jjj")</f>
        <v>mer</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COUNTA(Mars[[#This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COUNTA(Mars[[#This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COUNTA(Mars[[#This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COUNTA(Mars[[#This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COUNTA(Mars[[#This Row],[1]:[31]])</f>
        <v>0</v>
      </c>
    </row>
    <row r="12" spans="2:34" ht="30" customHeight="1" x14ac:dyDescent="0.2">
      <c r="B12" s="20" t="str">
        <f>NomMois&amp;" Total"</f>
        <v>Mars Total</v>
      </c>
      <c r="C12" s="12">
        <f>SUBTOTAL(103,Mars[1])</f>
        <v>0</v>
      </c>
      <c r="D12" s="12">
        <f>SUBTOTAL(103,Mars[2])</f>
        <v>0</v>
      </c>
      <c r="E12" s="12">
        <f>SUBTOTAL(103,Mars[3])</f>
        <v>0</v>
      </c>
      <c r="F12" s="12">
        <f>SUBTOTAL(103,Mars[4])</f>
        <v>0</v>
      </c>
      <c r="G12" s="12">
        <f>SUBTOTAL(103,Mars[5])</f>
        <v>0</v>
      </c>
      <c r="H12" s="12">
        <f>SUBTOTAL(103,Mars[6])</f>
        <v>0</v>
      </c>
      <c r="I12" s="12">
        <f>SUBTOTAL(103,Mars[7])</f>
        <v>0</v>
      </c>
      <c r="J12" s="12">
        <f>SUBTOTAL(103,Mars[8])</f>
        <v>0</v>
      </c>
      <c r="K12" s="12">
        <f>SUBTOTAL(103,Mars[9])</f>
        <v>0</v>
      </c>
      <c r="L12" s="12">
        <f>SUBTOTAL(103,Mars[10])</f>
        <v>0</v>
      </c>
      <c r="M12" s="12">
        <f>SUBTOTAL(103,Mars[11])</f>
        <v>0</v>
      </c>
      <c r="N12" s="12">
        <f>SUBTOTAL(103,Mars[12])</f>
        <v>0</v>
      </c>
      <c r="O12" s="12">
        <f>SUBTOTAL(103,Mars[13])</f>
        <v>0</v>
      </c>
      <c r="P12" s="12">
        <f>SUBTOTAL(103,Mars[14])</f>
        <v>0</v>
      </c>
      <c r="Q12" s="12">
        <f>SUBTOTAL(103,Mars[15])</f>
        <v>0</v>
      </c>
      <c r="R12" s="12">
        <f>SUBTOTAL(103,Mars[16])</f>
        <v>0</v>
      </c>
      <c r="S12" s="12">
        <f>SUBTOTAL(103,Mars[17])</f>
        <v>0</v>
      </c>
      <c r="T12" s="12">
        <f>SUBTOTAL(103,Mars[18])</f>
        <v>0</v>
      </c>
      <c r="U12" s="12">
        <f>SUBTOTAL(103,Mars[19])</f>
        <v>0</v>
      </c>
      <c r="V12" s="12">
        <f>SUBTOTAL(103,Mars[20])</f>
        <v>0</v>
      </c>
      <c r="W12" s="12">
        <f>SUBTOTAL(103,Mars[21])</f>
        <v>0</v>
      </c>
      <c r="X12" s="12">
        <f>SUBTOTAL(103,Mars[22])</f>
        <v>0</v>
      </c>
      <c r="Y12" s="12">
        <f>SUBTOTAL(103,Mars[23])</f>
        <v>0</v>
      </c>
      <c r="Z12" s="12">
        <f>SUBTOTAL(103,Mars[24])</f>
        <v>0</v>
      </c>
      <c r="AA12" s="12">
        <f>SUBTOTAL(103,Mars[25])</f>
        <v>0</v>
      </c>
      <c r="AB12" s="12">
        <f>SUBTOTAL(103,Mars[26])</f>
        <v>0</v>
      </c>
      <c r="AC12" s="12">
        <f>SUBTOTAL(103,Mars[27])</f>
        <v>0</v>
      </c>
      <c r="AD12" s="12">
        <f>SUBTOTAL(103,Mars[28])</f>
        <v>0</v>
      </c>
      <c r="AE12" s="12">
        <f>SUBTOTAL(103,Mars[29])</f>
        <v>0</v>
      </c>
      <c r="AF12" s="12">
        <f>SUBTOTAL(103,Mars[30])</f>
        <v>0</v>
      </c>
      <c r="AG12" s="12">
        <f>SUBTOTAL(103,Mars[31])</f>
        <v>0</v>
      </c>
      <c r="AH12" s="12">
        <f>SUBTOTAL(109,Mars[Total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49" priority="2" stopIfTrue="1">
      <formula>C7=CléPersonnalisée2</formula>
    </cfRule>
    <cfRule type="expression" dxfId="48" priority="3" stopIfTrue="1">
      <formula>C7=CléPersonnalisée1</formula>
    </cfRule>
    <cfRule type="expression" dxfId="47" priority="4" stopIfTrue="1">
      <formula>C7=CléMaladie</formula>
    </cfRule>
    <cfRule type="expression" dxfId="46" priority="5" stopIfTrue="1">
      <formula>C7=CléPersonnel</formula>
    </cfRule>
    <cfRule type="expression" dxfId="45"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 titre mis à jour automatiquement figure dans cette cellule. Pour modifier le titre, mettez à jour la cellule B1 de la feuille de calcul Janvier" sqref="B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Suivez les absences du mois de mars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Année mise à jour automatiquement en fonction de l’année entrée dans la feuille de calcul Janvier" sqref="AH4"/>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55</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TEXT(WEEKDAY(DATE(AnnéeCalendrier,4,1),1),"jjj")</f>
        <v>jeu</v>
      </c>
      <c r="D5" s="1" t="str">
        <f>TEXT(WEEKDAY(DATE(AnnéeCalendrier,4,2),1),"jjj")</f>
        <v>ven</v>
      </c>
      <c r="E5" s="1" t="str">
        <f>TEXT(WEEKDAY(DATE(AnnéeCalendrier,4,3),1),"jjj")</f>
        <v>sam</v>
      </c>
      <c r="F5" s="1" t="str">
        <f>TEXT(WEEKDAY(DATE(AnnéeCalendrier,4,4),1),"jjj")</f>
        <v>dim</v>
      </c>
      <c r="G5" s="1" t="str">
        <f>TEXT(WEEKDAY(DATE(AnnéeCalendrier,4,5),1),"jjj")</f>
        <v>lun</v>
      </c>
      <c r="H5" s="1" t="str">
        <f>TEXT(WEEKDAY(DATE(AnnéeCalendrier,4,6),1),"jjj")</f>
        <v>mar</v>
      </c>
      <c r="I5" s="1" t="str">
        <f>TEXT(WEEKDAY(DATE(AnnéeCalendrier,4,7),1),"jjj")</f>
        <v>mer</v>
      </c>
      <c r="J5" s="1" t="str">
        <f>TEXT(WEEKDAY(DATE(AnnéeCalendrier,4,8),1),"jjj")</f>
        <v>jeu</v>
      </c>
      <c r="K5" s="1" t="str">
        <f>TEXT(WEEKDAY(DATE(AnnéeCalendrier,4,9),1),"jjj")</f>
        <v>ven</v>
      </c>
      <c r="L5" s="1" t="str">
        <f>TEXT(WEEKDAY(DATE(AnnéeCalendrier,4,10),1),"jjj")</f>
        <v>sam</v>
      </c>
      <c r="M5" s="1" t="str">
        <f>TEXT(WEEKDAY(DATE(AnnéeCalendrier,4,11),1),"jjj")</f>
        <v>dim</v>
      </c>
      <c r="N5" s="1" t="str">
        <f>TEXT(WEEKDAY(DATE(AnnéeCalendrier,4,12),1),"jjj")</f>
        <v>lun</v>
      </c>
      <c r="O5" s="1" t="str">
        <f>TEXT(WEEKDAY(DATE(AnnéeCalendrier,4,13),1),"jjj")</f>
        <v>mar</v>
      </c>
      <c r="P5" s="1" t="str">
        <f>TEXT(WEEKDAY(DATE(AnnéeCalendrier,4,14),1),"jjj")</f>
        <v>mer</v>
      </c>
      <c r="Q5" s="1" t="str">
        <f>TEXT(WEEKDAY(DATE(AnnéeCalendrier,4,15),1),"jjj")</f>
        <v>jeu</v>
      </c>
      <c r="R5" s="1" t="str">
        <f>TEXT(WEEKDAY(DATE(AnnéeCalendrier,4,16),1),"jjj")</f>
        <v>ven</v>
      </c>
      <c r="S5" s="1" t="str">
        <f>TEXT(WEEKDAY(DATE(AnnéeCalendrier,4,17),1),"jjj")</f>
        <v>sam</v>
      </c>
      <c r="T5" s="1" t="str">
        <f>TEXT(WEEKDAY(DATE(AnnéeCalendrier,4,18),1),"jjj")</f>
        <v>dim</v>
      </c>
      <c r="U5" s="1" t="str">
        <f>TEXT(WEEKDAY(DATE(AnnéeCalendrier,4,19),1),"jjj")</f>
        <v>lun</v>
      </c>
      <c r="V5" s="1" t="str">
        <f>TEXT(WEEKDAY(DATE(AnnéeCalendrier,4,20),1),"jjj")</f>
        <v>mar</v>
      </c>
      <c r="W5" s="1" t="str">
        <f>TEXT(WEEKDAY(DATE(AnnéeCalendrier,4,21),1),"jjj")</f>
        <v>mer</v>
      </c>
      <c r="X5" s="1" t="str">
        <f>TEXT(WEEKDAY(DATE(AnnéeCalendrier,4,22),1),"jjj")</f>
        <v>jeu</v>
      </c>
      <c r="Y5" s="1" t="str">
        <f>TEXT(WEEKDAY(DATE(AnnéeCalendrier,4,23),1),"jjj")</f>
        <v>ven</v>
      </c>
      <c r="Z5" s="1" t="str">
        <f>TEXT(WEEKDAY(DATE(AnnéeCalendrier,4,24),1),"jjj")</f>
        <v>sam</v>
      </c>
      <c r="AA5" s="1" t="str">
        <f>TEXT(WEEKDAY(DATE(AnnéeCalendrier,4,25),1),"jjj")</f>
        <v>dim</v>
      </c>
      <c r="AB5" s="1" t="str">
        <f>TEXT(WEEKDAY(DATE(AnnéeCalendrier,4,26),1),"jjj")</f>
        <v>lun</v>
      </c>
      <c r="AC5" s="1" t="str">
        <f>TEXT(WEEKDAY(DATE(AnnéeCalendrier,4,27),1),"jjj")</f>
        <v>mar</v>
      </c>
      <c r="AD5" s="1" t="str">
        <f>TEXT(WEEKDAY(DATE(AnnéeCalendrier,4,28),1),"jjj")</f>
        <v>mer</v>
      </c>
      <c r="AE5" s="1" t="str">
        <f>TEXT(WEEKDAY(DATE(AnnéeCalendrier,4,29),1),"jjj")</f>
        <v>jeu</v>
      </c>
      <c r="AF5" s="1" t="str">
        <f>TEXT(WEEKDAY(DATE(AnnéeCalendrier,4,30),1),"jjj")</f>
        <v>ven</v>
      </c>
      <c r="AG5" s="1"/>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2" t="s">
        <v>52</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COUNTA(Avril[[#This Row],[1]:[30]])</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COUNTA(Avril[[#This Row],[1]:[30]])</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COUNTA(Avril[[#This Row],[1]:[30]])</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COUNTA(Avril[[#This Row],[1]:[30]])</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COUNTA(Avril[[#This Row],[1]:[30]])</f>
        <v>0</v>
      </c>
    </row>
    <row r="12" spans="2:34" ht="30" customHeight="1" x14ac:dyDescent="0.2">
      <c r="B12" s="20" t="str">
        <f>NomMois&amp;" Total"</f>
        <v>Avril Total</v>
      </c>
      <c r="C12" s="12">
        <f>SUBTOTAL(103,Avril[1])</f>
        <v>0</v>
      </c>
      <c r="D12" s="12">
        <f>SUBTOTAL(103,Avril[2])</f>
        <v>0</v>
      </c>
      <c r="E12" s="12">
        <f>SUBTOTAL(103,Avril[3])</f>
        <v>0</v>
      </c>
      <c r="F12" s="12">
        <f>SUBTOTAL(103,Avril[4])</f>
        <v>0</v>
      </c>
      <c r="G12" s="12">
        <f>SUBTOTAL(103,Avril[5])</f>
        <v>0</v>
      </c>
      <c r="H12" s="12">
        <f>SUBTOTAL(103,Avril[6])</f>
        <v>0</v>
      </c>
      <c r="I12" s="12">
        <f>SUBTOTAL(103,Avril[7])</f>
        <v>0</v>
      </c>
      <c r="J12" s="12">
        <f>SUBTOTAL(103,Avril[8])</f>
        <v>0</v>
      </c>
      <c r="K12" s="12">
        <f>SUBTOTAL(103,Avril[9])</f>
        <v>0</v>
      </c>
      <c r="L12" s="12">
        <f>SUBTOTAL(103,Avril[10])</f>
        <v>0</v>
      </c>
      <c r="M12" s="12">
        <f>SUBTOTAL(103,Avril[11])</f>
        <v>0</v>
      </c>
      <c r="N12" s="12">
        <f>SUBTOTAL(103,Avril[12])</f>
        <v>0</v>
      </c>
      <c r="O12" s="12">
        <f>SUBTOTAL(103,Avril[13])</f>
        <v>0</v>
      </c>
      <c r="P12" s="12">
        <f>SUBTOTAL(103,Avril[14])</f>
        <v>0</v>
      </c>
      <c r="Q12" s="12">
        <f>SUBTOTAL(103,Avril[15])</f>
        <v>0</v>
      </c>
      <c r="R12" s="12">
        <f>SUBTOTAL(103,Avril[16])</f>
        <v>0</v>
      </c>
      <c r="S12" s="12">
        <f>SUBTOTAL(103,Avril[17])</f>
        <v>0</v>
      </c>
      <c r="T12" s="12">
        <f>SUBTOTAL(103,Avril[18])</f>
        <v>0</v>
      </c>
      <c r="U12" s="12">
        <f>SUBTOTAL(103,Avril[19])</f>
        <v>0</v>
      </c>
      <c r="V12" s="12">
        <f>SUBTOTAL(103,Avril[20])</f>
        <v>0</v>
      </c>
      <c r="W12" s="12">
        <f>SUBTOTAL(103,Avril[21])</f>
        <v>0</v>
      </c>
      <c r="X12" s="12">
        <f>SUBTOTAL(103,Avril[22])</f>
        <v>0</v>
      </c>
      <c r="Y12" s="12">
        <f>SUBTOTAL(103,Avril[23])</f>
        <v>0</v>
      </c>
      <c r="Z12" s="12">
        <f>SUBTOTAL(103,Avril[24])</f>
        <v>0</v>
      </c>
      <c r="AA12" s="12">
        <f>SUBTOTAL(103,Avril[25])</f>
        <v>0</v>
      </c>
      <c r="AB12" s="12">
        <f>SUBTOTAL(103,Avril[26])</f>
        <v>0</v>
      </c>
      <c r="AC12" s="12">
        <f>SUBTOTAL(103,Avril[27])</f>
        <v>0</v>
      </c>
      <c r="AD12" s="12">
        <f>SUBTOTAL(103,Avril[28])</f>
        <v>0</v>
      </c>
      <c r="AE12" s="12">
        <f>SUBTOTAL(103,Avril[29])</f>
        <v>0</v>
      </c>
      <c r="AF12" s="12">
        <f>SUBTOTAL(103,Avril[30])</f>
        <v>0</v>
      </c>
      <c r="AG12" s="12">
        <f>SUBTOTAL(103,Avril[30])</f>
        <v>0</v>
      </c>
      <c r="AH12" s="12">
        <f>SUBTOTAL(109,Avril[Total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44" priority="2" stopIfTrue="1">
      <formula>C7=CléPersonnalisée2</formula>
    </cfRule>
    <cfRule type="expression" dxfId="43" priority="3" stopIfTrue="1">
      <formula>C7=CléPersonnalisée1</formula>
    </cfRule>
    <cfRule type="expression" dxfId="42" priority="4" stopIfTrue="1">
      <formula>C7=CléMaladie</formula>
    </cfRule>
    <cfRule type="expression" dxfId="41" priority="5" stopIfTrue="1">
      <formula>C7=CléPersonnel</formula>
    </cfRule>
    <cfRule type="expression" dxfId="40"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nnée mise à jour automatiquement en fonction de l’année entrée dans la feuille de calcul Janvier" sqref="AH4"/>
    <dataValidation allowBlank="1" showInputMessage="1" showErrorMessage="1" prompt="Calcule automatiquement le nombre total de jours d’absence d’un employé durant ce mois dans cette colonne" sqref="AH6"/>
    <dataValidation allowBlank="1" showInputMessage="1" showErrorMessage="1" prompt="Suivez les absences du mois d’avril dans cette feuille de calcul" sqref="A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9.9978637043366805E-2"/>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56</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TEXT(WEEKDAY(DATE(AnnéeCalendrier,5,1),1),"jjj")</f>
        <v>sam</v>
      </c>
      <c r="D5" s="1" t="str">
        <f>TEXT(WEEKDAY(DATE(AnnéeCalendrier,5,2),1),"jjj")</f>
        <v>dim</v>
      </c>
      <c r="E5" s="1" t="str">
        <f>TEXT(WEEKDAY(DATE(AnnéeCalendrier,5,3),1),"jjj")</f>
        <v>lun</v>
      </c>
      <c r="F5" s="1" t="str">
        <f>TEXT(WEEKDAY(DATE(AnnéeCalendrier,5,4),1),"jjj")</f>
        <v>mar</v>
      </c>
      <c r="G5" s="1" t="str">
        <f>TEXT(WEEKDAY(DATE(AnnéeCalendrier,5,5),1),"jjj")</f>
        <v>mer</v>
      </c>
      <c r="H5" s="1" t="str">
        <f>TEXT(WEEKDAY(DATE(AnnéeCalendrier,5,6),1),"jjj")</f>
        <v>jeu</v>
      </c>
      <c r="I5" s="1" t="str">
        <f>TEXT(WEEKDAY(DATE(AnnéeCalendrier,5,7),1),"jjj")</f>
        <v>ven</v>
      </c>
      <c r="J5" s="1" t="str">
        <f>TEXT(WEEKDAY(DATE(AnnéeCalendrier,5,8),1),"jjj")</f>
        <v>sam</v>
      </c>
      <c r="K5" s="1" t="str">
        <f>TEXT(WEEKDAY(DATE(AnnéeCalendrier,5,9),1),"jjj")</f>
        <v>dim</v>
      </c>
      <c r="L5" s="1" t="str">
        <f>TEXT(WEEKDAY(DATE(AnnéeCalendrier,5,10),1),"jjj")</f>
        <v>lun</v>
      </c>
      <c r="M5" s="1" t="str">
        <f>TEXT(WEEKDAY(DATE(AnnéeCalendrier,5,11),1),"jjj")</f>
        <v>mar</v>
      </c>
      <c r="N5" s="1" t="str">
        <f>TEXT(WEEKDAY(DATE(AnnéeCalendrier,5,12),1),"jjj")</f>
        <v>mer</v>
      </c>
      <c r="O5" s="1" t="str">
        <f>TEXT(WEEKDAY(DATE(AnnéeCalendrier,5,13),1),"jjj")</f>
        <v>jeu</v>
      </c>
      <c r="P5" s="1" t="str">
        <f>TEXT(WEEKDAY(DATE(AnnéeCalendrier,5,14),1),"jjj")</f>
        <v>ven</v>
      </c>
      <c r="Q5" s="1" t="str">
        <f>TEXT(WEEKDAY(DATE(AnnéeCalendrier,5,15),1),"jjj")</f>
        <v>sam</v>
      </c>
      <c r="R5" s="1" t="str">
        <f>TEXT(WEEKDAY(DATE(AnnéeCalendrier,5,16),1),"jjj")</f>
        <v>dim</v>
      </c>
      <c r="S5" s="1" t="str">
        <f>TEXT(WEEKDAY(DATE(AnnéeCalendrier,5,17),1),"jjj")</f>
        <v>lun</v>
      </c>
      <c r="T5" s="1" t="str">
        <f>TEXT(WEEKDAY(DATE(AnnéeCalendrier,5,18),1),"jjj")</f>
        <v>mar</v>
      </c>
      <c r="U5" s="1" t="str">
        <f>TEXT(WEEKDAY(DATE(AnnéeCalendrier,5,19),1),"jjj")</f>
        <v>mer</v>
      </c>
      <c r="V5" s="1" t="str">
        <f>TEXT(WEEKDAY(DATE(AnnéeCalendrier,5,20),1),"jjj")</f>
        <v>jeu</v>
      </c>
      <c r="W5" s="1" t="str">
        <f>TEXT(WEEKDAY(DATE(AnnéeCalendrier,5,21),1),"jjj")</f>
        <v>ven</v>
      </c>
      <c r="X5" s="1" t="str">
        <f>TEXT(WEEKDAY(DATE(AnnéeCalendrier,5,22),1),"jjj")</f>
        <v>sam</v>
      </c>
      <c r="Y5" s="1" t="str">
        <f>TEXT(WEEKDAY(DATE(AnnéeCalendrier,5,23),1),"jjj")</f>
        <v>dim</v>
      </c>
      <c r="Z5" s="1" t="str">
        <f>TEXT(WEEKDAY(DATE(AnnéeCalendrier,5,24),1),"jjj")</f>
        <v>lun</v>
      </c>
      <c r="AA5" s="1" t="str">
        <f>TEXT(WEEKDAY(DATE(AnnéeCalendrier,5,25),1),"jjj")</f>
        <v>mar</v>
      </c>
      <c r="AB5" s="1" t="str">
        <f>TEXT(WEEKDAY(DATE(AnnéeCalendrier,5,26),1),"jjj")</f>
        <v>mer</v>
      </c>
      <c r="AC5" s="1" t="str">
        <f>TEXT(WEEKDAY(DATE(AnnéeCalendrier,5,27),1),"jjj")</f>
        <v>jeu</v>
      </c>
      <c r="AD5" s="1" t="str">
        <f>TEXT(WEEKDAY(DATE(AnnéeCalendrier,5,28),1),"jjj")</f>
        <v>ven</v>
      </c>
      <c r="AE5" s="1" t="str">
        <f>TEXT(WEEKDAY(DATE(AnnéeCalendrier,5,29),1),"jjj")</f>
        <v>sam</v>
      </c>
      <c r="AF5" s="1" t="str">
        <f>TEXT(WEEKDAY(DATE(AnnéeCalendrier,5,30),1),"jjj")</f>
        <v>dim</v>
      </c>
      <c r="AG5" s="1" t="str">
        <f>TEXT(WEEKDAY(DATE(AnnéeCalendrier,5,31),1),"jjj")</f>
        <v>lun</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COUNTA(Mai[[#This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COUNTA(Mai[[#This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COUNTA(Mai[[#This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COUNTA(Mai[[#This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COUNTA(Mai[[#This Row],[1]:[31]])</f>
        <v>0</v>
      </c>
    </row>
    <row r="12" spans="2:34" ht="30" customHeight="1" x14ac:dyDescent="0.2">
      <c r="B12" s="20" t="str">
        <f>NomMois&amp;" Total"</f>
        <v>Mai Total</v>
      </c>
      <c r="C12" s="12">
        <f>SUBTOTAL(103,Mai[1])</f>
        <v>0</v>
      </c>
      <c r="D12" s="12">
        <f>SUBTOTAL(103,Mai[2])</f>
        <v>0</v>
      </c>
      <c r="E12" s="12">
        <f>SUBTOTAL(103,Mai[3])</f>
        <v>0</v>
      </c>
      <c r="F12" s="12">
        <f>SUBTOTAL(103,Mai[4])</f>
        <v>0</v>
      </c>
      <c r="G12" s="12">
        <f>SUBTOTAL(103,Mai[5])</f>
        <v>0</v>
      </c>
      <c r="H12" s="12">
        <f>SUBTOTAL(103,Mai[6])</f>
        <v>0</v>
      </c>
      <c r="I12" s="12">
        <f>SUBTOTAL(103,Mai[7])</f>
        <v>0</v>
      </c>
      <c r="J12" s="12">
        <f>SUBTOTAL(103,Mai[8])</f>
        <v>0</v>
      </c>
      <c r="K12" s="12">
        <f>SUBTOTAL(103,Mai[9])</f>
        <v>0</v>
      </c>
      <c r="L12" s="12">
        <f>SUBTOTAL(103,Mai[10])</f>
        <v>0</v>
      </c>
      <c r="M12" s="12">
        <f>SUBTOTAL(103,Mai[11])</f>
        <v>0</v>
      </c>
      <c r="N12" s="12">
        <f>SUBTOTAL(103,Mai[12])</f>
        <v>0</v>
      </c>
      <c r="O12" s="12">
        <f>SUBTOTAL(103,Mai[13])</f>
        <v>0</v>
      </c>
      <c r="P12" s="12">
        <f>SUBTOTAL(103,Mai[14])</f>
        <v>0</v>
      </c>
      <c r="Q12" s="12">
        <f>SUBTOTAL(103,Mai[15])</f>
        <v>0</v>
      </c>
      <c r="R12" s="12">
        <f>SUBTOTAL(103,Mai[16])</f>
        <v>0</v>
      </c>
      <c r="S12" s="12">
        <f>SUBTOTAL(103,Mai[17])</f>
        <v>0</v>
      </c>
      <c r="T12" s="12">
        <f>SUBTOTAL(103,Mai[18])</f>
        <v>0</v>
      </c>
      <c r="U12" s="12">
        <f>SUBTOTAL(103,Mai[19])</f>
        <v>0</v>
      </c>
      <c r="V12" s="12">
        <f>SUBTOTAL(103,Mai[20])</f>
        <v>0</v>
      </c>
      <c r="W12" s="12">
        <f>SUBTOTAL(103,Mai[21])</f>
        <v>0</v>
      </c>
      <c r="X12" s="12">
        <f>SUBTOTAL(103,Mai[22])</f>
        <v>0</v>
      </c>
      <c r="Y12" s="12">
        <f>SUBTOTAL(103,Mai[23])</f>
        <v>0</v>
      </c>
      <c r="Z12" s="12">
        <f>SUBTOTAL(103,Mai[24])</f>
        <v>0</v>
      </c>
      <c r="AA12" s="12">
        <f>SUBTOTAL(103,Mai[25])</f>
        <v>0</v>
      </c>
      <c r="AB12" s="12">
        <f>SUBTOTAL(103,Mai[26])</f>
        <v>0</v>
      </c>
      <c r="AC12" s="12">
        <f>SUBTOTAL(103,Mai[27])</f>
        <v>0</v>
      </c>
      <c r="AD12" s="12">
        <f>SUBTOTAL(103,Mai[28])</f>
        <v>0</v>
      </c>
      <c r="AE12" s="12">
        <f>SUBTOTAL(103,Mai[29])</f>
        <v>0</v>
      </c>
      <c r="AF12" s="12">
        <f>SUBTOTAL(103,Mai[30])</f>
        <v>0</v>
      </c>
      <c r="AG12" s="12">
        <f>SUBTOTAL(103,Mai[31])</f>
        <v>0</v>
      </c>
      <c r="AH12" s="12">
        <f>SUBTOTAL(109,Mai[Total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39" priority="2" stopIfTrue="1">
      <formula>C7=CléPersonnalisée2</formula>
    </cfRule>
    <cfRule type="expression" dxfId="38" priority="3" stopIfTrue="1">
      <formula>C7=CléPersonnalisée1</formula>
    </cfRule>
    <cfRule type="expression" dxfId="37" priority="4" stopIfTrue="1">
      <formula>C7=CléMaladie</formula>
    </cfRule>
    <cfRule type="expression" dxfId="36" priority="5" stopIfTrue="1">
      <formula>C7=CléPersonnel</formula>
    </cfRule>
    <cfRule type="expression" dxfId="35"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 titre mis à jour automatiquement figure dans cette cellule. Pour modifier le titre, mettez à jour la cellule B1 de la feuille de calcul Janvier" sqref="B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Suivez les absences du mois de mai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Année mise à jour automatiquement en fonction de l’année entrée dans la feuille de calcul Janvier" sqref="AH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57</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TEXT(WEEKDAY(DATE(AnnéeCalendrier,6,1),1),"jjj")</f>
        <v>mar</v>
      </c>
      <c r="D5" s="1" t="str">
        <f>TEXT(WEEKDAY(DATE(AnnéeCalendrier,6,2),1),"jjj")</f>
        <v>mer</v>
      </c>
      <c r="E5" s="1" t="str">
        <f>TEXT(WEEKDAY(DATE(AnnéeCalendrier,6,3),1),"jjj")</f>
        <v>jeu</v>
      </c>
      <c r="F5" s="1" t="str">
        <f>TEXT(WEEKDAY(DATE(AnnéeCalendrier,6,4),1),"jjj")</f>
        <v>ven</v>
      </c>
      <c r="G5" s="1" t="str">
        <f>TEXT(WEEKDAY(DATE(AnnéeCalendrier,6,5),1),"jjj")</f>
        <v>sam</v>
      </c>
      <c r="H5" s="1" t="str">
        <f>TEXT(WEEKDAY(DATE(AnnéeCalendrier,6,6),1),"jjj")</f>
        <v>dim</v>
      </c>
      <c r="I5" s="1" t="str">
        <f>TEXT(WEEKDAY(DATE(AnnéeCalendrier,6,7),1),"jjj")</f>
        <v>lun</v>
      </c>
      <c r="J5" s="1" t="str">
        <f>TEXT(WEEKDAY(DATE(AnnéeCalendrier,6,8),1),"jjj")</f>
        <v>mar</v>
      </c>
      <c r="K5" s="1" t="str">
        <f>TEXT(WEEKDAY(DATE(AnnéeCalendrier,6,9),1),"jjj")</f>
        <v>mer</v>
      </c>
      <c r="L5" s="1" t="str">
        <f>TEXT(WEEKDAY(DATE(AnnéeCalendrier,6,10),1),"jjj")</f>
        <v>jeu</v>
      </c>
      <c r="M5" s="1" t="str">
        <f>TEXT(WEEKDAY(DATE(AnnéeCalendrier,6,11),1),"jjj")</f>
        <v>ven</v>
      </c>
      <c r="N5" s="1" t="str">
        <f>TEXT(WEEKDAY(DATE(AnnéeCalendrier,6,12),1),"jjj")</f>
        <v>sam</v>
      </c>
      <c r="O5" s="1" t="str">
        <f>TEXT(WEEKDAY(DATE(AnnéeCalendrier,6,13),1),"jjj")</f>
        <v>dim</v>
      </c>
      <c r="P5" s="1" t="str">
        <f>TEXT(WEEKDAY(DATE(AnnéeCalendrier,6,14),1),"jjj")</f>
        <v>lun</v>
      </c>
      <c r="Q5" s="1" t="str">
        <f>TEXT(WEEKDAY(DATE(AnnéeCalendrier,6,15),1),"jjj")</f>
        <v>mar</v>
      </c>
      <c r="R5" s="1" t="str">
        <f>TEXT(WEEKDAY(DATE(AnnéeCalendrier,6,16),1),"jjj")</f>
        <v>mer</v>
      </c>
      <c r="S5" s="1" t="str">
        <f>TEXT(WEEKDAY(DATE(AnnéeCalendrier,6,17),1),"jjj")</f>
        <v>jeu</v>
      </c>
      <c r="T5" s="1" t="str">
        <f>TEXT(WEEKDAY(DATE(AnnéeCalendrier,6,18),1),"jjj")</f>
        <v>ven</v>
      </c>
      <c r="U5" s="1" t="str">
        <f>TEXT(WEEKDAY(DATE(AnnéeCalendrier,6,19),1),"jjj")</f>
        <v>sam</v>
      </c>
      <c r="V5" s="1" t="str">
        <f>TEXT(WEEKDAY(DATE(AnnéeCalendrier,6,20),1),"jjj")</f>
        <v>dim</v>
      </c>
      <c r="W5" s="1" t="str">
        <f>TEXT(WEEKDAY(DATE(AnnéeCalendrier,6,21),1),"jjj")</f>
        <v>lun</v>
      </c>
      <c r="X5" s="1" t="str">
        <f>TEXT(WEEKDAY(DATE(AnnéeCalendrier,6,22),1),"jjj")</f>
        <v>mar</v>
      </c>
      <c r="Y5" s="1" t="str">
        <f>TEXT(WEEKDAY(DATE(AnnéeCalendrier,6,23),1),"jjj")</f>
        <v>mer</v>
      </c>
      <c r="Z5" s="1" t="str">
        <f>TEXT(WEEKDAY(DATE(AnnéeCalendrier,6,24),1),"jjj")</f>
        <v>jeu</v>
      </c>
      <c r="AA5" s="1" t="str">
        <f>TEXT(WEEKDAY(DATE(AnnéeCalendrier,6,25),1),"jjj")</f>
        <v>ven</v>
      </c>
      <c r="AB5" s="1" t="str">
        <f>TEXT(WEEKDAY(DATE(AnnéeCalendrier,6,26),1),"jjj")</f>
        <v>sam</v>
      </c>
      <c r="AC5" s="1" t="str">
        <f>TEXT(WEEKDAY(DATE(AnnéeCalendrier,6,27),1),"jjj")</f>
        <v>dim</v>
      </c>
      <c r="AD5" s="1" t="str">
        <f>TEXT(WEEKDAY(DATE(AnnéeCalendrier,6,28),1),"jjj")</f>
        <v>lun</v>
      </c>
      <c r="AE5" s="1" t="str">
        <f>TEXT(WEEKDAY(DATE(AnnéeCalendrier,6,29),1),"jjj")</f>
        <v>mar</v>
      </c>
      <c r="AF5" s="1" t="str">
        <f>TEXT(WEEKDAY(DATE(AnnéeCalendrier,6,30),1),"jjj")</f>
        <v>mer</v>
      </c>
      <c r="AG5" s="1"/>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COUNTA(Juin[[#This Row],[1]:[30]])</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COUNTA(Juin[[#This Row],[1]:[30]])</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COUNTA(Juin[[#This Row],[1]:[30]])</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COUNTA(Juin[[#This Row],[1]:[30]])</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COUNTA(Juin[[#This Row],[1]:[30]])</f>
        <v>0</v>
      </c>
    </row>
    <row r="12" spans="2:34" ht="30" customHeight="1" x14ac:dyDescent="0.2">
      <c r="B12" s="20" t="str">
        <f>NomMois&amp;" Total"</f>
        <v>Juin Total</v>
      </c>
      <c r="C12" s="12">
        <f>SUBTOTAL(103,Juin[1])</f>
        <v>0</v>
      </c>
      <c r="D12" s="12">
        <f>SUBTOTAL(103,Juin[2])</f>
        <v>0</v>
      </c>
      <c r="E12" s="12">
        <f>SUBTOTAL(103,Juin[3])</f>
        <v>0</v>
      </c>
      <c r="F12" s="12">
        <f>SUBTOTAL(103,Juin[4])</f>
        <v>0</v>
      </c>
      <c r="G12" s="12">
        <f>SUBTOTAL(103,Juin[5])</f>
        <v>0</v>
      </c>
      <c r="H12" s="12">
        <f>SUBTOTAL(103,Juin[6])</f>
        <v>0</v>
      </c>
      <c r="I12" s="12">
        <f>SUBTOTAL(103,Juin[7])</f>
        <v>0</v>
      </c>
      <c r="J12" s="12">
        <f>SUBTOTAL(103,Juin[8])</f>
        <v>0</v>
      </c>
      <c r="K12" s="12">
        <f>SUBTOTAL(103,Juin[9])</f>
        <v>0</v>
      </c>
      <c r="L12" s="12">
        <f>SUBTOTAL(103,Juin[10])</f>
        <v>0</v>
      </c>
      <c r="M12" s="12">
        <f>SUBTOTAL(103,Juin[11])</f>
        <v>0</v>
      </c>
      <c r="N12" s="12">
        <f>SUBTOTAL(103,Juin[12])</f>
        <v>0</v>
      </c>
      <c r="O12" s="12">
        <f>SUBTOTAL(103,Juin[13])</f>
        <v>0</v>
      </c>
      <c r="P12" s="12">
        <f>SUBTOTAL(103,Juin[14])</f>
        <v>0</v>
      </c>
      <c r="Q12" s="12">
        <f>SUBTOTAL(103,Juin[15])</f>
        <v>0</v>
      </c>
      <c r="R12" s="12">
        <f>SUBTOTAL(103,Juin[16])</f>
        <v>0</v>
      </c>
      <c r="S12" s="12">
        <f>SUBTOTAL(103,Juin[17])</f>
        <v>0</v>
      </c>
      <c r="T12" s="12">
        <f>SUBTOTAL(103,Juin[18])</f>
        <v>0</v>
      </c>
      <c r="U12" s="12">
        <f>SUBTOTAL(103,Juin[19])</f>
        <v>0</v>
      </c>
      <c r="V12" s="12">
        <f>SUBTOTAL(103,Juin[20])</f>
        <v>0</v>
      </c>
      <c r="W12" s="12">
        <f>SUBTOTAL(103,Juin[21])</f>
        <v>0</v>
      </c>
      <c r="X12" s="12">
        <f>SUBTOTAL(103,Juin[22])</f>
        <v>0</v>
      </c>
      <c r="Y12" s="12">
        <f>SUBTOTAL(103,Juin[23])</f>
        <v>0</v>
      </c>
      <c r="Z12" s="12">
        <f>SUBTOTAL(103,Juin[24])</f>
        <v>0</v>
      </c>
      <c r="AA12" s="12">
        <f>SUBTOTAL(103,Juin[25])</f>
        <v>0</v>
      </c>
      <c r="AB12" s="12">
        <f>SUBTOTAL(103,Juin[26])</f>
        <v>0</v>
      </c>
      <c r="AC12" s="12">
        <f>SUBTOTAL(103,Juin[27])</f>
        <v>0</v>
      </c>
      <c r="AD12" s="12">
        <f>SUBTOTAL(103,Juin[28])</f>
        <v>0</v>
      </c>
      <c r="AE12" s="12">
        <f>SUBTOTAL(103,Juin[29])</f>
        <v>0</v>
      </c>
      <c r="AF12" s="12">
        <f>SUBTOTAL(103,Juin[30])</f>
        <v>0</v>
      </c>
      <c r="AG12" s="12">
        <f>SUBTOTAL(103,Juin[[ ]])</f>
        <v>0</v>
      </c>
      <c r="AH12" s="12">
        <f>SUBTOTAL(109,Juin[Total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34" priority="2" stopIfTrue="1">
      <formula>C7=CléPersonnalisée2</formula>
    </cfRule>
    <cfRule type="expression" dxfId="33" priority="3" stopIfTrue="1">
      <formula>C7=CléPersonnalisée1</formula>
    </cfRule>
    <cfRule type="expression" dxfId="32" priority="4" stopIfTrue="1">
      <formula>C7=CléMaladie</formula>
    </cfRule>
    <cfRule type="expression" dxfId="31" priority="5" stopIfTrue="1">
      <formula>C7=CléPersonnel</formula>
    </cfRule>
    <cfRule type="expression" dxfId="30"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Année mise à jour automatiquement en fonction de l’année entrée dans la feuille de calcul Janvier" sqref="AH4"/>
    <dataValidation allowBlank="1" showInputMessage="1" showErrorMessage="1" prompt="Calcule automatiquement le nombre total de jours d’absence d’un employé durant ce mois dans cette colonne" sqref="AH6"/>
    <dataValidation allowBlank="1" showInputMessage="1" showErrorMessage="1" prompt="Suivez les absences du mois de juin dans cette feuille de calcul" sqref="A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58</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TEXT(WEEKDAY(DATE(AnnéeCalendrier,7,1),1),"jjj")</f>
        <v>jeu</v>
      </c>
      <c r="D5" s="1" t="str">
        <f>TEXT(WEEKDAY(DATE(AnnéeCalendrier,7,2),1),"jjj")</f>
        <v>ven</v>
      </c>
      <c r="E5" s="1" t="str">
        <f>TEXT(WEEKDAY(DATE(AnnéeCalendrier,7,3),1),"jjj")</f>
        <v>sam</v>
      </c>
      <c r="F5" s="1" t="str">
        <f>TEXT(WEEKDAY(DATE(AnnéeCalendrier,7,4),1),"jjj")</f>
        <v>dim</v>
      </c>
      <c r="G5" s="1" t="str">
        <f>TEXT(WEEKDAY(DATE(AnnéeCalendrier,7,5),1),"jjj")</f>
        <v>lun</v>
      </c>
      <c r="H5" s="1" t="str">
        <f>TEXT(WEEKDAY(DATE(AnnéeCalendrier,7,6),1),"jjj")</f>
        <v>mar</v>
      </c>
      <c r="I5" s="1" t="str">
        <f>TEXT(WEEKDAY(DATE(AnnéeCalendrier,7,7),1),"jjj")</f>
        <v>mer</v>
      </c>
      <c r="J5" s="1" t="str">
        <f>TEXT(WEEKDAY(DATE(AnnéeCalendrier,7,8),1),"jjj")</f>
        <v>jeu</v>
      </c>
      <c r="K5" s="1" t="str">
        <f>TEXT(WEEKDAY(DATE(AnnéeCalendrier,7,9),1),"jjj")</f>
        <v>ven</v>
      </c>
      <c r="L5" s="1" t="str">
        <f>TEXT(WEEKDAY(DATE(AnnéeCalendrier,7,10),1),"jjj")</f>
        <v>sam</v>
      </c>
      <c r="M5" s="1" t="str">
        <f>TEXT(WEEKDAY(DATE(AnnéeCalendrier,7,11),1),"jjj")</f>
        <v>dim</v>
      </c>
      <c r="N5" s="1" t="str">
        <f>TEXT(WEEKDAY(DATE(AnnéeCalendrier,7,12),1),"jjj")</f>
        <v>lun</v>
      </c>
      <c r="O5" s="1" t="str">
        <f>TEXT(WEEKDAY(DATE(AnnéeCalendrier,7,13),1),"jjj")</f>
        <v>mar</v>
      </c>
      <c r="P5" s="1" t="str">
        <f>TEXT(WEEKDAY(DATE(AnnéeCalendrier,7,14),1),"jjj")</f>
        <v>mer</v>
      </c>
      <c r="Q5" s="1" t="str">
        <f>TEXT(WEEKDAY(DATE(AnnéeCalendrier,7,15),1),"jjj")</f>
        <v>jeu</v>
      </c>
      <c r="R5" s="1" t="str">
        <f>TEXT(WEEKDAY(DATE(AnnéeCalendrier,7,16),1),"jjj")</f>
        <v>ven</v>
      </c>
      <c r="S5" s="1" t="str">
        <f>TEXT(WEEKDAY(DATE(AnnéeCalendrier,7,17),1),"jjj")</f>
        <v>sam</v>
      </c>
      <c r="T5" s="1" t="str">
        <f>TEXT(WEEKDAY(DATE(AnnéeCalendrier,7,18),1),"jjj")</f>
        <v>dim</v>
      </c>
      <c r="U5" s="1" t="str">
        <f>TEXT(WEEKDAY(DATE(AnnéeCalendrier,7,19),1),"jjj")</f>
        <v>lun</v>
      </c>
      <c r="V5" s="1" t="str">
        <f>TEXT(WEEKDAY(DATE(AnnéeCalendrier,7,20),1),"jjj")</f>
        <v>mar</v>
      </c>
      <c r="W5" s="1" t="str">
        <f>TEXT(WEEKDAY(DATE(AnnéeCalendrier,7,21),1),"jjj")</f>
        <v>mer</v>
      </c>
      <c r="X5" s="1" t="str">
        <f>TEXT(WEEKDAY(DATE(AnnéeCalendrier,7,22),1),"jjj")</f>
        <v>jeu</v>
      </c>
      <c r="Y5" s="1" t="str">
        <f>TEXT(WEEKDAY(DATE(AnnéeCalendrier,7,23),1),"jjj")</f>
        <v>ven</v>
      </c>
      <c r="Z5" s="1" t="str">
        <f>TEXT(WEEKDAY(DATE(AnnéeCalendrier,7,24),1),"jjj")</f>
        <v>sam</v>
      </c>
      <c r="AA5" s="1" t="str">
        <f>TEXT(WEEKDAY(DATE(AnnéeCalendrier,7,25),1),"jjj")</f>
        <v>dim</v>
      </c>
      <c r="AB5" s="1" t="str">
        <f>TEXT(WEEKDAY(DATE(AnnéeCalendrier,7,26),1),"jjj")</f>
        <v>lun</v>
      </c>
      <c r="AC5" s="1" t="str">
        <f>TEXT(WEEKDAY(DATE(AnnéeCalendrier,7,27),1),"jjj")</f>
        <v>mar</v>
      </c>
      <c r="AD5" s="1" t="str">
        <f>TEXT(WEEKDAY(DATE(AnnéeCalendrier,7,28),1),"jjj")</f>
        <v>mer</v>
      </c>
      <c r="AE5" s="1" t="str">
        <f>TEXT(WEEKDAY(DATE(AnnéeCalendrier,7,29),1),"jjj")</f>
        <v>jeu</v>
      </c>
      <c r="AF5" s="1" t="str">
        <f>TEXT(WEEKDAY(DATE(AnnéeCalendrier,7,30),1),"jjj")</f>
        <v>ven</v>
      </c>
      <c r="AG5" s="1" t="str">
        <f>TEXT(WEEKDAY(DATE(AnnéeCalendrier,7,31),1),"jjj")</f>
        <v>sam</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COUNTA(Juillet[[#This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COUNTA(Juillet[[#This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COUNTA(Juillet[[#This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COUNTA(Juillet[[#This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COUNTA(Juillet[[#This Row],[1]:[31]])</f>
        <v>0</v>
      </c>
    </row>
    <row r="12" spans="2:34" ht="30" customHeight="1" x14ac:dyDescent="0.2">
      <c r="B12" s="20" t="str">
        <f>NomMois&amp;" Total"</f>
        <v>Juillet Total</v>
      </c>
      <c r="C12" s="12">
        <f>SUBTOTAL(103,Juillet[1])</f>
        <v>0</v>
      </c>
      <c r="D12" s="12">
        <f>SUBTOTAL(103,Juillet[2])</f>
        <v>0</v>
      </c>
      <c r="E12" s="12">
        <f>SUBTOTAL(103,Juillet[3])</f>
        <v>0</v>
      </c>
      <c r="F12" s="12">
        <f>SUBTOTAL(103,Juillet[4])</f>
        <v>0</v>
      </c>
      <c r="G12" s="12">
        <f>SUBTOTAL(103,Juillet[5])</f>
        <v>0</v>
      </c>
      <c r="H12" s="12">
        <f>SUBTOTAL(103,Juillet[6])</f>
        <v>0</v>
      </c>
      <c r="I12" s="12">
        <f>SUBTOTAL(103,Juillet[7])</f>
        <v>0</v>
      </c>
      <c r="J12" s="12">
        <f>SUBTOTAL(103,Juillet[8])</f>
        <v>0</v>
      </c>
      <c r="K12" s="12">
        <f>SUBTOTAL(103,Juillet[9])</f>
        <v>0</v>
      </c>
      <c r="L12" s="12">
        <f>SUBTOTAL(103,Juillet[10])</f>
        <v>0</v>
      </c>
      <c r="M12" s="12">
        <f>SUBTOTAL(103,Juillet[11])</f>
        <v>0</v>
      </c>
      <c r="N12" s="12">
        <f>SUBTOTAL(103,Juillet[12])</f>
        <v>0</v>
      </c>
      <c r="O12" s="12">
        <f>SUBTOTAL(103,Juillet[13])</f>
        <v>0</v>
      </c>
      <c r="P12" s="12">
        <f>SUBTOTAL(103,Juillet[14])</f>
        <v>0</v>
      </c>
      <c r="Q12" s="12">
        <f>SUBTOTAL(103,Juillet[15])</f>
        <v>0</v>
      </c>
      <c r="R12" s="12">
        <f>SUBTOTAL(103,Juillet[16])</f>
        <v>0</v>
      </c>
      <c r="S12" s="12">
        <f>SUBTOTAL(103,Juillet[17])</f>
        <v>0</v>
      </c>
      <c r="T12" s="12">
        <f>SUBTOTAL(103,Juillet[18])</f>
        <v>0</v>
      </c>
      <c r="U12" s="12">
        <f>SUBTOTAL(103,Juillet[19])</f>
        <v>0</v>
      </c>
      <c r="V12" s="12">
        <f>SUBTOTAL(103,Juillet[20])</f>
        <v>0</v>
      </c>
      <c r="W12" s="12">
        <f>SUBTOTAL(103,Juillet[21])</f>
        <v>0</v>
      </c>
      <c r="X12" s="12">
        <f>SUBTOTAL(103,Juillet[22])</f>
        <v>0</v>
      </c>
      <c r="Y12" s="12">
        <f>SUBTOTAL(103,Juillet[23])</f>
        <v>0</v>
      </c>
      <c r="Z12" s="12">
        <f>SUBTOTAL(103,Juillet[24])</f>
        <v>0</v>
      </c>
      <c r="AA12" s="12">
        <f>SUBTOTAL(103,Juillet[25])</f>
        <v>0</v>
      </c>
      <c r="AB12" s="12">
        <f>SUBTOTAL(103,Juillet[26])</f>
        <v>0</v>
      </c>
      <c r="AC12" s="12">
        <f>SUBTOTAL(103,Juillet[27])</f>
        <v>0</v>
      </c>
      <c r="AD12" s="12">
        <f>SUBTOTAL(103,Juillet[28])</f>
        <v>0</v>
      </c>
      <c r="AE12" s="12">
        <f>SUBTOTAL(103,Juillet[29])</f>
        <v>0</v>
      </c>
      <c r="AF12" s="12">
        <f>SUBTOTAL(103,Juillet[30])</f>
        <v>0</v>
      </c>
      <c r="AG12" s="12">
        <f>SUBTOTAL(103,Juillet[31])</f>
        <v>0</v>
      </c>
      <c r="AH12" s="12">
        <f>SUBTOTAL(109,Juillet[Total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29" priority="2" stopIfTrue="1">
      <formula>C7=CléPersonnalisée2</formula>
    </cfRule>
    <cfRule type="expression" dxfId="28" priority="3" stopIfTrue="1">
      <formula>C7=CléPersonnalisée1</formula>
    </cfRule>
    <cfRule type="expression" dxfId="27" priority="4" stopIfTrue="1">
      <formula>C7=CléMaladie</formula>
    </cfRule>
    <cfRule type="expression" dxfId="26" priority="5" stopIfTrue="1">
      <formula>C7=CléPersonnel</formula>
    </cfRule>
    <cfRule type="expression" dxfId="25"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 titre mis à jour automatiquement figure dans cette cellule. Pour modifier le titre, mettez à jour la cellule B1 de la feuille de calcul Janvier" sqref="B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Suivez les absences du mois de juillet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Année mise à jour automatiquement en fonction de l’année entrée dans la feuille de calcul Janvier" sqref="AH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sheetPr>
  <dimension ref="B1:AH12"/>
  <sheetViews>
    <sheetView showGridLines="0" workbookViewId="0">
      <selection activeCell="AP1" sqref="AP1"/>
    </sheetView>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59</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TEXT(WEEKDAY(DATE(AnnéeCalendrier,8,1),1),"jjj")</f>
        <v>dim</v>
      </c>
      <c r="D5" s="1" t="str">
        <f>TEXT(WEEKDAY(DATE(AnnéeCalendrier,8,2),1),"jjj")</f>
        <v>lun</v>
      </c>
      <c r="E5" s="1" t="str">
        <f>TEXT(WEEKDAY(DATE(AnnéeCalendrier,8,3),1),"jjj")</f>
        <v>mar</v>
      </c>
      <c r="F5" s="1" t="str">
        <f>TEXT(WEEKDAY(DATE(AnnéeCalendrier,8,4),1),"jjj")</f>
        <v>mer</v>
      </c>
      <c r="G5" s="1" t="str">
        <f>TEXT(WEEKDAY(DATE(AnnéeCalendrier,8,5),1),"jjj")</f>
        <v>jeu</v>
      </c>
      <c r="H5" s="1" t="str">
        <f>TEXT(WEEKDAY(DATE(AnnéeCalendrier,8,6),1),"jjj")</f>
        <v>ven</v>
      </c>
      <c r="I5" s="1" t="str">
        <f>TEXT(WEEKDAY(DATE(AnnéeCalendrier,8,7),1),"jjj")</f>
        <v>sam</v>
      </c>
      <c r="J5" s="1" t="str">
        <f>TEXT(WEEKDAY(DATE(AnnéeCalendrier,8,8),1),"jjj")</f>
        <v>dim</v>
      </c>
      <c r="K5" s="1" t="str">
        <f>TEXT(WEEKDAY(DATE(AnnéeCalendrier,8,9),1),"jjj")</f>
        <v>lun</v>
      </c>
      <c r="L5" s="1" t="str">
        <f>TEXT(WEEKDAY(DATE(AnnéeCalendrier,8,10),1),"jjj")</f>
        <v>mar</v>
      </c>
      <c r="M5" s="1" t="str">
        <f>TEXT(WEEKDAY(DATE(AnnéeCalendrier,8,11),1),"jjj")</f>
        <v>mer</v>
      </c>
      <c r="N5" s="1" t="str">
        <f>TEXT(WEEKDAY(DATE(AnnéeCalendrier,8,12),1),"jjj")</f>
        <v>jeu</v>
      </c>
      <c r="O5" s="1" t="str">
        <f>TEXT(WEEKDAY(DATE(AnnéeCalendrier,8,13),1),"jjj")</f>
        <v>ven</v>
      </c>
      <c r="P5" s="1" t="str">
        <f>TEXT(WEEKDAY(DATE(AnnéeCalendrier,8,14),1),"jjj")</f>
        <v>sam</v>
      </c>
      <c r="Q5" s="1" t="str">
        <f>TEXT(WEEKDAY(DATE(AnnéeCalendrier,8,15),1),"jjj")</f>
        <v>dim</v>
      </c>
      <c r="R5" s="1" t="str">
        <f>TEXT(WEEKDAY(DATE(AnnéeCalendrier,8,16),1),"jjj")</f>
        <v>lun</v>
      </c>
      <c r="S5" s="1" t="str">
        <f>TEXT(WEEKDAY(DATE(AnnéeCalendrier,8,17),1),"jjj")</f>
        <v>mar</v>
      </c>
      <c r="T5" s="1" t="str">
        <f>TEXT(WEEKDAY(DATE(AnnéeCalendrier,8,18),1),"jjj")</f>
        <v>mer</v>
      </c>
      <c r="U5" s="1" t="str">
        <f>TEXT(WEEKDAY(DATE(AnnéeCalendrier,8,19),1),"jjj")</f>
        <v>jeu</v>
      </c>
      <c r="V5" s="1" t="str">
        <f>TEXT(WEEKDAY(DATE(AnnéeCalendrier,8,20),1),"jjj")</f>
        <v>ven</v>
      </c>
      <c r="W5" s="1" t="str">
        <f>TEXT(WEEKDAY(DATE(AnnéeCalendrier,8,21),1),"jjj")</f>
        <v>sam</v>
      </c>
      <c r="X5" s="1" t="str">
        <f>TEXT(WEEKDAY(DATE(AnnéeCalendrier,8,22),1),"jjj")</f>
        <v>dim</v>
      </c>
      <c r="Y5" s="1" t="str">
        <f>TEXT(WEEKDAY(DATE(AnnéeCalendrier,8,23),1),"jjj")</f>
        <v>lun</v>
      </c>
      <c r="Z5" s="1" t="str">
        <f>TEXT(WEEKDAY(DATE(AnnéeCalendrier,8,24),1),"jjj")</f>
        <v>mar</v>
      </c>
      <c r="AA5" s="1" t="str">
        <f>TEXT(WEEKDAY(DATE(AnnéeCalendrier,8,25),1),"jjj")</f>
        <v>mer</v>
      </c>
      <c r="AB5" s="1" t="str">
        <f>TEXT(WEEKDAY(DATE(AnnéeCalendrier,8,26),1),"jjj")</f>
        <v>jeu</v>
      </c>
      <c r="AC5" s="1" t="str">
        <f>TEXT(WEEKDAY(DATE(AnnéeCalendrier,8,27),1),"jjj")</f>
        <v>ven</v>
      </c>
      <c r="AD5" s="1" t="str">
        <f>TEXT(WEEKDAY(DATE(AnnéeCalendrier,8,28),1),"jjj")</f>
        <v>sam</v>
      </c>
      <c r="AE5" s="1" t="str">
        <f>TEXT(WEEKDAY(DATE(AnnéeCalendrier,8,29),1),"jjj")</f>
        <v>dim</v>
      </c>
      <c r="AF5" s="1" t="str">
        <f>TEXT(WEEKDAY(DATE(AnnéeCalendrier,8,30),1),"jjj")</f>
        <v>lun</v>
      </c>
      <c r="AG5" s="1" t="str">
        <f>TEXT(WEEKDAY(DATE(AnnéeCalendrier,8,31),1),"jjj")</f>
        <v>mar</v>
      </c>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COUNTA(Août[[#This Row],[1]:[31]])</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COUNTA(Août[[#This Row],[1]:[31]])</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COUNTA(Août[[#This Row],[1]:[31]])</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COUNTA(Août[[#This Row],[1]:[31]])</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COUNTA(Août[[#This Row],[1]:[31]])</f>
        <v>0</v>
      </c>
    </row>
    <row r="12" spans="2:34" ht="30" customHeight="1" x14ac:dyDescent="0.2">
      <c r="B12" s="20" t="str">
        <f>NomMois&amp;" Total"</f>
        <v>Août Total</v>
      </c>
      <c r="C12" s="12">
        <f>SUBTOTAL(103,Août[1])</f>
        <v>0</v>
      </c>
      <c r="D12" s="12">
        <f>SUBTOTAL(103,Août[2])</f>
        <v>0</v>
      </c>
      <c r="E12" s="12">
        <f>SUBTOTAL(103,Août[3])</f>
        <v>0</v>
      </c>
      <c r="F12" s="12">
        <f>SUBTOTAL(103,Août[4])</f>
        <v>0</v>
      </c>
      <c r="G12" s="12">
        <f>SUBTOTAL(103,Août[5])</f>
        <v>0</v>
      </c>
      <c r="H12" s="12">
        <f>SUBTOTAL(103,Août[6])</f>
        <v>0</v>
      </c>
      <c r="I12" s="12">
        <f>SUBTOTAL(103,Août[7])</f>
        <v>0</v>
      </c>
      <c r="J12" s="12">
        <f>SUBTOTAL(103,Août[8])</f>
        <v>0</v>
      </c>
      <c r="K12" s="12">
        <f>SUBTOTAL(103,Août[9])</f>
        <v>0</v>
      </c>
      <c r="L12" s="12">
        <f>SUBTOTAL(103,Août[10])</f>
        <v>0</v>
      </c>
      <c r="M12" s="12">
        <f>SUBTOTAL(103,Août[11])</f>
        <v>0</v>
      </c>
      <c r="N12" s="12">
        <f>SUBTOTAL(103,Août[12])</f>
        <v>0</v>
      </c>
      <c r="O12" s="12">
        <f>SUBTOTAL(103,Août[13])</f>
        <v>0</v>
      </c>
      <c r="P12" s="12">
        <f>SUBTOTAL(103,Août[14])</f>
        <v>0</v>
      </c>
      <c r="Q12" s="12">
        <f>SUBTOTAL(103,Août[15])</f>
        <v>0</v>
      </c>
      <c r="R12" s="12">
        <f>SUBTOTAL(103,Août[16])</f>
        <v>0</v>
      </c>
      <c r="S12" s="12">
        <f>SUBTOTAL(103,Août[17])</f>
        <v>0</v>
      </c>
      <c r="T12" s="12">
        <f>SUBTOTAL(103,Août[18])</f>
        <v>0</v>
      </c>
      <c r="U12" s="12">
        <f>SUBTOTAL(103,Août[19])</f>
        <v>0</v>
      </c>
      <c r="V12" s="12">
        <f>SUBTOTAL(103,Août[20])</f>
        <v>0</v>
      </c>
      <c r="W12" s="12">
        <f>SUBTOTAL(103,Août[21])</f>
        <v>0</v>
      </c>
      <c r="X12" s="12">
        <f>SUBTOTAL(103,Août[22])</f>
        <v>0</v>
      </c>
      <c r="Y12" s="12">
        <f>SUBTOTAL(103,Août[23])</f>
        <v>0</v>
      </c>
      <c r="Z12" s="12">
        <f>SUBTOTAL(103,Août[24])</f>
        <v>0</v>
      </c>
      <c r="AA12" s="12">
        <f>SUBTOTAL(103,Août[25])</f>
        <v>0</v>
      </c>
      <c r="AB12" s="12">
        <f>SUBTOTAL(103,Août[26])</f>
        <v>0</v>
      </c>
      <c r="AC12" s="12">
        <f>SUBTOTAL(103,Août[27])</f>
        <v>0</v>
      </c>
      <c r="AD12" s="12">
        <f>SUBTOTAL(103,Août[28])</f>
        <v>0</v>
      </c>
      <c r="AE12" s="12">
        <f>SUBTOTAL(103,Août[29])</f>
        <v>0</v>
      </c>
      <c r="AF12" s="12">
        <f>SUBTOTAL(103,Août[30])</f>
        <v>0</v>
      </c>
      <c r="AG12" s="12">
        <f>SUBTOTAL(103,Août[31])</f>
        <v>0</v>
      </c>
      <c r="AH12" s="12">
        <f>SUBTOTAL(109,Août[Total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24" priority="2" stopIfTrue="1">
      <formula>C7=CléPersonnalisée2</formula>
    </cfRule>
    <cfRule type="expression" dxfId="23" priority="3" stopIfTrue="1">
      <formula>C7=CléPersonnalisée1</formula>
    </cfRule>
    <cfRule type="expression" dxfId="22" priority="4" stopIfTrue="1">
      <formula>C7=CléMaladie</formula>
    </cfRule>
    <cfRule type="expression" dxfId="21" priority="5" stopIfTrue="1">
      <formula>C7=CléPersonnel</formula>
    </cfRule>
    <cfRule type="expression" dxfId="20"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 allowBlank="1" showInputMessage="1" showErrorMessage="1" prompt="Année mise à jour automatiquement en fonction de l’année entrée dans la feuille de calcul Janvier" sqref="AH4"/>
    <dataValidation allowBlank="1" showInputMessage="1" showErrorMessage="1" prompt="Calcule automatiquement le nombre total de jours d’absence d’un employé durant ce mois dans cette colonne" sqref="AH6"/>
    <dataValidation allowBlank="1" showInputMessage="1" showErrorMessage="1" prompt="Suivez les absences du mois d’août dans cette feuille de calcul" sqref="A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Le titre mis à jour automatiquement figure dans cette cellule. Pour modifier le titre, mettez à jour la cellule B1 de la feuille de calcul Janvier" sqref="B1"/>
    <dataValidation allowBlank="1" showInputMessage="1" showErrorMessage="1" prompt="La lettre « C » indique une absence pour cause de congé" sqref="C2"/>
    <dataValidation allowBlank="1" showInputMessage="1" showErrorMessage="1" prompt="La lettre « P » indique une absence pour motifs personnels" sqref="F2"/>
    <dataValidation allowBlank="1" showInputMessage="1" showErrorMessage="1" prompt="La lettre « M » indique une absence pour cause de maladie" sqref="J2"/>
    <dataValidation allowBlank="1" showInputMessage="1" showErrorMessage="1" prompt="Entrez une lettre et personnalisez l’étiquette à droite pour ajouter un élément de clé" sqref="M2 R2"/>
    <dataValidation allowBlank="1" showInputMessage="1" showErrorMessage="1" prompt="Entrez une étiquette pour décrire la clé personnalisée à gauche" sqref="N2 S2"/>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sheetPr>
  <dimension ref="B1:AH12"/>
  <sheetViews>
    <sheetView showGridLines="0" workbookViewId="0"/>
  </sheetViews>
  <sheetFormatPr baseColWidth="10" defaultColWidth="9.140625" defaultRowHeight="30" customHeight="1" x14ac:dyDescent="0.25"/>
  <cols>
    <col min="1" max="1" width="2.7109375" customWidth="1"/>
    <col min="2" max="2" width="25.7109375" style="10" customWidth="1"/>
    <col min="3" max="33" width="4.7109375" style="10" customWidth="1"/>
    <col min="34" max="34" width="13.42578125" style="10" customWidth="1"/>
    <col min="35" max="35" width="2.7109375" customWidth="1"/>
  </cols>
  <sheetData>
    <row r="1" spans="2:34" ht="50.1" customHeight="1" x14ac:dyDescent="0.2">
      <c r="B1" s="13" t="str">
        <f>Titre_Absence_Employé</f>
        <v>Calendrier des absences des employés</v>
      </c>
    </row>
    <row r="2" spans="2:34" ht="15" customHeight="1" x14ac:dyDescent="0.25">
      <c r="B2" s="18" t="s">
        <v>1</v>
      </c>
      <c r="C2" s="3" t="s">
        <v>9</v>
      </c>
      <c r="D2" s="25" t="s">
        <v>12</v>
      </c>
      <c r="E2" s="25"/>
      <c r="F2" s="4" t="s">
        <v>15</v>
      </c>
      <c r="G2" s="25" t="s">
        <v>19</v>
      </c>
      <c r="H2" s="25"/>
      <c r="I2" s="25"/>
      <c r="J2" s="5" t="s">
        <v>17</v>
      </c>
      <c r="K2" s="25" t="s">
        <v>24</v>
      </c>
      <c r="L2" s="25"/>
      <c r="M2" s="6"/>
      <c r="N2" s="25" t="s">
        <v>28</v>
      </c>
      <c r="O2" s="25"/>
      <c r="P2" s="25"/>
      <c r="Q2" s="25"/>
      <c r="R2" s="7"/>
      <c r="S2" s="25" t="s">
        <v>33</v>
      </c>
      <c r="T2" s="25"/>
      <c r="U2" s="25"/>
      <c r="V2" s="25"/>
    </row>
    <row r="3" spans="2:34" ht="15" customHeight="1" x14ac:dyDescent="0.2">
      <c r="B3" s="13"/>
    </row>
    <row r="4" spans="2:34" ht="30" customHeight="1" x14ac:dyDescent="0.25">
      <c r="B4" s="11" t="s">
        <v>60</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1">
        <f>AnnéeCalendrier</f>
        <v>2021</v>
      </c>
    </row>
    <row r="5" spans="2:34" ht="15" customHeight="1" x14ac:dyDescent="0.2">
      <c r="B5" s="11"/>
      <c r="C5" s="1" t="str">
        <f>TEXT(WEEKDAY(DATE(AnnéeCalendrier,9,1),1),"jjj")</f>
        <v>mer</v>
      </c>
      <c r="D5" s="1" t="str">
        <f>TEXT(WEEKDAY(DATE(AnnéeCalendrier,9,2),1),"jjj")</f>
        <v>jeu</v>
      </c>
      <c r="E5" s="1" t="str">
        <f>TEXT(WEEKDAY(DATE(AnnéeCalendrier,9,3),1),"jjj")</f>
        <v>ven</v>
      </c>
      <c r="F5" s="1" t="str">
        <f>TEXT(WEEKDAY(DATE(AnnéeCalendrier,9,4),1),"jjj")</f>
        <v>sam</v>
      </c>
      <c r="G5" s="1" t="str">
        <f>TEXT(WEEKDAY(DATE(AnnéeCalendrier,9,5),1),"jjj")</f>
        <v>dim</v>
      </c>
      <c r="H5" s="1" t="str">
        <f>TEXT(WEEKDAY(DATE(AnnéeCalendrier,9,6),1),"jjj")</f>
        <v>lun</v>
      </c>
      <c r="I5" s="1" t="str">
        <f>TEXT(WEEKDAY(DATE(AnnéeCalendrier,9,7),1),"jjj")</f>
        <v>mar</v>
      </c>
      <c r="J5" s="1" t="str">
        <f>TEXT(WEEKDAY(DATE(AnnéeCalendrier,9,8),1),"jjj")</f>
        <v>mer</v>
      </c>
      <c r="K5" s="1" t="str">
        <f>TEXT(WEEKDAY(DATE(AnnéeCalendrier,9,9),1),"jjj")</f>
        <v>jeu</v>
      </c>
      <c r="L5" s="1" t="str">
        <f>TEXT(WEEKDAY(DATE(AnnéeCalendrier,9,10),1),"jjj")</f>
        <v>ven</v>
      </c>
      <c r="M5" s="1" t="str">
        <f>TEXT(WEEKDAY(DATE(AnnéeCalendrier,9,11),1),"jjj")</f>
        <v>sam</v>
      </c>
      <c r="N5" s="1" t="str">
        <f>TEXT(WEEKDAY(DATE(AnnéeCalendrier,9,12),1),"jjj")</f>
        <v>dim</v>
      </c>
      <c r="O5" s="1" t="str">
        <f>TEXT(WEEKDAY(DATE(AnnéeCalendrier,9,13),1),"jjj")</f>
        <v>lun</v>
      </c>
      <c r="P5" s="1" t="str">
        <f>TEXT(WEEKDAY(DATE(AnnéeCalendrier,9,14),1),"jjj")</f>
        <v>mar</v>
      </c>
      <c r="Q5" s="1" t="str">
        <f>TEXT(WEEKDAY(DATE(AnnéeCalendrier,9,15),1),"jjj")</f>
        <v>mer</v>
      </c>
      <c r="R5" s="1" t="str">
        <f>TEXT(WEEKDAY(DATE(AnnéeCalendrier,9,16),1),"jjj")</f>
        <v>jeu</v>
      </c>
      <c r="S5" s="1" t="str">
        <f>TEXT(WEEKDAY(DATE(AnnéeCalendrier,9,17),1),"jjj")</f>
        <v>ven</v>
      </c>
      <c r="T5" s="1" t="str">
        <f>TEXT(WEEKDAY(DATE(AnnéeCalendrier,9,18),1),"jjj")</f>
        <v>sam</v>
      </c>
      <c r="U5" s="1" t="str">
        <f>TEXT(WEEKDAY(DATE(AnnéeCalendrier,9,19),1),"jjj")</f>
        <v>dim</v>
      </c>
      <c r="V5" s="1" t="str">
        <f>TEXT(WEEKDAY(DATE(AnnéeCalendrier,9,20),1),"jjj")</f>
        <v>lun</v>
      </c>
      <c r="W5" s="1" t="str">
        <f>TEXT(WEEKDAY(DATE(AnnéeCalendrier,9,21),1),"jjj")</f>
        <v>mar</v>
      </c>
      <c r="X5" s="1" t="str">
        <f>TEXT(WEEKDAY(DATE(AnnéeCalendrier,9,22),1),"jjj")</f>
        <v>mer</v>
      </c>
      <c r="Y5" s="1" t="str">
        <f>TEXT(WEEKDAY(DATE(AnnéeCalendrier,9,23),1),"jjj")</f>
        <v>jeu</v>
      </c>
      <c r="Z5" s="1" t="str">
        <f>TEXT(WEEKDAY(DATE(AnnéeCalendrier,9,24),1),"jjj")</f>
        <v>ven</v>
      </c>
      <c r="AA5" s="1" t="str">
        <f>TEXT(WEEKDAY(DATE(AnnéeCalendrier,9,25),1),"jjj")</f>
        <v>sam</v>
      </c>
      <c r="AB5" s="1" t="str">
        <f>TEXT(WEEKDAY(DATE(AnnéeCalendrier,9,26),1),"jjj")</f>
        <v>dim</v>
      </c>
      <c r="AC5" s="1" t="str">
        <f>TEXT(WEEKDAY(DATE(AnnéeCalendrier,9,27),1),"jjj")</f>
        <v>lun</v>
      </c>
      <c r="AD5" s="1" t="str">
        <f>TEXT(WEEKDAY(DATE(AnnéeCalendrier,9,28),1),"jjj")</f>
        <v>mar</v>
      </c>
      <c r="AE5" s="1" t="str">
        <f>TEXT(WEEKDAY(DATE(AnnéeCalendrier,9,29),1),"jjj")</f>
        <v>mer</v>
      </c>
      <c r="AF5" s="1" t="str">
        <f>TEXT(WEEKDAY(DATE(AnnéeCalendrier,9,30),1),"jjj")</f>
        <v>jeu</v>
      </c>
      <c r="AG5" s="1"/>
      <c r="AH5" s="11"/>
    </row>
    <row r="6" spans="2:34" ht="15" customHeight="1" x14ac:dyDescent="0.25">
      <c r="B6" s="14"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5" t="s">
        <v>50</v>
      </c>
    </row>
    <row r="7" spans="2:34" ht="30" customHeight="1" x14ac:dyDescent="0.25">
      <c r="B7" s="16"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COUNTA(Septembre[[#This Row],[1]:[30]])</f>
        <v>0</v>
      </c>
    </row>
    <row r="8" spans="2:34" ht="30" customHeight="1" x14ac:dyDescent="0.25">
      <c r="B8" s="16"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COUNTA(Septembre[[#This Row],[1]:[30]])</f>
        <v>0</v>
      </c>
    </row>
    <row r="9" spans="2:34" ht="30" customHeight="1" x14ac:dyDescent="0.25">
      <c r="B9" s="16"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COUNTA(Septembre[[#This Row],[1]:[30]])</f>
        <v>0</v>
      </c>
    </row>
    <row r="10" spans="2:34" ht="30" customHeight="1" x14ac:dyDescent="0.25">
      <c r="B10" s="16"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COUNTA(Septembre[[#This Row],[1]:[30]])</f>
        <v>0</v>
      </c>
    </row>
    <row r="11" spans="2:34" ht="30" customHeight="1" x14ac:dyDescent="0.25">
      <c r="B11" s="16"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COUNTA(Septembre[[#This Row],[1]:[30]])</f>
        <v>0</v>
      </c>
    </row>
    <row r="12" spans="2:34" ht="30" customHeight="1" x14ac:dyDescent="0.2">
      <c r="B12" s="20" t="str">
        <f>NomMois&amp;" Total"</f>
        <v>Septembre Total</v>
      </c>
      <c r="C12" s="12">
        <f>SUBTOTAL(103,Septembre[1])</f>
        <v>0</v>
      </c>
      <c r="D12" s="12">
        <f>SUBTOTAL(103,Septembre[2])</f>
        <v>0</v>
      </c>
      <c r="E12" s="12">
        <f>SUBTOTAL(103,Septembre[3])</f>
        <v>0</v>
      </c>
      <c r="F12" s="12">
        <f>SUBTOTAL(103,Septembre[4])</f>
        <v>0</v>
      </c>
      <c r="G12" s="12">
        <f>SUBTOTAL(103,Septembre[5])</f>
        <v>0</v>
      </c>
      <c r="H12" s="12">
        <f>SUBTOTAL(103,Septembre[6])</f>
        <v>0</v>
      </c>
      <c r="I12" s="12">
        <f>SUBTOTAL(103,Septembre[7])</f>
        <v>0</v>
      </c>
      <c r="J12" s="12">
        <f>SUBTOTAL(103,Septembre[8])</f>
        <v>0</v>
      </c>
      <c r="K12" s="12">
        <f>SUBTOTAL(103,Septembre[9])</f>
        <v>0</v>
      </c>
      <c r="L12" s="12">
        <f>SUBTOTAL(103,Septembre[10])</f>
        <v>0</v>
      </c>
      <c r="M12" s="12">
        <f>SUBTOTAL(103,Septembre[11])</f>
        <v>0</v>
      </c>
      <c r="N12" s="12">
        <f>SUBTOTAL(103,Septembre[12])</f>
        <v>0</v>
      </c>
      <c r="O12" s="12">
        <f>SUBTOTAL(103,Septembre[13])</f>
        <v>0</v>
      </c>
      <c r="P12" s="12">
        <f>SUBTOTAL(103,Septembre[14])</f>
        <v>0</v>
      </c>
      <c r="Q12" s="12">
        <f>SUBTOTAL(103,Septembre[15])</f>
        <v>0</v>
      </c>
      <c r="R12" s="12">
        <f>SUBTOTAL(103,Septembre[16])</f>
        <v>0</v>
      </c>
      <c r="S12" s="12">
        <f>SUBTOTAL(103,Septembre[17])</f>
        <v>0</v>
      </c>
      <c r="T12" s="12">
        <f>SUBTOTAL(103,Septembre[18])</f>
        <v>0</v>
      </c>
      <c r="U12" s="12">
        <f>SUBTOTAL(103,Septembre[19])</f>
        <v>0</v>
      </c>
      <c r="V12" s="12">
        <f>SUBTOTAL(103,Septembre[20])</f>
        <v>0</v>
      </c>
      <c r="W12" s="12">
        <f>SUBTOTAL(103,Septembre[21])</f>
        <v>0</v>
      </c>
      <c r="X12" s="12">
        <f>SUBTOTAL(103,Septembre[22])</f>
        <v>0</v>
      </c>
      <c r="Y12" s="12">
        <f>SUBTOTAL(103,Septembre[23])</f>
        <v>0</v>
      </c>
      <c r="Z12" s="12">
        <f>SUBTOTAL(103,Septembre[24])</f>
        <v>0</v>
      </c>
      <c r="AA12" s="12">
        <f>SUBTOTAL(103,Septembre[25])</f>
        <v>0</v>
      </c>
      <c r="AB12" s="12">
        <f>SUBTOTAL(103,Septembre[26])</f>
        <v>0</v>
      </c>
      <c r="AC12" s="12">
        <f>SUBTOTAL(103,Septembre[27])</f>
        <v>0</v>
      </c>
      <c r="AD12" s="12">
        <f>SUBTOTAL(103,Septembre[28])</f>
        <v>0</v>
      </c>
      <c r="AE12" s="12">
        <f>SUBTOTAL(103,Septembre[29])</f>
        <v>0</v>
      </c>
      <c r="AF12" s="12">
        <f>SUBTOTAL(103,Septembre[30])</f>
        <v>0</v>
      </c>
      <c r="AG12" s="12">
        <f>SUBTOTAL(103,Septembre[[ ]])</f>
        <v>0</v>
      </c>
      <c r="AH12" s="12">
        <f>SUBTOTAL(109,Septembre[Total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19" priority="2" stopIfTrue="1">
      <formula>C7=CléPersonnalisée2</formula>
    </cfRule>
    <cfRule type="expression" dxfId="18" priority="3" stopIfTrue="1">
      <formula>C7=CléPersonnalisée1</formula>
    </cfRule>
    <cfRule type="expression" dxfId="17" priority="4" stopIfTrue="1">
      <formula>C7=CléMaladie</formula>
    </cfRule>
    <cfRule type="expression" dxfId="16" priority="5" stopIfTrue="1">
      <formula>C7=CléPersonnel</formula>
    </cfRule>
    <cfRule type="expression" dxfId="15"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dataValidation allowBlank="1" showInputMessage="1" showErrorMessage="1" prompt="Cette ligne définit les clés utilisées dans le tableau : Congé en C2, Personnel en F2 et Congé maladie en J2. Les cellules M2 et R2 sont personnalisables" sqref="B2"/>
    <dataValidation allowBlank="1" showInputMessage="1" showErrorMessage="1" prompt="Entrez une étiquette pour décrire la clé personnalisée à gauche" sqref="N2 S2"/>
    <dataValidation allowBlank="1" showInputMessage="1" showErrorMessage="1" prompt="Entrez une lettre et personnalisez l’étiquette à droite pour ajouter un élément de clé" sqref="M2 R2"/>
    <dataValidation allowBlank="1" showInputMessage="1" showErrorMessage="1" prompt="La lettre « M » indique une absence pour cause de maladie" sqref="J2"/>
    <dataValidation allowBlank="1" showInputMessage="1" showErrorMessage="1" prompt="La lettre « P » indique une absence pour motifs personnels" sqref="F2"/>
    <dataValidation allowBlank="1" showInputMessage="1" showErrorMessage="1" prompt="La lettre « C » indique une absence pour cause de congé" sqref="C2"/>
    <dataValidation allowBlank="1" showInputMessage="1" showErrorMessage="1" prompt="Le titre mis à jour automatiquement figure dans cette cellule. Pour modifier le titre, mettez à jour la cellule B1 de la feuille de calcul Janvier" sqref="B1"/>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dataValidation allowBlank="1" showInputMessage="1" showErrorMessage="1" prompt="Suivez les absences du mois de septembre dans cette feuille de calcul" sqref="A1"/>
    <dataValidation allowBlank="1" showInputMessage="1" showErrorMessage="1" prompt="Calcule automatiquement le nombre total de jours d’absence d’un employé durant ce mois dans cette colonne" sqref="AH6"/>
    <dataValidation allowBlank="1" showInputMessage="1" showErrorMessage="1" prompt="Année mise à jour automatiquement en fonction de l’année entrée dans la feuille de calcul Janvier" sqref="AH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'Noms des employés'!$B$4:$B$8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50</vt:i4>
      </vt:variant>
    </vt:vector>
  </HeadingPairs>
  <TitlesOfParts>
    <vt:vector size="63" baseType="lpstr">
      <vt:lpstr>Janvier</vt:lpstr>
      <vt:lpstr>Février</vt:lpstr>
      <vt:lpstr>Mars</vt:lpstr>
      <vt:lpstr>Avril</vt:lpstr>
      <vt:lpstr>Mai</vt:lpstr>
      <vt:lpstr>Juin</vt:lpstr>
      <vt:lpstr>Juillet</vt:lpstr>
      <vt:lpstr>Août</vt:lpstr>
      <vt:lpstr>Septembre</vt:lpstr>
      <vt:lpstr>Octobre</vt:lpstr>
      <vt:lpstr>Novembre</vt:lpstr>
      <vt:lpstr>Décembre</vt:lpstr>
      <vt:lpstr>Noms des employés</vt:lpstr>
      <vt:lpstr>AnnéeCalendrier</vt:lpstr>
      <vt:lpstr>CléCongé</vt:lpstr>
      <vt:lpstr>CléMaladie</vt:lpstr>
      <vt:lpstr>CléPersonnalisée1</vt:lpstr>
      <vt:lpstr>CléPersonnalisée2</vt:lpstr>
      <vt:lpstr>CléPersonnel</vt:lpstr>
      <vt:lpstr>ÉtiquetteCléCongé</vt:lpstr>
      <vt:lpstr>ÉtiquetteCléMaladie</vt:lpstr>
      <vt:lpstr>ÉtiquetteCléPersonnalisée1</vt:lpstr>
      <vt:lpstr>ÉtiquetteCléPersonnalisée2</vt:lpstr>
      <vt:lpstr>ÉtiquetteCléPersonnel</vt:lpstr>
      <vt:lpstr>Août!Impression_des_titres</vt:lpstr>
      <vt:lpstr>Avril!Impression_des_titres</vt:lpstr>
      <vt:lpstr>Décembre!Impression_des_titres</vt:lpstr>
      <vt:lpstr>Février!Impression_des_titres</vt:lpstr>
      <vt:lpstr>Janvier!Impression_des_titres</vt:lpstr>
      <vt:lpstr>Juillet!Impression_des_titres</vt:lpstr>
      <vt:lpstr>Juin!Impression_des_titres</vt:lpstr>
      <vt:lpstr>Mai!Impression_des_titres</vt:lpstr>
      <vt:lpstr>Mars!Impression_des_titres</vt:lpstr>
      <vt:lpstr>Novembre!Impression_des_titres</vt:lpstr>
      <vt:lpstr>Octobre!Impression_des_titres</vt:lpstr>
      <vt:lpstr>Septembre!Impression_des_titres</vt:lpstr>
      <vt:lpstr>Nom_clé</vt:lpstr>
      <vt:lpstr>Août!NomMois</vt:lpstr>
      <vt:lpstr>Avril!NomMois</vt:lpstr>
      <vt:lpstr>Décembre!NomMois</vt:lpstr>
      <vt:lpstr>Février!NomMois</vt:lpstr>
      <vt:lpstr>Janvier!NomMois</vt:lpstr>
      <vt:lpstr>Juillet!NomMois</vt:lpstr>
      <vt:lpstr>Juin!NomMois</vt:lpstr>
      <vt:lpstr>Mai!NomMois</vt:lpstr>
      <vt:lpstr>Mars!NomMois</vt:lpstr>
      <vt:lpstr>Novembre!NomMois</vt:lpstr>
      <vt:lpstr>Octobre!NomMois</vt:lpstr>
      <vt:lpstr>Septembre!NomMois</vt:lpstr>
      <vt:lpstr>Titre_Absence_Employé</vt:lpstr>
      <vt:lpstr>Titre1</vt:lpstr>
      <vt:lpstr>Titre10</vt:lpstr>
      <vt:lpstr>Titre11</vt:lpstr>
      <vt:lpstr>Titre12</vt:lpstr>
      <vt:lpstr>Titre2</vt:lpstr>
      <vt:lpstr>Titre3</vt:lpstr>
      <vt:lpstr>Titre4</vt:lpstr>
      <vt:lpstr>Titre5</vt:lpstr>
      <vt:lpstr>Titre6</vt:lpstr>
      <vt:lpstr>Titre7</vt:lpstr>
      <vt:lpstr>Titre8</vt:lpstr>
      <vt:lpstr>Titre9</vt:lpstr>
      <vt:lpstr>TitreColonne13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ES-SLASSI Rafik</dc:creator>
  <cp:lastModifiedBy>ES-SLASSI Rafik</cp:lastModifiedBy>
  <dcterms:created xsi:type="dcterms:W3CDTF">2016-12-06T04:52:27Z</dcterms:created>
  <dcterms:modified xsi:type="dcterms:W3CDTF">2021-08-09T13:49:45Z</dcterms:modified>
</cp:coreProperties>
</file>