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Téléchargements\.Fichiers Excel\"/>
    </mc:Choice>
  </mc:AlternateContent>
  <xr:revisionPtr revIDLastSave="0" documentId="13_ncr:1_{5A289C83-D8DA-470E-90B6-6188AC721F3A}" xr6:coauthVersionLast="46" xr6:coauthVersionMax="47" xr10:uidLastSave="{00000000-0000-0000-0000-000000000000}"/>
  <bookViews>
    <workbookView xWindow="-120" yWindow="-120" windowWidth="19440" windowHeight="15000" activeTab="1" xr2:uid="{DEF7FC72-4678-CF44-8E4C-734EA4F0CE37}"/>
  </bookViews>
  <sheets>
    <sheet name="TARIFS" sheetId="2" r:id="rId1"/>
    <sheet name="AOÛT 202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M4" i="1"/>
  <c r="L4" i="1"/>
  <c r="M6" i="1"/>
  <c r="M7" i="1"/>
  <c r="M8" i="1"/>
  <c r="M9" i="1"/>
  <c r="M10" i="1"/>
  <c r="M11" i="1"/>
  <c r="M12" i="1"/>
  <c r="M13" i="1"/>
  <c r="M14" i="1"/>
  <c r="M15" i="1"/>
  <c r="M16" i="1"/>
  <c r="M17" i="1"/>
  <c r="M18" i="1"/>
  <c r="M19" i="1"/>
  <c r="M20" i="1"/>
  <c r="M21" i="1"/>
  <c r="M22" i="1"/>
  <c r="L6" i="1"/>
  <c r="L7" i="1"/>
  <c r="L8" i="1"/>
  <c r="L9" i="1"/>
  <c r="L10" i="1"/>
  <c r="L11" i="1"/>
  <c r="L12" i="1"/>
  <c r="L13" i="1"/>
  <c r="L14" i="1"/>
  <c r="L15" i="1"/>
  <c r="L16" i="1"/>
  <c r="L17" i="1"/>
  <c r="L18" i="1"/>
  <c r="L19" i="1"/>
  <c r="L20" i="1"/>
  <c r="P8" i="1" l="1"/>
  <c r="P7" i="1"/>
  <c r="B10" i="2"/>
  <c r="B4" i="2"/>
  <c r="B14" i="2"/>
  <c r="P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bouchra.gherselli@gmail.com</author>
  </authors>
  <commentList>
    <comment ref="B5" authorId="0" shapeId="0" xr:uid="{2E875D35-1DCB-984B-A39F-73E42BEF33FA}">
      <text>
        <r>
          <rPr>
            <sz val="10"/>
            <color rgb="FF000000"/>
            <rFont val="Tahoma"/>
            <family val="2"/>
          </rPr>
          <t xml:space="preserve">Ici nous avons les prestations en forme de liste déroulante, qui sont reliées à la feuille "TARIFS". </t>
        </r>
      </text>
    </comment>
    <comment ref="C5" authorId="0" shapeId="0" xr:uid="{DF0161D7-C949-254E-9216-1CF2BEA27998}">
      <text>
        <r>
          <rPr>
            <sz val="10"/>
            <color rgb="FF000000"/>
            <rFont val="Tahoma"/>
            <family val="2"/>
          </rPr>
          <t>Ici ce sont les prestations supplémentaires, comme on peut le voir, elles ne sont pas toujours effectué. Elles aussi sont sous forme de liste et reliés à la feuille "TARIFS"</t>
        </r>
      </text>
    </comment>
    <comment ref="J5" authorId="0" shapeId="0" xr:uid="{569D84DB-D362-9A49-81DD-327638C96F80}">
      <text>
        <r>
          <rPr>
            <sz val="10"/>
            <color rgb="FF000000"/>
            <rFont val="Tahoma"/>
            <family val="2"/>
          </rPr>
          <t>Ici, on indique si on a réalisé ou non les prestations. Comme on peut voir, j'ai ajouter une mise en forme conditionnelle pour avoir un aperçu rapide grace au code couleur.</t>
        </r>
      </text>
    </comment>
    <comment ref="L5" authorId="0" shapeId="0" xr:uid="{E9DF9831-FCAB-8C42-818D-C4E5CF1C8123}">
      <text>
        <r>
          <rPr>
            <b/>
            <sz val="10"/>
            <color rgb="FF000000"/>
            <rFont val="Tahoma"/>
            <family val="2"/>
          </rPr>
          <t xml:space="preserve">C'est ici que se complique les choses pour moi. Pour avoir le tarif, j'ai utilisé la fonction "RECHERCHE", sa c'est ok car on retrouve bien les bons tarifs en fonction de la presta choisi dans la liste. 
</t>
        </r>
        <r>
          <rPr>
            <b/>
            <sz val="10"/>
            <color rgb="FF000000"/>
            <rFont val="Tahoma"/>
            <family val="2"/>
          </rPr>
          <t>Mais comme on peut le voir, on retrouve également les tarifs des presta non réalisées, le but étant que le tarif des presta non réalisées ne s'affichent pas ou affiche 0 par exemple, pour que par la suite dans la case "TOTAL TARIF" bleu à droite on ne retrouve uniquement le total des prestations réalisées.</t>
        </r>
        <r>
          <rPr>
            <sz val="10"/>
            <color rgb="FF000000"/>
            <rFont val="Tahoma"/>
            <family val="2"/>
          </rPr>
          <t xml:space="preserve">
</t>
        </r>
      </text>
    </comment>
    <comment ref="M5" authorId="0" shapeId="0" xr:uid="{DE881763-E26D-BA44-8C30-788A6F3F6365}">
      <text>
        <r>
          <rPr>
            <sz val="10"/>
            <color rgb="FF000000"/>
            <rFont val="Tahoma"/>
            <family val="2"/>
          </rPr>
          <t xml:space="preserve">Ici, j'ai essayé de refaire la même formule "RECHERCHE" pour avoir le tarif de la presta supplémentaire s'il y en a une mais sa n'a pas fonctionné, je sais pas pourquoi...
</t>
        </r>
        <r>
          <rPr>
            <sz val="10"/>
            <color rgb="FF000000"/>
            <rFont val="Tahoma"/>
            <family val="2"/>
          </rPr>
          <t>Et pareil que pour le "tarif presta 1", je souhaiterai afficher le tarif uniquement s'il y a eu prestation supplémentaire et si elle a été réalisé.</t>
        </r>
      </text>
    </comment>
    <comment ref="O10" authorId="0" shapeId="0" xr:uid="{EF0BB7D9-0607-3E4C-8EA6-79489D7EAC33}">
      <text>
        <r>
          <rPr>
            <sz val="10"/>
            <color rgb="FF000000"/>
            <rFont val="Tahoma"/>
            <family val="2"/>
          </rPr>
          <t>Et enfin ici, je souhaiterai avoir le total des prestations effectuées et des prestations supplémentaires effectuées s'il y en a.</t>
        </r>
      </text>
    </comment>
  </commentList>
</comments>
</file>

<file path=xl/sharedStrings.xml><?xml version="1.0" encoding="utf-8"?>
<sst xmlns="http://schemas.openxmlformats.org/spreadsheetml/2006/main" count="170" uniqueCount="35">
  <si>
    <t>Date</t>
  </si>
  <si>
    <t>Nom</t>
  </si>
  <si>
    <t>Prénom</t>
  </si>
  <si>
    <t>Adresse</t>
  </si>
  <si>
    <t>Ville</t>
  </si>
  <si>
    <t>ND</t>
  </si>
  <si>
    <t>Execution</t>
  </si>
  <si>
    <t>OK</t>
  </si>
  <si>
    <t>Raison NOK</t>
  </si>
  <si>
    <t>Raison</t>
  </si>
  <si>
    <t>Prestations</t>
  </si>
  <si>
    <t xml:space="preserve">PMS </t>
  </si>
  <si>
    <t>TARIFS</t>
  </si>
  <si>
    <t>PVRHN</t>
  </si>
  <si>
    <t>PLP</t>
  </si>
  <si>
    <t>IHL</t>
  </si>
  <si>
    <t>NO</t>
  </si>
  <si>
    <t>TOTAL NOK</t>
  </si>
  <si>
    <t>TOTAL OK</t>
  </si>
  <si>
    <t>TOTAL EXECUTION</t>
  </si>
  <si>
    <t>TOTAL TARIF</t>
  </si>
  <si>
    <t>IHP A</t>
  </si>
  <si>
    <t>IHP F</t>
  </si>
  <si>
    <t>IHP S</t>
  </si>
  <si>
    <t>IQL I</t>
  </si>
  <si>
    <t>IQP A</t>
  </si>
  <si>
    <t>IQP F</t>
  </si>
  <si>
    <t>IQP S</t>
  </si>
  <si>
    <t>IQS I</t>
  </si>
  <si>
    <t>LMR I</t>
  </si>
  <si>
    <t>Prestation</t>
  </si>
  <si>
    <t>Prestation supplémentaire</t>
  </si>
  <si>
    <t>Tarif presta supplémentaire</t>
  </si>
  <si>
    <t>Tarif presta 1</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</si>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</sst>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d/m;@"/>
    <numFmt numFmtId="166" formatCode="#,##0.00\ &quot;€&quot;"/>
  </numFmts>
  <fonts count="8">
    <font>
      <sz val="12"/>
      <color theme="1"/>
      <name val="Calibri"/>
      <family val="2"/>
      <scheme val="minor"/>
    </font>
    <font>
      <sz val="16"/>
      <color theme="1"/>
      <name val="Calibri"/>
      <family val="2"/>
      <scheme val="minor"/>
    </font>
    <font>
      <b/>
      <sz val="16"/>
      <color theme="0"/>
      <name val="Calibri"/>
      <family val="2"/>
      <scheme val="minor"/>
    </font>
    <font>
      <b/>
      <sz val="20"/>
      <color theme="1"/>
      <name val="Calibri (Corps)"/>
    </font>
    <font>
      <b/>
      <sz val="16"/>
      <color theme="0"/>
      <name val="Calibri (Corps)"/>
    </font>
    <font>
      <sz val="16"/>
      <color theme="0"/>
      <name val="Calibri"/>
      <family val="2"/>
      <scheme val="minor"/>
    </font>
    <font>
      <sz val="10"/>
      <color rgb="FF000000"/>
      <name val="Tahoma"/>
      <family val="2"/>
    </font>
    <font>
      <b/>
      <sz val="10"/>
      <color rgb="FF000000"/>
      <name val="Tahoma"/>
      <family val="2"/>
    </font>
  </fonts>
  <fills count="7">
    <fill>
      <patternFill patternType="none"/>
    </fill>
    <fill>
      <patternFill patternType="gray125"/>
    </fill>
    <fill>
      <patternFill patternType="solid">
        <fgColor rgb="FF00B050"/>
        <bgColor indexed="64"/>
      </patternFill>
    </fill>
    <fill>
      <patternFill patternType="solid">
        <fgColor theme="2" tint="-0.249977111117893"/>
        <bgColor indexed="64"/>
      </patternFill>
    </fill>
    <fill>
      <patternFill patternType="solid">
        <fgColor rgb="FFC00000"/>
        <bgColor indexed="64"/>
      </patternFill>
    </fill>
    <fill>
      <patternFill patternType="solid">
        <fgColor rgb="FF0070C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166" fontId="0" fillId="0" borderId="0" xfId="0" applyNumberFormat="1" applyAlignment="1">
      <alignment horizontal="center" vertical="center"/>
    </xf>
    <xf numFmtId="0" fontId="0" fillId="0" borderId="0" xfId="0" applyFill="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2" fillId="5" borderId="0" xfId="0" applyFont="1" applyFill="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166" fontId="5" fillId="5" borderId="0" xfId="0" applyNumberFormat="1" applyFont="1" applyFill="1" applyAlignment="1">
      <alignment horizontal="center" vertical="center"/>
    </xf>
    <xf numFmtId="166" fontId="0" fillId="6" borderId="0" xfId="0" applyNumberFormat="1" applyFill="1" applyAlignment="1">
      <alignment horizontal="center" vertical="center"/>
    </xf>
    <xf numFmtId="166" fontId="1" fillId="0" borderId="0" xfId="0" applyNumberFormat="1" applyFont="1" applyAlignment="1">
      <alignment horizontal="center" vertical="center" wrapText="1"/>
    </xf>
    <xf numFmtId="17" fontId="3" fillId="0" borderId="0" xfId="0" applyNumberFormat="1" applyFont="1" applyAlignment="1">
      <alignment horizontal="center" vertical="center"/>
    </xf>
    <xf numFmtId="0" fontId="3" fillId="0" borderId="0" xfId="0" applyFont="1" applyAlignment="1">
      <alignment horizontal="center" vertical="center"/>
    </xf>
  </cellXfs>
  <cellStyles count="1">
    <cellStyle name="Normal" xfId="0" builtinId="0"/>
  </cellStyles>
  <dxfs count="19">
    <dxf>
      <numFmt numFmtId="166" formatCode="#,##0.00\ &quot;€&quot;"/>
      <alignment horizontal="center" vertical="center" textRotation="0" wrapText="1" indent="0" justifyLastLine="0" shrinkToFit="0" readingOrder="0"/>
    </dxf>
    <dxf>
      <numFmt numFmtId="166" formatCode="#,##0.00\ &quot;€&quo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64" formatCode="0#&quot; &quot;##&quot; &quot;##&quot; &quot;##&quot; &quo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65" formatCode="d/m;@"/>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6"/>
        <color theme="1"/>
        <name val="Calibri"/>
        <family val="2"/>
        <scheme val="minor"/>
      </font>
      <alignment horizontal="center" vertical="center" textRotation="0" wrapText="0" indent="0" justifyLastLine="0" shrinkToFit="0" readingOrder="0"/>
    </dxf>
    <dxf>
      <font>
        <color rgb="FF006100"/>
      </font>
      <fill>
        <patternFill>
          <bgColor rgb="FFC6EFCE"/>
        </patternFill>
      </fill>
    </dxf>
    <dxf>
      <font>
        <color rgb="FF9C0006"/>
      </font>
      <fill>
        <patternFill>
          <bgColor rgb="FFFFC7CE"/>
        </patternFill>
      </fill>
    </dxf>
    <dxf>
      <numFmt numFmtId="166" formatCode="#,##0.00\ &quot;€&quot;"/>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C5F0CE"/>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A34271-D90D-A543-8649-1F5A72C86BAD}" name="Tableau6" displayName="Tableau6" ref="A3:B16" totalsRowShown="0">
  <autoFilter ref="A3:B16" xr:uid="{5BA34271-D90D-A543-8649-1F5A72C86BAD}"/>
  <sortState xmlns:xlrd2="http://schemas.microsoft.com/office/spreadsheetml/2017/richdata2" ref="A4:B16">
    <sortCondition ref="A3:A16"/>
  </sortState>
  <tableColumns count="2">
    <tableColumn id="1" xr3:uid="{A191446A-47C2-1E46-A28F-C4A541FA4AA9}" name="Prestations" dataDxfId="18"/>
    <tableColumn id="2" xr3:uid="{C40683FC-7400-9E47-9DD9-C4B2035277EF}" name="TARIFS" dataDxfId="1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F96BF4-7D05-EC48-937E-608DC4E64337}" name="AGENDA" displayName="AGENDA" ref="A5:M22" totalsRowShown="0" headerRowDxfId="14" dataDxfId="13">
  <autoFilter ref="A5:M22" xr:uid="{17F96BF4-7D05-EC48-937E-608DC4E64337}"/>
  <tableColumns count="13">
    <tableColumn id="1" xr3:uid="{44FC0F11-F4D5-0046-9C55-FAA1A9A95978}" name="Date" dataDxfId="12"/>
    <tableColumn id="2" xr3:uid="{7C59FB74-2D46-6548-8E4C-2F558C0CB898}" name="Prestation" dataDxfId="11"/>
    <tableColumn id="12" xr3:uid="{5BA64001-05F2-D640-9B6F-FEE1898E80D5}" name="Prestation supplémentaire" dataDxfId="10"/>
    <tableColumn id="3" xr3:uid="{A94D0ECD-05E8-F340-B120-8E7D7FFF2C62}" name="Raison" dataDxfId="9"/>
    <tableColumn id="4" xr3:uid="{83BD2C98-E248-B943-BD05-E63027E565B5}" name="Nom" dataDxfId="8"/>
    <tableColumn id="5" xr3:uid="{CF333C5C-B73A-5340-9A46-3B8A7A06858C}" name="Prénom" dataDxfId="7"/>
    <tableColumn id="6" xr3:uid="{6B3010A0-09BC-CE40-8A39-D5EBB6E143B2}" name="Adresse" dataDxfId="6"/>
    <tableColumn id="7" xr3:uid="{50898A14-6D66-834B-BA07-14F8729ADEF8}" name="Ville" dataDxfId="5"/>
    <tableColumn id="8" xr3:uid="{89A86FEB-C239-3F40-A1CB-26BC9ECA972E}" name="ND" dataDxfId="4"/>
    <tableColumn id="9" xr3:uid="{BAE8A687-7D58-854E-BEDF-144E7E5E2E8E}" name="Execution" dataDxfId="3"/>
    <tableColumn id="10" xr3:uid="{81228E11-228C-CC42-A5A2-3E92C9CA7E42}" name="Raison NOK" dataDxfId="2"/>
    <tableColumn id="11" xr3:uid="{4C9D762D-BDC8-5C44-9ADD-3D10F5F0C6A9}" name="Tarif presta 1" dataDxfId="1">
      <calculatedColumnFormula>VLOOKUP(AGENDA[[#This Row],[Prestation]],Tableau6[],2,0)</calculatedColumnFormula>
    </tableColumn>
    <tableColumn id="13" xr3:uid="{4B9E37E2-155B-3A44-BD7C-FB089F149373}" name="Tarif presta supplémentaire" dataDxfId="0">
      <calculatedColumnFormula>IFERROR(VLOOKUP(AGENDA[[#This Row],[Prestation supplémentaire]],Tableau6[],2,0),"")</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DF23D-F948-AF46-9D3F-FB2120242838}">
  <dimension ref="A3:B16"/>
  <sheetViews>
    <sheetView workbookViewId="0">
      <selection activeCell="A7" sqref="A7"/>
    </sheetView>
  </sheetViews>
  <sheetFormatPr baseColWidth="10" defaultRowHeight="20.100000000000001" customHeight="1"/>
  <cols>
    <col min="1" max="1" width="20.875" style="1" customWidth="1"/>
    <col min="2" max="2" width="20.875" style="7" customWidth="1"/>
  </cols>
  <sheetData>
    <row r="3" spans="1:2" ht="20.100000000000001" customHeight="1">
      <c r="A3" s="1" t="s">
        <v>10</v>
      </c>
      <c r="B3" s="7" t="s">
        <v>12</v>
      </c>
    </row>
    <row r="4" spans="1:2" ht="20.100000000000001" customHeight="1">
      <c r="A4" s="1" t="s">
        <v>15</v>
      </c>
      <c r="B4" s="7">
        <f>41.99+33.46+2.28+2.86</f>
        <v>80.59</v>
      </c>
    </row>
    <row r="5" spans="1:2" ht="20.100000000000001" customHeight="1">
      <c r="A5" s="1" t="s">
        <v>21</v>
      </c>
      <c r="B5" s="7">
        <v>238.4</v>
      </c>
    </row>
    <row r="6" spans="1:2" ht="20.100000000000001" customHeight="1">
      <c r="A6" s="1" t="s">
        <v>22</v>
      </c>
      <c r="B6" s="7">
        <v>215.47</v>
      </c>
    </row>
    <row r="7" spans="1:2" ht="20.100000000000001" customHeight="1">
      <c r="A7" s="1" t="s">
        <v>23</v>
      </c>
      <c r="B7" s="7">
        <v>141.6</v>
      </c>
    </row>
    <row r="8" spans="1:2" ht="20.100000000000001" customHeight="1">
      <c r="A8" s="1" t="s">
        <v>24</v>
      </c>
      <c r="B8" s="7">
        <v>62.28</v>
      </c>
    </row>
    <row r="9" spans="1:2" ht="20.100000000000001" customHeight="1">
      <c r="A9" s="1" t="s">
        <v>25</v>
      </c>
      <c r="B9" s="7">
        <v>209.6</v>
      </c>
    </row>
    <row r="10" spans="1:2" ht="20.100000000000001" customHeight="1">
      <c r="A10" s="1" t="s">
        <v>26</v>
      </c>
      <c r="B10" s="7">
        <f>177.55+2.28+6.86</f>
        <v>186.69000000000003</v>
      </c>
    </row>
    <row r="11" spans="1:2" ht="20.100000000000001" customHeight="1">
      <c r="A11" s="1" t="s">
        <v>27</v>
      </c>
      <c r="B11" s="7">
        <v>117.97</v>
      </c>
    </row>
    <row r="12" spans="1:2" ht="20.100000000000001" customHeight="1">
      <c r="A12" s="1" t="s">
        <v>28</v>
      </c>
      <c r="B12" s="7">
        <v>62.28</v>
      </c>
    </row>
    <row r="13" spans="1:2" ht="20.100000000000001" customHeight="1">
      <c r="A13" s="1" t="s">
        <v>29</v>
      </c>
      <c r="B13" s="7">
        <v>143.47999999999999</v>
      </c>
    </row>
    <row r="14" spans="1:2" ht="20.100000000000001" customHeight="1">
      <c r="A14" s="1" t="s">
        <v>14</v>
      </c>
      <c r="B14" s="7">
        <f>22.89+2.28+6.86</f>
        <v>32.03</v>
      </c>
    </row>
    <row r="15" spans="1:2" ht="20.100000000000001" customHeight="1">
      <c r="A15" s="1" t="s">
        <v>11</v>
      </c>
      <c r="B15" s="7">
        <v>40.090000000000003</v>
      </c>
    </row>
    <row r="16" spans="1:2" ht="20.100000000000001" customHeight="1">
      <c r="A16" s="1" t="s">
        <v>13</v>
      </c>
      <c r="B16" s="7">
        <v>62.89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E130D-9E3F-8D47-9F5E-F6F7A6731E1F}">
  <dimension ref="A1:P22"/>
  <sheetViews>
    <sheetView tabSelected="1" topLeftCell="I3" workbookViewId="0">
      <selection activeCell="C11" sqref="C11"/>
    </sheetView>
  </sheetViews>
  <sheetFormatPr baseColWidth="10" defaultColWidth="10.875" defaultRowHeight="20.100000000000001" customHeight="1"/>
  <cols>
    <col min="1" max="1" width="10.875" style="3" customWidth="1"/>
    <col min="2" max="3" width="20.875" style="1" customWidth="1"/>
    <col min="4" max="6" width="15.875" style="1" customWidth="1"/>
    <col min="7" max="7" width="30.875" style="1" customWidth="1"/>
    <col min="8" max="8" width="25.875" style="1" customWidth="1"/>
    <col min="9" max="9" width="15.875" style="2" customWidth="1"/>
    <col min="10" max="10" width="17.625" style="1" customWidth="1"/>
    <col min="11" max="11" width="20" style="1" customWidth="1"/>
    <col min="12" max="12" width="15.875" style="7" customWidth="1"/>
    <col min="13" max="13" width="20.875" style="17" customWidth="1"/>
    <col min="14" max="14" width="10.875" style="1"/>
    <col min="15" max="15" width="23.5" style="1" customWidth="1"/>
    <col min="16" max="16" width="15" style="1" customWidth="1"/>
    <col min="17" max="16384" width="10.875" style="1"/>
  </cols>
  <sheetData>
    <row r="1" spans="1:16" ht="20.100000000000001" customHeight="1">
      <c r="G1" s="21">
        <v>44409</v>
      </c>
    </row>
    <row r="2" spans="1:16" ht="20.100000000000001" customHeight="1">
      <c r="G2" s="22"/>
    </row>
    <row r="4" spans="1:16" ht="20.100000000000001" customHeight="1">
      <c r="L4" s="7">
        <f>SUMIF(AGENDA[Execution],"ok",AGENDA[Tarif presta 1])</f>
        <v>1730.8500000000001</v>
      </c>
      <c r="M4" s="17">
        <f>SUMIF(AGENDA[Execution],"ok",AGENDA[Tarif presta supplémentaire])</f>
        <v>278.36</v>
      </c>
    </row>
    <row r="5" spans="1:16" ht="60" customHeight="1">
      <c r="A5" s="4" t="s">
        <v>0</v>
      </c>
      <c r="B5" s="5" t="s">
        <v>30</v>
      </c>
      <c r="C5" s="16" t="s">
        <v>31</v>
      </c>
      <c r="D5" s="5" t="s">
        <v>9</v>
      </c>
      <c r="E5" s="5" t="s">
        <v>1</v>
      </c>
      <c r="F5" s="5" t="s">
        <v>2</v>
      </c>
      <c r="G5" s="5" t="s">
        <v>3</v>
      </c>
      <c r="H5" s="5" t="s">
        <v>4</v>
      </c>
      <c r="I5" s="6" t="s">
        <v>5</v>
      </c>
      <c r="J5" s="5" t="s">
        <v>6</v>
      </c>
      <c r="K5" s="5" t="s">
        <v>8</v>
      </c>
      <c r="L5" s="20" t="s">
        <v>33</v>
      </c>
      <c r="M5" s="16" t="s">
        <v>32</v>
      </c>
    </row>
    <row r="6" spans="1:16" ht="20.100000000000001" customHeight="1">
      <c r="A6" s="3">
        <v>44410</v>
      </c>
      <c r="B6" s="1" t="s">
        <v>22</v>
      </c>
      <c r="C6" s="1" t="s">
        <v>22</v>
      </c>
      <c r="D6" s="1" t="s">
        <v>34</v>
      </c>
      <c r="E6" s="1" t="s">
        <v>34</v>
      </c>
      <c r="F6" s="1" t="s">
        <v>34</v>
      </c>
      <c r="G6" s="1" t="s">
        <v>34</v>
      </c>
      <c r="H6" s="1" t="s">
        <v>34</v>
      </c>
      <c r="I6" s="2" t="s">
        <v>34</v>
      </c>
      <c r="J6" s="1" t="s">
        <v>7</v>
      </c>
      <c r="K6" s="1" t="s">
        <v>34</v>
      </c>
      <c r="L6" s="7">
        <f>VLOOKUP(AGENDA[[#This Row],[Prestation]],Tableau6[],2,0)</f>
        <v>215.47</v>
      </c>
      <c r="M6" s="7">
        <f>IFERROR(VLOOKUP(AGENDA[[#This Row],[Prestation supplémentaire]],Tableau6[],2,0),"")</f>
        <v>215.47</v>
      </c>
    </row>
    <row r="7" spans="1:16" ht="20.100000000000001" customHeight="1">
      <c r="A7" s="3">
        <v>44410</v>
      </c>
      <c r="B7" s="1" t="s">
        <v>11</v>
      </c>
      <c r="D7" s="1" t="s">
        <v>34</v>
      </c>
      <c r="E7" s="1" t="s">
        <v>34</v>
      </c>
      <c r="F7" s="1" t="s">
        <v>34</v>
      </c>
      <c r="G7" s="1" t="s">
        <v>34</v>
      </c>
      <c r="H7" s="1" t="s">
        <v>34</v>
      </c>
      <c r="I7" s="2" t="s">
        <v>34</v>
      </c>
      <c r="J7" s="1" t="s">
        <v>7</v>
      </c>
      <c r="K7" s="1" t="s">
        <v>34</v>
      </c>
      <c r="L7" s="7">
        <f>VLOOKUP(AGENDA[[#This Row],[Prestation]],Tableau6[],2,0)</f>
        <v>40.090000000000003</v>
      </c>
      <c r="M7" s="7" t="str">
        <f>IFERROR(VLOOKUP(AGENDA[[#This Row],[Prestation supplémentaire]],Tableau6[],2,0),"")</f>
        <v/>
      </c>
      <c r="O7" s="13" t="s">
        <v>17</v>
      </c>
      <c r="P7" s="14">
        <f>COUNTIF(J:J,"NO")</f>
        <v>4</v>
      </c>
    </row>
    <row r="8" spans="1:16" ht="20.100000000000001" customHeight="1">
      <c r="A8" s="3">
        <v>44410</v>
      </c>
      <c r="B8" s="1" t="s">
        <v>25</v>
      </c>
      <c r="D8" s="1" t="s">
        <v>34</v>
      </c>
      <c r="E8" s="1" t="s">
        <v>34</v>
      </c>
      <c r="F8" s="1" t="s">
        <v>34</v>
      </c>
      <c r="G8" s="1" t="s">
        <v>34</v>
      </c>
      <c r="H8" s="1" t="s">
        <v>34</v>
      </c>
      <c r="I8" s="2" t="s">
        <v>34</v>
      </c>
      <c r="J8" s="1" t="s">
        <v>7</v>
      </c>
      <c r="K8" s="1" t="s">
        <v>34</v>
      </c>
      <c r="L8" s="7">
        <f>VLOOKUP(AGENDA[[#This Row],[Prestation]],Tableau6[],2,0)</f>
        <v>209.6</v>
      </c>
      <c r="M8" s="7" t="str">
        <f>IFERROR(VLOOKUP(AGENDA[[#This Row],[Prestation supplémentaire]],Tableau6[],2,0),"")</f>
        <v/>
      </c>
      <c r="O8" s="9" t="s">
        <v>18</v>
      </c>
      <c r="P8" s="10">
        <f>COUNTIF(J:J,"OK")</f>
        <v>11</v>
      </c>
    </row>
    <row r="9" spans="1:16" ht="20.100000000000001" customHeight="1">
      <c r="A9" s="3">
        <v>44411</v>
      </c>
      <c r="B9" s="1" t="s">
        <v>11</v>
      </c>
      <c r="D9" s="1" t="s">
        <v>34</v>
      </c>
      <c r="E9" s="1" t="s">
        <v>34</v>
      </c>
      <c r="F9" s="1" t="s">
        <v>34</v>
      </c>
      <c r="G9" s="1" t="s">
        <v>34</v>
      </c>
      <c r="H9" s="1" t="s">
        <v>34</v>
      </c>
      <c r="I9" s="2" t="s">
        <v>34</v>
      </c>
      <c r="J9" s="1" t="s">
        <v>7</v>
      </c>
      <c r="K9" s="1" t="s">
        <v>34</v>
      </c>
      <c r="L9" s="7">
        <f>VLOOKUP(AGENDA[[#This Row],[Prestation]],Tableau6[],2,0)</f>
        <v>40.090000000000003</v>
      </c>
      <c r="M9" s="7" t="str">
        <f>IFERROR(VLOOKUP(AGENDA[[#This Row],[Prestation supplémentaire]],Tableau6[],2,0),"")</f>
        <v/>
      </c>
      <c r="O9" s="11" t="s">
        <v>19</v>
      </c>
      <c r="P9" s="12">
        <f>P7+P8</f>
        <v>15</v>
      </c>
    </row>
    <row r="10" spans="1:16" ht="20.100000000000001" customHeight="1">
      <c r="A10" s="3">
        <v>44411</v>
      </c>
      <c r="B10" s="1" t="s">
        <v>22</v>
      </c>
      <c r="D10" s="1" t="s">
        <v>34</v>
      </c>
      <c r="E10" s="1" t="s">
        <v>34</v>
      </c>
      <c r="F10" s="1" t="s">
        <v>34</v>
      </c>
      <c r="G10" s="1" t="s">
        <v>34</v>
      </c>
      <c r="H10" s="1" t="s">
        <v>34</v>
      </c>
      <c r="I10" s="2" t="s">
        <v>34</v>
      </c>
      <c r="J10" s="1" t="s">
        <v>7</v>
      </c>
      <c r="K10" s="1" t="s">
        <v>34</v>
      </c>
      <c r="L10" s="7">
        <f>VLOOKUP(AGENDA[[#This Row],[Prestation]],Tableau6[],2,0)</f>
        <v>215.47</v>
      </c>
      <c r="M10" s="7" t="str">
        <f>IFERROR(VLOOKUP(AGENDA[[#This Row],[Prestation supplémentaire]],Tableau6[],2,0),"")</f>
        <v/>
      </c>
      <c r="O10" s="15" t="s">
        <v>20</v>
      </c>
      <c r="P10" s="18">
        <f>SUMIF(AGENDA[Execution],"ok",AGENDA[Tarif presta 1])+SUMIF(AGENDA[Execution],"ok",AGENDA[Tarif presta supplémentaire])</f>
        <v>2009.21</v>
      </c>
    </row>
    <row r="11" spans="1:16" ht="20.100000000000001" customHeight="1">
      <c r="A11" s="3">
        <v>44411</v>
      </c>
      <c r="B11" s="1" t="s">
        <v>27</v>
      </c>
      <c r="C11" s="1" t="s">
        <v>25</v>
      </c>
      <c r="D11" s="1" t="s">
        <v>34</v>
      </c>
      <c r="E11" s="1" t="s">
        <v>34</v>
      </c>
      <c r="F11" s="1" t="s">
        <v>34</v>
      </c>
      <c r="G11" s="1" t="s">
        <v>34</v>
      </c>
      <c r="H11" s="1" t="s">
        <v>34</v>
      </c>
      <c r="I11" s="2" t="s">
        <v>34</v>
      </c>
      <c r="J11" s="1" t="s">
        <v>16</v>
      </c>
      <c r="K11" s="1" t="s">
        <v>34</v>
      </c>
      <c r="L11" s="19">
        <f>VLOOKUP(AGENDA[[#This Row],[Prestation]],Tableau6[],2,0)</f>
        <v>117.97</v>
      </c>
      <c r="M11" s="7">
        <f>IFERROR(VLOOKUP(AGENDA[[#This Row],[Prestation supplémentaire]],Tableau6[],2,0),"")</f>
        <v>209.6</v>
      </c>
    </row>
    <row r="12" spans="1:16" ht="20.100000000000001" customHeight="1">
      <c r="A12" s="3">
        <v>44411</v>
      </c>
      <c r="B12" s="1" t="s">
        <v>25</v>
      </c>
      <c r="D12" s="1" t="s">
        <v>34</v>
      </c>
      <c r="E12" s="1" t="s">
        <v>34</v>
      </c>
      <c r="F12" s="1" t="s">
        <v>34</v>
      </c>
      <c r="G12" s="1" t="s">
        <v>34</v>
      </c>
      <c r="H12" s="1" t="s">
        <v>34</v>
      </c>
      <c r="I12" s="2" t="s">
        <v>34</v>
      </c>
      <c r="J12" s="1" t="s">
        <v>7</v>
      </c>
      <c r="K12" s="1" t="s">
        <v>34</v>
      </c>
      <c r="L12" s="7">
        <f>VLOOKUP(AGENDA[[#This Row],[Prestation]],Tableau6[],2,0)</f>
        <v>209.6</v>
      </c>
      <c r="M12" s="7" t="str">
        <f>IFERROR(VLOOKUP(AGENDA[[#This Row],[Prestation supplémentaire]],Tableau6[],2,0),"")</f>
        <v/>
      </c>
    </row>
    <row r="13" spans="1:16" ht="20.100000000000001" customHeight="1">
      <c r="A13" s="3">
        <v>44412</v>
      </c>
      <c r="B13" s="8" t="s">
        <v>29</v>
      </c>
      <c r="C13" s="8"/>
      <c r="D13" s="1" t="s">
        <v>34</v>
      </c>
      <c r="E13" s="1" t="s">
        <v>34</v>
      </c>
      <c r="F13" s="1" t="s">
        <v>34</v>
      </c>
      <c r="G13" s="1" t="s">
        <v>34</v>
      </c>
      <c r="H13" s="1" t="s">
        <v>34</v>
      </c>
      <c r="I13" s="2" t="s">
        <v>34</v>
      </c>
      <c r="J13" s="1" t="s">
        <v>7</v>
      </c>
      <c r="K13" s="1" t="s">
        <v>34</v>
      </c>
      <c r="L13" s="7">
        <f>VLOOKUP(AGENDA[[#This Row],[Prestation]],Tableau6[],2,0)</f>
        <v>143.47999999999999</v>
      </c>
      <c r="M13" s="7" t="str">
        <f>IFERROR(VLOOKUP(AGENDA[[#This Row],[Prestation supplémentaire]],Tableau6[],2,0),"")</f>
        <v/>
      </c>
    </row>
    <row r="14" spans="1:16" ht="20.100000000000001" customHeight="1">
      <c r="A14" s="3">
        <v>44412</v>
      </c>
      <c r="B14" s="1" t="s">
        <v>28</v>
      </c>
      <c r="D14" s="1" t="s">
        <v>34</v>
      </c>
      <c r="E14" s="1" t="s">
        <v>34</v>
      </c>
      <c r="F14" s="1" t="s">
        <v>34</v>
      </c>
      <c r="G14" s="1" t="s">
        <v>34</v>
      </c>
      <c r="H14" s="1" t="s">
        <v>34</v>
      </c>
      <c r="I14" s="2" t="s">
        <v>34</v>
      </c>
      <c r="J14" s="1" t="s">
        <v>7</v>
      </c>
      <c r="K14" s="1" t="s">
        <v>34</v>
      </c>
      <c r="L14" s="7">
        <f>VLOOKUP(AGENDA[[#This Row],[Prestation]],Tableau6[],2,0)</f>
        <v>62.28</v>
      </c>
      <c r="M14" s="7" t="str">
        <f>IFERROR(VLOOKUP(AGENDA[[#This Row],[Prestation supplémentaire]],Tableau6[],2,0),"")</f>
        <v/>
      </c>
    </row>
    <row r="15" spans="1:16" ht="20.100000000000001" customHeight="1">
      <c r="A15" s="3">
        <v>44412</v>
      </c>
      <c r="B15" s="1" t="s">
        <v>25</v>
      </c>
      <c r="D15" s="1" t="s">
        <v>34</v>
      </c>
      <c r="E15" s="1" t="s">
        <v>34</v>
      </c>
      <c r="F15" s="1" t="s">
        <v>34</v>
      </c>
      <c r="G15" s="1" t="s">
        <v>34</v>
      </c>
      <c r="H15" s="1" t="s">
        <v>34</v>
      </c>
      <c r="I15" s="2" t="s">
        <v>34</v>
      </c>
      <c r="J15" s="1" t="s">
        <v>16</v>
      </c>
      <c r="K15" s="1" t="s">
        <v>34</v>
      </c>
      <c r="L15" s="7">
        <f>VLOOKUP(AGENDA[[#This Row],[Prestation]],Tableau6[],2,0)</f>
        <v>209.6</v>
      </c>
      <c r="M15" s="7" t="str">
        <f>IFERROR(VLOOKUP(AGENDA[[#This Row],[Prestation supplémentaire]],Tableau6[],2,0),"")</f>
        <v/>
      </c>
    </row>
    <row r="16" spans="1:16" ht="20.100000000000001" customHeight="1">
      <c r="A16" s="3">
        <v>44413</v>
      </c>
      <c r="B16" s="1" t="s">
        <v>27</v>
      </c>
      <c r="D16" s="1" t="s">
        <v>34</v>
      </c>
      <c r="E16" s="1" t="s">
        <v>34</v>
      </c>
      <c r="F16" s="1" t="s">
        <v>34</v>
      </c>
      <c r="G16" s="1" t="s">
        <v>34</v>
      </c>
      <c r="H16" s="1" t="s">
        <v>34</v>
      </c>
      <c r="I16" s="2" t="s">
        <v>34</v>
      </c>
      <c r="J16" s="1" t="s">
        <v>7</v>
      </c>
      <c r="K16" s="1" t="s">
        <v>34</v>
      </c>
      <c r="L16" s="7">
        <f>VLOOKUP(AGENDA[[#This Row],[Prestation]],Tableau6[],2,0)</f>
        <v>117.97</v>
      </c>
      <c r="M16" s="7" t="str">
        <f>IFERROR(VLOOKUP(AGENDA[[#This Row],[Prestation supplémentaire]],Tableau6[],2,0),"")</f>
        <v/>
      </c>
    </row>
    <row r="17" spans="1:13" ht="20.100000000000001" customHeight="1">
      <c r="A17" s="3">
        <v>44413</v>
      </c>
      <c r="B17" s="1" t="s">
        <v>23</v>
      </c>
      <c r="D17" s="1" t="s">
        <v>34</v>
      </c>
      <c r="E17" s="1" t="s">
        <v>34</v>
      </c>
      <c r="F17" s="1" t="s">
        <v>34</v>
      </c>
      <c r="G17" s="1" t="s">
        <v>34</v>
      </c>
      <c r="H17" s="1" t="s">
        <v>34</v>
      </c>
      <c r="I17" s="2" t="s">
        <v>34</v>
      </c>
      <c r="J17" s="1" t="s">
        <v>16</v>
      </c>
      <c r="K17" s="1" t="s">
        <v>34</v>
      </c>
      <c r="L17" s="7">
        <f>VLOOKUP(AGENDA[[#This Row],[Prestation]],Tableau6[],2,0)</f>
        <v>141.6</v>
      </c>
      <c r="M17" s="7" t="str">
        <f>IFERROR(VLOOKUP(AGENDA[[#This Row],[Prestation supplémentaire]],Tableau6[],2,0),"")</f>
        <v/>
      </c>
    </row>
    <row r="18" spans="1:13" ht="20.100000000000001" customHeight="1">
      <c r="A18" s="3">
        <v>44414</v>
      </c>
      <c r="B18" s="1" t="s">
        <v>23</v>
      </c>
      <c r="D18" s="1" t="s">
        <v>34</v>
      </c>
      <c r="E18" s="1" t="s">
        <v>34</v>
      </c>
      <c r="F18" s="1" t="s">
        <v>34</v>
      </c>
      <c r="G18" s="1" t="s">
        <v>34</v>
      </c>
      <c r="H18" s="1" t="s">
        <v>34</v>
      </c>
      <c r="I18" s="2" t="s">
        <v>34</v>
      </c>
      <c r="J18" s="1" t="s">
        <v>16</v>
      </c>
      <c r="K18" s="1" t="s">
        <v>34</v>
      </c>
      <c r="L18" s="7">
        <f>VLOOKUP(AGENDA[[#This Row],[Prestation]],Tableau6[],2,0)</f>
        <v>141.6</v>
      </c>
      <c r="M18" s="7" t="str">
        <f>IFERROR(VLOOKUP(AGENDA[[#This Row],[Prestation supplémentaire]],Tableau6[],2,0),"")</f>
        <v/>
      </c>
    </row>
    <row r="19" spans="1:13" ht="20.100000000000001" customHeight="1">
      <c r="A19" s="3">
        <v>44415</v>
      </c>
      <c r="B19" s="1" t="s">
        <v>21</v>
      </c>
      <c r="D19" s="1" t="s">
        <v>34</v>
      </c>
      <c r="E19" s="1" t="s">
        <v>34</v>
      </c>
      <c r="F19" s="1" t="s">
        <v>34</v>
      </c>
      <c r="G19" s="1" t="s">
        <v>34</v>
      </c>
      <c r="H19" s="1" t="s">
        <v>34</v>
      </c>
      <c r="I19" s="2" t="s">
        <v>34</v>
      </c>
      <c r="J19" s="1" t="s">
        <v>7</v>
      </c>
      <c r="K19" s="1" t="s">
        <v>34</v>
      </c>
      <c r="L19" s="7">
        <f>VLOOKUP(AGENDA[[#This Row],[Prestation]],Tableau6[],2,0)</f>
        <v>238.4</v>
      </c>
      <c r="M19" s="7" t="str">
        <f>IFERROR(VLOOKUP(AGENDA[[#This Row],[Prestation supplémentaire]],Tableau6[],2,0),"")</f>
        <v/>
      </c>
    </row>
    <row r="20" spans="1:13" ht="20.100000000000001" customHeight="1">
      <c r="A20" s="3">
        <v>44415</v>
      </c>
      <c r="B20" s="1" t="s">
        <v>21</v>
      </c>
      <c r="C20" s="1" t="s">
        <v>13</v>
      </c>
      <c r="D20" s="1" t="s">
        <v>34</v>
      </c>
      <c r="E20" s="1" t="s">
        <v>34</v>
      </c>
      <c r="F20" s="1" t="s">
        <v>34</v>
      </c>
      <c r="G20" s="1" t="s">
        <v>34</v>
      </c>
      <c r="H20" s="1" t="s">
        <v>34</v>
      </c>
      <c r="I20" s="2" t="s">
        <v>34</v>
      </c>
      <c r="J20" s="1" t="s">
        <v>7</v>
      </c>
      <c r="K20" s="1" t="s">
        <v>34</v>
      </c>
      <c r="L20" s="7">
        <f>VLOOKUP(AGENDA[[#This Row],[Prestation]],Tableau6[],2,0)</f>
        <v>238.4</v>
      </c>
      <c r="M20" s="7">
        <f>IFERROR(VLOOKUP(AGENDA[[#This Row],[Prestation supplémentaire]],Tableau6[],2,0),"")</f>
        <v>62.89</v>
      </c>
    </row>
    <row r="21" spans="1:13" ht="20.100000000000001" customHeight="1">
      <c r="M21" s="7" t="str">
        <f>IFERROR(VLOOKUP(AGENDA[[#This Row],[Prestation supplémentaire]],Tableau6[],2,0),"")</f>
        <v/>
      </c>
    </row>
    <row r="22" spans="1:13" ht="20.100000000000001" customHeight="1">
      <c r="M22" s="7" t="str">
        <f>IFERROR(VLOOKUP(AGENDA[[#This Row],[Prestation supplémentaire]],Tableau6[],2,0),"")</f>
        <v/>
      </c>
    </row>
  </sheetData>
  <mergeCells count="1">
    <mergeCell ref="G1:G2"/>
  </mergeCells>
  <conditionalFormatting sqref="A6:M100">
    <cfRule type="expression" dxfId="16" priority="1">
      <formula>COUNTIF($J6,"*NO*")&gt;0</formula>
    </cfRule>
    <cfRule type="expression" dxfId="15" priority="3">
      <formula>COUNTIF($J6,"*OK*")&gt;0</formula>
    </cfRule>
  </conditionalFormatting>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CC04C17-041F-E247-8B85-618934FEAFC1}">
          <x14:formula1>
            <xm:f>TARIFS!$A$4:$A$16</xm:f>
          </x14:formula1>
          <xm:sqref>B6:C100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TARIFS</vt:lpstr>
      <vt:lpstr>AOÛT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bouchra.gherselli@gmail.com</dc:creator>
  <cp:lastModifiedBy>DjiDji</cp:lastModifiedBy>
  <dcterms:created xsi:type="dcterms:W3CDTF">2021-08-07T19:34:50Z</dcterms:created>
  <dcterms:modified xsi:type="dcterms:W3CDTF">2021-08-08T17:58:18Z</dcterms:modified>
</cp:coreProperties>
</file>