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5EE3507C-03C3-4547-8A3C-73223C7612E9}" xr6:coauthVersionLast="45" xr6:coauthVersionMax="45" xr10:uidLastSave="{00000000-0000-0000-0000-000000000000}"/>
  <bookViews>
    <workbookView xWindow="-108" yWindow="-108" windowWidth="23256" windowHeight="12576" xr2:uid="{43172E6C-FEB0-4A13-AB79-3F236FF1303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53" i="1" l="1"/>
  <c r="E65" i="1" s="1"/>
  <c r="E52" i="1"/>
  <c r="E5" i="1"/>
  <c r="E10" i="1" l="1"/>
  <c r="B70" i="1" s="1"/>
  <c r="B18" i="1" l="1"/>
  <c r="G18" i="1" s="1"/>
  <c r="B22" i="1"/>
  <c r="B21" i="1"/>
  <c r="G21" i="1" s="1"/>
  <c r="B13" i="1"/>
  <c r="B15" i="1" s="1"/>
  <c r="B37" i="1"/>
  <c r="G37" i="1" s="1"/>
  <c r="B36" i="1"/>
  <c r="G36" i="1" s="1"/>
  <c r="B41" i="1"/>
  <c r="B14" i="1"/>
  <c r="G14" i="1" s="1"/>
  <c r="B33" i="1"/>
  <c r="G33" i="1" s="1"/>
  <c r="E22" i="1"/>
  <c r="G22" i="1"/>
  <c r="E14" i="1"/>
  <c r="G13" i="1" l="1"/>
  <c r="E13" i="1"/>
  <c r="E21" i="1"/>
  <c r="E37" i="1"/>
  <c r="E15" i="1"/>
  <c r="G15" i="1"/>
  <c r="G60" i="1" s="1"/>
  <c r="E60" i="1" l="1"/>
  <c r="E64" i="1" l="1"/>
  <c r="E67" i="1" l="1"/>
  <c r="B62" i="1" s="1"/>
  <c r="E62" i="1" s="1"/>
  <c r="E77" i="1" s="1"/>
</calcChain>
</file>

<file path=xl/sharedStrings.xml><?xml version="1.0" encoding="utf-8"?>
<sst xmlns="http://schemas.openxmlformats.org/spreadsheetml/2006/main" count="90" uniqueCount="82">
  <si>
    <t>Rubrique</t>
  </si>
  <si>
    <t>Base</t>
  </si>
  <si>
    <t>Taux</t>
  </si>
  <si>
    <t>A déduire</t>
  </si>
  <si>
    <t>A Payer</t>
  </si>
  <si>
    <t>Charges patronales</t>
  </si>
  <si>
    <t>Montant</t>
  </si>
  <si>
    <t>Salaire base</t>
  </si>
  <si>
    <t>Heures supp</t>
  </si>
  <si>
    <t>Prime ancienneté</t>
  </si>
  <si>
    <t>SANTE</t>
  </si>
  <si>
    <t>Compl Incap Inval Décès</t>
  </si>
  <si>
    <t>AT MP</t>
  </si>
  <si>
    <t>RETRAITE</t>
  </si>
  <si>
    <t>Contrib Equilibre Technique</t>
  </si>
  <si>
    <t>FAMILLE</t>
  </si>
  <si>
    <t>CHOMAGE</t>
  </si>
  <si>
    <t>Chomage</t>
  </si>
  <si>
    <t>AUTRES CONTRIB EMPLOY</t>
  </si>
  <si>
    <t>CSG CRDS non déductible</t>
  </si>
  <si>
    <t>EXOS COTISATIONS EMPLOY</t>
  </si>
  <si>
    <t>Réduction salariale heures sup</t>
  </si>
  <si>
    <t>Défiscalisation heures sup</t>
  </si>
  <si>
    <t>Réintégration fiscale</t>
  </si>
  <si>
    <t>Net imposable</t>
  </si>
  <si>
    <t>TOTAL COTISATIONS</t>
  </si>
  <si>
    <t>Dont évolution rémunération</t>
  </si>
  <si>
    <t>Allègement cotisations</t>
  </si>
  <si>
    <t>CUMULS</t>
  </si>
  <si>
    <t>CP</t>
  </si>
  <si>
    <t>Absence CP</t>
  </si>
  <si>
    <t>Indemnisation CP</t>
  </si>
  <si>
    <t>TOTAL BRUT</t>
  </si>
  <si>
    <t>Assurance maladie</t>
  </si>
  <si>
    <t>Assurance vieillesse plafonnée</t>
  </si>
  <si>
    <t>Assurance vieillesse déplaf</t>
  </si>
  <si>
    <t>Allocations familiales</t>
  </si>
  <si>
    <t>FNAL Plafonné</t>
  </si>
  <si>
    <t>CSA</t>
  </si>
  <si>
    <t>Pénibilité</t>
  </si>
  <si>
    <t>Taxe apprentissage</t>
  </si>
  <si>
    <t>AGS</t>
  </si>
  <si>
    <t>APEC TA</t>
  </si>
  <si>
    <t>APEC TB</t>
  </si>
  <si>
    <t>CEG</t>
  </si>
  <si>
    <t>Complémentaire TA</t>
  </si>
  <si>
    <t>Complémentaire TB</t>
  </si>
  <si>
    <t>Frais santé cadre TA</t>
  </si>
  <si>
    <t>Frais santé cadre plafond</t>
  </si>
  <si>
    <t>Prévoyance cadre TA CSG</t>
  </si>
  <si>
    <t>Prévoyance cadre TA non CSG</t>
  </si>
  <si>
    <t>Prévoyance cadre TB CSG</t>
  </si>
  <si>
    <t>Prévoyance cadre TB non CSG</t>
  </si>
  <si>
    <t>Prélèvement à la source</t>
  </si>
  <si>
    <t>CSG non déductible</t>
  </si>
  <si>
    <t>TOTAL GAL COTISATIONS</t>
  </si>
  <si>
    <t>Net avant IR Réintégration</t>
  </si>
  <si>
    <t>NET A PAYER</t>
  </si>
  <si>
    <t>Contribution dialogue social</t>
  </si>
  <si>
    <t>Participation formation</t>
  </si>
  <si>
    <t>Paritarisme FNDP</t>
  </si>
  <si>
    <t>Déduction patronale TEPA</t>
  </si>
  <si>
    <t>Part salariale Navigo, mut….</t>
  </si>
  <si>
    <t>Commentaires</t>
  </si>
  <si>
    <t>La base devrait être plafond SS</t>
  </si>
  <si>
    <t>Sur plafond SS</t>
  </si>
  <si>
    <t>Sur différence salaire-plafond SS</t>
  </si>
  <si>
    <t>2% part salariale 3% part patronale</t>
  </si>
  <si>
    <t>Regroupement de toutes rubriques</t>
  </si>
  <si>
    <t>Base 98,25% du salaire brut</t>
  </si>
  <si>
    <t>moins déduction certaines professions</t>
  </si>
  <si>
    <t>plus 100% avantages en nature</t>
  </si>
  <si>
    <t>(cotis employeur mut, tickets repas…)</t>
  </si>
  <si>
    <t>Base est le Net Imposable</t>
  </si>
  <si>
    <t>Salaire brut moins cotis salariales</t>
  </si>
  <si>
    <t>Net plus charges imposables</t>
  </si>
  <si>
    <t>CSG déductible et CRDS</t>
  </si>
  <si>
    <t>Tot Cotisations plus CSG non déductible</t>
  </si>
  <si>
    <t xml:space="preserve">En 2021, 2,4% chômage et 0,75% maladie </t>
  </si>
  <si>
    <t>sur brut plus 1,7% sur CSG non déductible</t>
  </si>
  <si>
    <t>Salaire brut moins charges moins impôt</t>
  </si>
  <si>
    <t>Pourquoi 2926,05?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</si>
</sst>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4FDE-735C-45A9-A44E-F877B1D6BD21}">
  <dimension ref="A2:I77"/>
  <sheetViews>
    <sheetView tabSelected="1" topLeftCell="A49" workbookViewId="0">
      <selection activeCell="N65" sqref="N65"/>
    </sheetView>
  </sheetViews>
  <sheetFormatPr baseColWidth="10" defaultRowHeight="14.4" x14ac:dyDescent="0.3"/>
  <cols>
    <col min="1" max="1" width="25.109375" bestFit="1" customWidth="1"/>
    <col min="2" max="2" width="9.33203125" bestFit="1" customWidth="1"/>
    <col min="3" max="3" width="8" bestFit="1" customWidth="1"/>
    <col min="6" max="6" width="7.88671875" customWidth="1"/>
    <col min="8" max="8" width="12.88671875" bestFit="1" customWidth="1"/>
  </cols>
  <sheetData>
    <row r="2" spans="1:8" x14ac:dyDescent="0.3">
      <c r="F2" t="s">
        <v>5</v>
      </c>
      <c r="H2" t="s">
        <v>63</v>
      </c>
    </row>
    <row r="3" spans="1:8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</v>
      </c>
      <c r="G3" t="s">
        <v>6</v>
      </c>
    </row>
    <row r="5" spans="1:8" x14ac:dyDescent="0.3">
      <c r="A5" t="s">
        <v>7</v>
      </c>
      <c r="B5">
        <v>151.66999999999999</v>
      </c>
      <c r="C5">
        <v>29.615300000000001</v>
      </c>
      <c r="E5" s="1">
        <f>B5*C5</f>
        <v>4491.7525509999996</v>
      </c>
      <c r="G5" s="1"/>
    </row>
    <row r="6" spans="1:8" x14ac:dyDescent="0.3">
      <c r="A6" t="s">
        <v>8</v>
      </c>
    </row>
    <row r="7" spans="1:8" x14ac:dyDescent="0.3">
      <c r="A7" t="s">
        <v>30</v>
      </c>
    </row>
    <row r="8" spans="1:8" x14ac:dyDescent="0.3">
      <c r="A8" t="s">
        <v>31</v>
      </c>
    </row>
    <row r="9" spans="1:8" x14ac:dyDescent="0.3">
      <c r="A9" t="s">
        <v>9</v>
      </c>
    </row>
    <row r="10" spans="1:8" x14ac:dyDescent="0.3">
      <c r="A10" t="s">
        <v>32</v>
      </c>
      <c r="E10" s="1">
        <f>SUM(E5:E9)</f>
        <v>4491.7525509999996</v>
      </c>
      <c r="G10" s="1"/>
    </row>
    <row r="12" spans="1:8" x14ac:dyDescent="0.3">
      <c r="A12" t="s">
        <v>10</v>
      </c>
    </row>
    <row r="13" spans="1:8" x14ac:dyDescent="0.3">
      <c r="A13" t="s">
        <v>33</v>
      </c>
      <c r="B13" s="1">
        <f>E10</f>
        <v>4491.7525509999996</v>
      </c>
      <c r="C13" s="2">
        <v>7.4999999999999997E-3</v>
      </c>
      <c r="D13" s="1"/>
      <c r="E13" s="1">
        <f>-B13*C13</f>
        <v>-33.688144132499993</v>
      </c>
      <c r="F13" s="2">
        <v>0.12889999999999999</v>
      </c>
      <c r="G13" s="1">
        <f>-B13*F13</f>
        <v>-578.98690382389987</v>
      </c>
    </row>
    <row r="14" spans="1:8" x14ac:dyDescent="0.3">
      <c r="A14" t="s">
        <v>47</v>
      </c>
      <c r="B14" s="1">
        <f>E10</f>
        <v>4491.7525509999996</v>
      </c>
      <c r="C14" s="2">
        <v>4.6199999999999998E-2</v>
      </c>
      <c r="E14" s="1">
        <f>-B14*C14</f>
        <v>-207.51896785619996</v>
      </c>
      <c r="F14" s="2">
        <v>6.93E-2</v>
      </c>
      <c r="G14" s="1">
        <f>-B14*F14</f>
        <v>-311.27845178429999</v>
      </c>
    </row>
    <row r="15" spans="1:8" x14ac:dyDescent="0.3">
      <c r="A15" t="s">
        <v>48</v>
      </c>
      <c r="B15" s="1">
        <f>B13</f>
        <v>4491.7525509999996</v>
      </c>
      <c r="C15" s="2">
        <v>1.7600000000000001E-2</v>
      </c>
      <c r="E15" s="1">
        <f>-B15*C15</f>
        <v>-79.054844897599992</v>
      </c>
      <c r="F15" s="2">
        <v>1.7600000000000001E-2</v>
      </c>
      <c r="G15" s="1">
        <f>-B15*F15</f>
        <v>-79.054844897599992</v>
      </c>
      <c r="H15" t="s">
        <v>64</v>
      </c>
    </row>
    <row r="16" spans="1:8" x14ac:dyDescent="0.3">
      <c r="A16" t="s">
        <v>11</v>
      </c>
    </row>
    <row r="18" spans="1:8" x14ac:dyDescent="0.3">
      <c r="A18" t="s">
        <v>12</v>
      </c>
      <c r="B18" s="1">
        <f>E10</f>
        <v>4491.7525509999996</v>
      </c>
      <c r="C18" s="2"/>
      <c r="F18" s="2">
        <v>8.9999999999999993E-3</v>
      </c>
      <c r="G18" s="1">
        <f>-B18*F18</f>
        <v>-40.425772958999993</v>
      </c>
    </row>
    <row r="20" spans="1:8" x14ac:dyDescent="0.3">
      <c r="A20" t="s">
        <v>13</v>
      </c>
    </row>
    <row r="21" spans="1:8" x14ac:dyDescent="0.3">
      <c r="A21" t="s">
        <v>34</v>
      </c>
      <c r="B21" s="1">
        <f>E10</f>
        <v>4491.7525509999996</v>
      </c>
      <c r="C21" s="2">
        <v>6.9000000000000006E-2</v>
      </c>
      <c r="E21" s="1">
        <f>-B21*C21</f>
        <v>-309.93092601899997</v>
      </c>
      <c r="F21" s="2">
        <v>8.5500000000000007E-2</v>
      </c>
      <c r="G21" s="1">
        <f>-B21*F21</f>
        <v>-384.04484311049998</v>
      </c>
    </row>
    <row r="22" spans="1:8" x14ac:dyDescent="0.3">
      <c r="A22" t="s">
        <v>35</v>
      </c>
      <c r="B22" s="1">
        <f>E10</f>
        <v>4491.7525509999996</v>
      </c>
      <c r="C22" s="2">
        <v>4.0000000000000001E-3</v>
      </c>
      <c r="E22" s="1">
        <f>-B22*C22</f>
        <v>-17.967010203999997</v>
      </c>
      <c r="F22" s="2">
        <v>1.9E-2</v>
      </c>
      <c r="G22" s="1">
        <f>-B22*F22</f>
        <v>-85.34329846899999</v>
      </c>
    </row>
    <row r="23" spans="1:8" x14ac:dyDescent="0.3">
      <c r="A23" t="s">
        <v>35</v>
      </c>
    </row>
    <row r="24" spans="1:8" x14ac:dyDescent="0.3">
      <c r="A24" t="s">
        <v>44</v>
      </c>
    </row>
    <row r="25" spans="1:8" x14ac:dyDescent="0.3">
      <c r="A25" t="s">
        <v>14</v>
      </c>
    </row>
    <row r="26" spans="1:8" x14ac:dyDescent="0.3">
      <c r="A26" t="s">
        <v>45</v>
      </c>
      <c r="H26" t="s">
        <v>65</v>
      </c>
    </row>
    <row r="27" spans="1:8" x14ac:dyDescent="0.3">
      <c r="A27" t="s">
        <v>46</v>
      </c>
      <c r="H27" t="s">
        <v>66</v>
      </c>
    </row>
    <row r="28" spans="1:8" x14ac:dyDescent="0.3">
      <c r="A28" t="s">
        <v>49</v>
      </c>
      <c r="H28" t="s">
        <v>65</v>
      </c>
    </row>
    <row r="29" spans="1:8" x14ac:dyDescent="0.3">
      <c r="A29" t="s">
        <v>50</v>
      </c>
      <c r="H29" t="s">
        <v>65</v>
      </c>
    </row>
    <row r="30" spans="1:8" x14ac:dyDescent="0.3">
      <c r="A30" t="s">
        <v>51</v>
      </c>
      <c r="H30" t="s">
        <v>66</v>
      </c>
    </row>
    <row r="31" spans="1:8" x14ac:dyDescent="0.3">
      <c r="A31" t="s">
        <v>52</v>
      </c>
      <c r="H31" t="s">
        <v>66</v>
      </c>
    </row>
    <row r="33" spans="1:8" x14ac:dyDescent="0.3">
      <c r="A33" t="s">
        <v>15</v>
      </c>
      <c r="B33" s="1">
        <f>E10</f>
        <v>4491.7525509999996</v>
      </c>
      <c r="F33" s="2">
        <v>3.4500000000000003E-2</v>
      </c>
      <c r="G33" s="1">
        <f>-B33*F33</f>
        <v>-154.96546300949998</v>
      </c>
    </row>
    <row r="35" spans="1:8" x14ac:dyDescent="0.3">
      <c r="A35" t="s">
        <v>16</v>
      </c>
    </row>
    <row r="36" spans="1:8" x14ac:dyDescent="0.3">
      <c r="A36" t="s">
        <v>17</v>
      </c>
      <c r="B36" s="1">
        <f>E10</f>
        <v>4491.7525509999996</v>
      </c>
      <c r="F36" s="2">
        <v>4.2000000000000003E-2</v>
      </c>
      <c r="G36" s="1">
        <f>-B36*F36</f>
        <v>-188.653607142</v>
      </c>
    </row>
    <row r="37" spans="1:8" x14ac:dyDescent="0.3">
      <c r="A37" t="s">
        <v>42</v>
      </c>
      <c r="B37" s="1">
        <f>E10</f>
        <v>4491.7525509999996</v>
      </c>
      <c r="C37" s="3">
        <v>2.4000000000000001E-4</v>
      </c>
      <c r="E37" s="1">
        <f>-B37*C37</f>
        <v>-1.07802061224</v>
      </c>
      <c r="F37" s="3">
        <v>3.6000000000000002E-4</v>
      </c>
      <c r="G37" s="1">
        <f>-B37*F37</f>
        <v>-1.61703091836</v>
      </c>
      <c r="H37" t="s">
        <v>65</v>
      </c>
    </row>
    <row r="38" spans="1:8" x14ac:dyDescent="0.3">
      <c r="A38" t="s">
        <v>43</v>
      </c>
      <c r="C38" s="3">
        <v>2.4000000000000001E-4</v>
      </c>
      <c r="F38" s="3">
        <v>3.6000000000000002E-4</v>
      </c>
      <c r="H38" t="s">
        <v>66</v>
      </c>
    </row>
    <row r="40" spans="1:8" x14ac:dyDescent="0.3">
      <c r="A40" t="s">
        <v>18</v>
      </c>
    </row>
    <row r="41" spans="1:8" x14ac:dyDescent="0.3">
      <c r="A41" t="s">
        <v>36</v>
      </c>
      <c r="B41" s="1">
        <f>E10</f>
        <v>4491.7525509999996</v>
      </c>
      <c r="C41" s="2"/>
      <c r="E41" s="1">
        <v>-91.68</v>
      </c>
      <c r="F41" s="2"/>
      <c r="G41" s="1">
        <v>-139.12</v>
      </c>
      <c r="H41" t="s">
        <v>67</v>
      </c>
    </row>
    <row r="42" spans="1:8" x14ac:dyDescent="0.3">
      <c r="A42" t="s">
        <v>37</v>
      </c>
      <c r="H42" t="s">
        <v>68</v>
      </c>
    </row>
    <row r="43" spans="1:8" x14ac:dyDescent="0.3">
      <c r="A43" t="s">
        <v>38</v>
      </c>
    </row>
    <row r="44" spans="1:8" x14ac:dyDescent="0.3">
      <c r="A44" t="s">
        <v>58</v>
      </c>
    </row>
    <row r="45" spans="1:8" x14ac:dyDescent="0.3">
      <c r="A45" t="s">
        <v>39</v>
      </c>
    </row>
    <row r="46" spans="1:8" x14ac:dyDescent="0.3">
      <c r="A46" t="s">
        <v>41</v>
      </c>
    </row>
    <row r="47" spans="1:8" x14ac:dyDescent="0.3">
      <c r="A47" t="s">
        <v>40</v>
      </c>
    </row>
    <row r="48" spans="1:8" x14ac:dyDescent="0.3">
      <c r="A48" t="s">
        <v>59</v>
      </c>
    </row>
    <row r="49" spans="1:9" x14ac:dyDescent="0.3">
      <c r="A49" t="s">
        <v>60</v>
      </c>
    </row>
    <row r="50" spans="1:9" x14ac:dyDescent="0.3">
      <c r="A50" t="s">
        <v>62</v>
      </c>
    </row>
    <row r="52" spans="1:9" x14ac:dyDescent="0.3">
      <c r="A52" t="s">
        <v>76</v>
      </c>
      <c r="B52" s="1">
        <v>4565.41</v>
      </c>
      <c r="C52" s="2">
        <v>6.8000000000000005E-2</v>
      </c>
      <c r="E52" s="1">
        <f>-B52*C52</f>
        <v>-310.44788</v>
      </c>
      <c r="H52" s="1" t="s">
        <v>69</v>
      </c>
      <c r="I52" s="1"/>
    </row>
    <row r="53" spans="1:9" x14ac:dyDescent="0.3">
      <c r="A53" t="s">
        <v>19</v>
      </c>
      <c r="B53" s="1">
        <v>4565.41</v>
      </c>
      <c r="C53" s="2">
        <v>2.9000000000000001E-2</v>
      </c>
      <c r="E53" s="1">
        <f>-B53*C53</f>
        <v>-132.39689000000001</v>
      </c>
      <c r="H53" t="s">
        <v>70</v>
      </c>
    </row>
    <row r="54" spans="1:9" x14ac:dyDescent="0.3">
      <c r="H54" t="s">
        <v>71</v>
      </c>
    </row>
    <row r="55" spans="1:9" x14ac:dyDescent="0.3">
      <c r="A55" t="s">
        <v>20</v>
      </c>
      <c r="H55" t="s">
        <v>72</v>
      </c>
    </row>
    <row r="56" spans="1:9" x14ac:dyDescent="0.3">
      <c r="A56" t="s">
        <v>21</v>
      </c>
    </row>
    <row r="57" spans="1:9" x14ac:dyDescent="0.3">
      <c r="A57" t="s">
        <v>22</v>
      </c>
    </row>
    <row r="58" spans="1:9" x14ac:dyDescent="0.3">
      <c r="A58" t="s">
        <v>61</v>
      </c>
    </row>
    <row r="60" spans="1:9" x14ac:dyDescent="0.3">
      <c r="A60" t="s">
        <v>25</v>
      </c>
      <c r="E60" s="1">
        <f>SUM(E13:E59)</f>
        <v>-1183.7626837215398</v>
      </c>
      <c r="G60" s="1">
        <f>SUM(G13:G59)</f>
        <v>-1963.4902161141595</v>
      </c>
    </row>
    <row r="62" spans="1:9" x14ac:dyDescent="0.3">
      <c r="A62" t="s">
        <v>53</v>
      </c>
      <c r="B62" s="1">
        <f>E67</f>
        <v>3525.0267572784596</v>
      </c>
      <c r="C62" s="2">
        <v>0.14099999999999999</v>
      </c>
      <c r="E62" s="1">
        <f>B62*C62</f>
        <v>497.02877277626277</v>
      </c>
      <c r="H62" t="s">
        <v>73</v>
      </c>
    </row>
    <row r="63" spans="1:9" x14ac:dyDescent="0.3">
      <c r="H63" t="s">
        <v>81</v>
      </c>
    </row>
    <row r="64" spans="1:9" x14ac:dyDescent="0.3">
      <c r="A64" t="s">
        <v>56</v>
      </c>
      <c r="E64" s="1">
        <f>E10+E60</f>
        <v>3307.9898672784598</v>
      </c>
      <c r="H64" t="s">
        <v>74</v>
      </c>
    </row>
    <row r="65" spans="1:8" x14ac:dyDescent="0.3">
      <c r="A65" t="s">
        <v>54</v>
      </c>
      <c r="E65" s="1">
        <f>-E53</f>
        <v>132.39689000000001</v>
      </c>
    </row>
    <row r="66" spans="1:8" x14ac:dyDescent="0.3">
      <c r="A66" t="s">
        <v>23</v>
      </c>
      <c r="E66" s="1">
        <v>84.64</v>
      </c>
    </row>
    <row r="67" spans="1:8" x14ac:dyDescent="0.3">
      <c r="A67" t="s">
        <v>24</v>
      </c>
      <c r="E67" s="1">
        <f>E64+E65+E66</f>
        <v>3525.0267572784596</v>
      </c>
      <c r="H67" t="s">
        <v>75</v>
      </c>
    </row>
    <row r="68" spans="1:8" x14ac:dyDescent="0.3">
      <c r="E68" s="1"/>
    </row>
    <row r="69" spans="1:8" x14ac:dyDescent="0.3">
      <c r="A69" t="s">
        <v>55</v>
      </c>
      <c r="E69" s="1">
        <f>E60-E65</f>
        <v>-1316.1595737215398</v>
      </c>
      <c r="H69" t="s">
        <v>77</v>
      </c>
    </row>
    <row r="70" spans="1:8" x14ac:dyDescent="0.3">
      <c r="A70" t="s">
        <v>26</v>
      </c>
      <c r="B70" s="1">
        <f>(0.0315*$E$10)-($B$53*0.017)</f>
        <v>63.878235356499985</v>
      </c>
      <c r="E70" s="1"/>
      <c r="H70" t="s">
        <v>78</v>
      </c>
    </row>
    <row r="71" spans="1:8" x14ac:dyDescent="0.3">
      <c r="H71" t="s">
        <v>79</v>
      </c>
    </row>
    <row r="72" spans="1:8" x14ac:dyDescent="0.3">
      <c r="A72" t="s">
        <v>27</v>
      </c>
    </row>
    <row r="74" spans="1:8" x14ac:dyDescent="0.3">
      <c r="A74" t="s">
        <v>28</v>
      </c>
    </row>
    <row r="75" spans="1:8" x14ac:dyDescent="0.3">
      <c r="A75" t="s">
        <v>29</v>
      </c>
    </row>
    <row r="77" spans="1:8" x14ac:dyDescent="0.3">
      <c r="A77" t="s">
        <v>57</v>
      </c>
      <c r="E77" s="1">
        <f>E64-E62</f>
        <v>2810.9610945021968</v>
      </c>
      <c r="H77" t="s">
        <v>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cp:lastPrinted>2021-08-28T11:35:53Z</cp:lastPrinted>
  <dcterms:created xsi:type="dcterms:W3CDTF">2021-08-28T06:45:03Z</dcterms:created>
  <dcterms:modified xsi:type="dcterms:W3CDTF">2021-08-28T12:10:20Z</dcterms:modified>
</cp:coreProperties>
</file>