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53222"/>
  <mc:AlternateContent xmlns:mc="http://schemas.openxmlformats.org/markup-compatibility/2006">
    <mc:Choice Requires="x15">
      <x15ac:absPath xmlns:x15ac="http://schemas.microsoft.com/office/spreadsheetml/2010/11/ac" url="C:\STEPHANIE\TRAVAIL\CONTRATS EN COURS\23 - BAPTISTE C. (de 08.21 à)\Bulletin de salaires\"/>
    </mc:Choice>
  </mc:AlternateContent>
  <bookViews>
    <workbookView xWindow="0" yWindow="0" windowWidth="23040" windowHeight="9384" activeTab="1"/>
  </bookViews>
  <sheets>
    <sheet name="Septembre" sheetId="1" r:id="rId1"/>
    <sheet name="Octobre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K20" i="2" s="1"/>
  <c r="M14" i="2"/>
  <c r="L16" i="2" s="1"/>
  <c r="G13" i="2"/>
  <c r="K21" i="2" s="1"/>
  <c r="F51" i="2"/>
  <c r="F54" i="2" s="1"/>
  <c r="F53" i="2"/>
  <c r="E53" i="2"/>
  <c r="E51" i="2"/>
  <c r="M45" i="2"/>
  <c r="Q44" i="2"/>
  <c r="M44" i="2"/>
  <c r="B44" i="2"/>
  <c r="Q43" i="2"/>
  <c r="M43" i="2"/>
  <c r="B43" i="2"/>
  <c r="Q42" i="2"/>
  <c r="M42" i="2"/>
  <c r="B42" i="2"/>
  <c r="Q41" i="2"/>
  <c r="B41" i="2" s="1"/>
  <c r="L41" i="2"/>
  <c r="Q40" i="2"/>
  <c r="K40" i="2"/>
  <c r="M40" i="2" s="1"/>
  <c r="B40" i="2"/>
  <c r="Q37" i="2"/>
  <c r="B37" i="2"/>
  <c r="Q36" i="2"/>
  <c r="B36" i="2" s="1"/>
  <c r="Q35" i="2"/>
  <c r="B35" i="2" s="1"/>
  <c r="Q34" i="2"/>
  <c r="B34" i="2" s="1"/>
  <c r="Q33" i="2"/>
  <c r="B33" i="2" s="1"/>
  <c r="Q30" i="2"/>
  <c r="B30" i="2" s="1"/>
  <c r="Q29" i="2"/>
  <c r="B29" i="2" s="1"/>
  <c r="Q28" i="2"/>
  <c r="B28" i="2" s="1"/>
  <c r="Q27" i="2"/>
  <c r="B27" i="2"/>
  <c r="Q26" i="2"/>
  <c r="Q23" i="2"/>
  <c r="B23" i="2"/>
  <c r="Q22" i="2"/>
  <c r="B22" i="2"/>
  <c r="Q21" i="2"/>
  <c r="B21" i="2" s="1"/>
  <c r="Q20" i="2"/>
  <c r="B20" i="2" s="1"/>
  <c r="Q19" i="2"/>
  <c r="B19" i="2" s="1"/>
  <c r="Q16" i="2"/>
  <c r="B16" i="2" s="1"/>
  <c r="Q15" i="2"/>
  <c r="Q14" i="2"/>
  <c r="Q13" i="2"/>
  <c r="Q12" i="2"/>
  <c r="K2" i="2"/>
  <c r="F51" i="1"/>
  <c r="R14" i="1"/>
  <c r="F53" i="1"/>
  <c r="E53" i="1"/>
  <c r="E51" i="1"/>
  <c r="E54" i="1" s="1"/>
  <c r="Q46" i="1"/>
  <c r="Q45" i="1"/>
  <c r="B45" i="1" s="1"/>
  <c r="M45" i="1"/>
  <c r="D45" i="1"/>
  <c r="Q44" i="1"/>
  <c r="B44" i="1" s="1"/>
  <c r="M44" i="1"/>
  <c r="Q43" i="1"/>
  <c r="B43" i="1" s="1"/>
  <c r="M43" i="1"/>
  <c r="Q42" i="1"/>
  <c r="B42" i="1" s="1"/>
  <c r="M42" i="1"/>
  <c r="L41" i="1"/>
  <c r="K40" i="1"/>
  <c r="M40" i="1" s="1"/>
  <c r="Q39" i="1"/>
  <c r="B39" i="1" s="1"/>
  <c r="Q38" i="1"/>
  <c r="B38" i="1"/>
  <c r="Q37" i="1"/>
  <c r="B37" i="1" s="1"/>
  <c r="Q36" i="1"/>
  <c r="B36" i="1" s="1"/>
  <c r="Q35" i="1"/>
  <c r="B35" i="1" s="1"/>
  <c r="Q32" i="1"/>
  <c r="B32" i="1" s="1"/>
  <c r="Q31" i="1"/>
  <c r="B31" i="1" s="1"/>
  <c r="Q30" i="1"/>
  <c r="B30" i="1" s="1"/>
  <c r="Q29" i="1"/>
  <c r="B29" i="1" s="1"/>
  <c r="Q28" i="1"/>
  <c r="B28" i="1" s="1"/>
  <c r="Q25" i="1"/>
  <c r="B25" i="1" s="1"/>
  <c r="Q24" i="1"/>
  <c r="B24" i="1" s="1"/>
  <c r="Q23" i="1"/>
  <c r="B23" i="1" s="1"/>
  <c r="Q22" i="1"/>
  <c r="B22" i="1" s="1"/>
  <c r="Q21" i="1"/>
  <c r="Q18" i="1"/>
  <c r="B18" i="1" s="1"/>
  <c r="Q17" i="1"/>
  <c r="B17" i="1" s="1"/>
  <c r="Q16" i="1"/>
  <c r="B16" i="1" s="1"/>
  <c r="L16" i="1"/>
  <c r="L20" i="1" s="1"/>
  <c r="K16" i="1"/>
  <c r="Q15" i="1"/>
  <c r="Q14" i="1"/>
  <c r="G13" i="1"/>
  <c r="K21" i="1" s="1"/>
  <c r="K2" i="1"/>
  <c r="R12" i="2" l="1"/>
  <c r="R26" i="2"/>
  <c r="R19" i="2"/>
  <c r="D23" i="2" s="1"/>
  <c r="R40" i="2"/>
  <c r="C44" i="2" s="1"/>
  <c r="E54" i="2"/>
  <c r="D30" i="2"/>
  <c r="C30" i="2" s="1"/>
  <c r="B47" i="2"/>
  <c r="D44" i="2"/>
  <c r="D16" i="2"/>
  <c r="C16" i="2" s="1"/>
  <c r="L18" i="2"/>
  <c r="L22" i="2"/>
  <c r="M22" i="2" s="1"/>
  <c r="L17" i="2"/>
  <c r="L24" i="2"/>
  <c r="M24" i="2" s="1"/>
  <c r="L20" i="2"/>
  <c r="M20" i="2" s="1"/>
  <c r="M16" i="2"/>
  <c r="B26" i="2"/>
  <c r="R33" i="2"/>
  <c r="C23" i="2"/>
  <c r="K20" i="1"/>
  <c r="M20" i="1" s="1"/>
  <c r="R21" i="1"/>
  <c r="D25" i="1" s="1"/>
  <c r="C25" i="1" s="1"/>
  <c r="R42" i="1"/>
  <c r="C45" i="1" s="1"/>
  <c r="L17" i="1"/>
  <c r="R28" i="1"/>
  <c r="D32" i="1" s="1"/>
  <c r="C32" i="1" s="1"/>
  <c r="F54" i="1"/>
  <c r="M16" i="1"/>
  <c r="B21" i="1"/>
  <c r="L22" i="1"/>
  <c r="M22" i="1" s="1"/>
  <c r="L18" i="1"/>
  <c r="L24" i="1"/>
  <c r="M24" i="1" s="1"/>
  <c r="R35" i="1"/>
  <c r="L23" i="2" l="1"/>
  <c r="M23" i="2" s="1"/>
  <c r="L25" i="2"/>
  <c r="M25" i="2" s="1"/>
  <c r="L19" i="2"/>
  <c r="M18" i="2"/>
  <c r="L21" i="2"/>
  <c r="M21" i="2" s="1"/>
  <c r="M41" i="2"/>
  <c r="M46" i="2" s="1"/>
  <c r="D37" i="2"/>
  <c r="C37" i="2" s="1"/>
  <c r="C47" i="2" s="1"/>
  <c r="K17" i="2" s="1"/>
  <c r="M17" i="2" s="1"/>
  <c r="M27" i="2"/>
  <c r="M27" i="1"/>
  <c r="M41" i="1"/>
  <c r="M46" i="1" s="1"/>
  <c r="B47" i="1"/>
  <c r="D39" i="1"/>
  <c r="D47" i="1" s="1"/>
  <c r="K19" i="1" s="1"/>
  <c r="L25" i="1"/>
  <c r="M25" i="1" s="1"/>
  <c r="M18" i="1"/>
  <c r="L21" i="1"/>
  <c r="M21" i="1" s="1"/>
  <c r="L19" i="1"/>
  <c r="L23" i="1"/>
  <c r="M23" i="1" s="1"/>
  <c r="D47" i="2" l="1"/>
  <c r="K19" i="2" s="1"/>
  <c r="M19" i="2" s="1"/>
  <c r="M26" i="2" s="1"/>
  <c r="C39" i="1"/>
  <c r="C47" i="1" s="1"/>
  <c r="K17" i="1" s="1"/>
  <c r="M17" i="1" s="1"/>
  <c r="M19" i="1"/>
  <c r="K37" i="2" l="1"/>
  <c r="M37" i="2" s="1"/>
  <c r="K31" i="2"/>
  <c r="M31" i="2" s="1"/>
  <c r="K36" i="2"/>
  <c r="M36" i="2" s="1"/>
  <c r="K33" i="2"/>
  <c r="M33" i="2" s="1"/>
  <c r="K34" i="2"/>
  <c r="M34" i="2" s="1"/>
  <c r="K32" i="2"/>
  <c r="M32" i="2" s="1"/>
  <c r="K35" i="2"/>
  <c r="M35" i="2" s="1"/>
  <c r="M26" i="1"/>
  <c r="K34" i="1" s="1"/>
  <c r="M34" i="1" s="1"/>
  <c r="M38" i="2" l="1"/>
  <c r="K31" i="1"/>
  <c r="M31" i="1" s="1"/>
  <c r="K36" i="1"/>
  <c r="M36" i="1" s="1"/>
  <c r="K33" i="1"/>
  <c r="M33" i="1" s="1"/>
  <c r="K37" i="1"/>
  <c r="M37" i="1" s="1"/>
  <c r="K32" i="1"/>
  <c r="M32" i="1" s="1"/>
  <c r="K35" i="1"/>
  <c r="M35" i="1" s="1"/>
  <c r="M50" i="2" l="1"/>
  <c r="M51" i="2" s="1"/>
  <c r="M48" i="2"/>
  <c r="M49" i="2" s="1"/>
  <c r="M38" i="1"/>
  <c r="M50" i="1"/>
  <c r="M51" i="1" s="1"/>
  <c r="M48" i="1"/>
  <c r="M49" i="1" s="1"/>
</calcChain>
</file>

<file path=xl/sharedStrings.xml><?xml version="1.0" encoding="utf-8"?>
<sst xmlns="http://schemas.openxmlformats.org/spreadsheetml/2006/main" count="164" uniqueCount="76">
  <si>
    <t>BULLETIN DE SALAIRE</t>
  </si>
  <si>
    <t>Du :</t>
  </si>
  <si>
    <t xml:space="preserve">DATE DE PAIEMENT : </t>
  </si>
  <si>
    <t>Au :</t>
  </si>
  <si>
    <t>EMPLOYEUR</t>
  </si>
  <si>
    <t>SALARIEE</t>
  </si>
  <si>
    <t>Emploi : Assistante maternelle</t>
  </si>
  <si>
    <t>CCN des assistants maternels du particulier employeur</t>
  </si>
  <si>
    <t>Nombre de jours d'activité mensualisés :</t>
  </si>
  <si>
    <t>SMIC horaire :</t>
  </si>
  <si>
    <t>Nombre de jours d'activité supplémentaires :</t>
  </si>
  <si>
    <t>Salaire horaire net :</t>
  </si>
  <si>
    <t>Jours</t>
  </si>
  <si>
    <t>Heures</t>
  </si>
  <si>
    <t>HC</t>
  </si>
  <si>
    <t>HS</t>
  </si>
  <si>
    <t>REMUNERATION BRUTE</t>
  </si>
  <si>
    <t>Base</t>
  </si>
  <si>
    <t>Taux</t>
  </si>
  <si>
    <t>A payer</t>
  </si>
  <si>
    <t>Salaire mensualisé</t>
  </si>
  <si>
    <r>
      <t xml:space="preserve">Heures complémentaires </t>
    </r>
    <r>
      <rPr>
        <sz val="8"/>
        <rFont val="Arial"/>
        <family val="2"/>
      </rPr>
      <t xml:space="preserve">(au-delà de </t>
    </r>
    <r>
      <rPr>
        <sz val="8"/>
        <color indexed="40"/>
        <rFont val="Arial"/>
        <family val="2"/>
      </rPr>
      <t>40h00</t>
    </r>
    <r>
      <rPr>
        <sz val="8"/>
        <rFont val="Arial"/>
        <family val="2"/>
      </rPr>
      <t xml:space="preserve"> hebdomadaires)</t>
    </r>
  </si>
  <si>
    <r>
      <rPr>
        <sz val="9"/>
        <rFont val="Arial"/>
        <family val="2"/>
      </rPr>
      <t xml:space="preserve">Heures supplémentaires mensualisées </t>
    </r>
    <r>
      <rPr>
        <sz val="8"/>
        <rFont val="Arial"/>
        <family val="2"/>
      </rPr>
      <t xml:space="preserve">(au-delà de </t>
    </r>
    <r>
      <rPr>
        <sz val="8"/>
        <color indexed="40"/>
        <rFont val="Arial"/>
        <family val="2"/>
      </rPr>
      <t>45h00</t>
    </r>
    <r>
      <rPr>
        <sz val="8"/>
        <rFont val="Arial"/>
        <family val="2"/>
      </rPr>
      <t xml:space="preserve"> hebdomadaires)</t>
    </r>
  </si>
  <si>
    <r>
      <t xml:space="preserve">Heures supplémentaires </t>
    </r>
    <r>
      <rPr>
        <sz val="8"/>
        <rFont val="Arial"/>
        <family val="2"/>
      </rPr>
      <t xml:space="preserve">(au-delà de </t>
    </r>
    <r>
      <rPr>
        <sz val="8"/>
        <color indexed="40"/>
        <rFont val="Arial"/>
        <family val="2"/>
      </rPr>
      <t>45h00</t>
    </r>
    <r>
      <rPr>
        <sz val="8"/>
        <rFont val="Arial"/>
        <family val="2"/>
      </rPr>
      <t xml:space="preserve"> hebdomadaires)</t>
    </r>
  </si>
  <si>
    <r>
      <t xml:space="preserve">Congés payés </t>
    </r>
    <r>
      <rPr>
        <sz val="8"/>
        <rFont val="Arial"/>
        <family val="2"/>
      </rPr>
      <t>(année incomplète ou régularisation)</t>
    </r>
  </si>
  <si>
    <r>
      <t xml:space="preserve">Régularisation salaires </t>
    </r>
    <r>
      <rPr>
        <sz val="8"/>
        <rFont val="Arial"/>
        <family val="2"/>
      </rPr>
      <t>(avenant ou fin de contrat)</t>
    </r>
  </si>
  <si>
    <t>Absence salariée</t>
  </si>
  <si>
    <t>SALAIRE BRUT</t>
  </si>
  <si>
    <r>
      <t>SALAIRE BRUT D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FISCALIS</t>
    </r>
    <r>
      <rPr>
        <b/>
        <sz val="10"/>
        <rFont val="Calibri"/>
        <family val="2"/>
      </rPr>
      <t>É</t>
    </r>
  </si>
  <si>
    <t>COTISATIONS SUR SALAIRE BRUT</t>
  </si>
  <si>
    <t>Part salariée</t>
  </si>
  <si>
    <t>Securité sociale (maladie)</t>
  </si>
  <si>
    <r>
      <t>Réduction cotisations</t>
    </r>
    <r>
      <rPr>
        <sz val="9"/>
        <rFont val="Arial"/>
        <family val="2"/>
      </rPr>
      <t xml:space="preserve"> (h sup et comp + majoration)</t>
    </r>
  </si>
  <si>
    <t>Retraite complémentaire IRCEM</t>
  </si>
  <si>
    <t>Prévoyance IRCEM</t>
  </si>
  <si>
    <t>CEG</t>
  </si>
  <si>
    <t>CSG déductible</t>
  </si>
  <si>
    <t>CSG non déductible + CRDS</t>
  </si>
  <si>
    <t>TOTAL COTISATIONS</t>
  </si>
  <si>
    <r>
      <rPr>
        <sz val="10"/>
        <rFont val="Arial"/>
        <family val="2"/>
      </rPr>
      <t>INDEMNIT</t>
    </r>
    <r>
      <rPr>
        <sz val="10"/>
        <rFont val="Calibri"/>
        <family val="2"/>
      </rPr>
      <t>É</t>
    </r>
    <r>
      <rPr>
        <sz val="10"/>
        <rFont val="Arial"/>
        <family val="2"/>
      </rPr>
      <t>S</t>
    </r>
  </si>
  <si>
    <t>Indemnités d'entretien (journée jusqu'à 9h)</t>
  </si>
  <si>
    <t>Indemnités d'entretien (heures au-delà de 9h)</t>
  </si>
  <si>
    <t xml:space="preserve">Indemnités de nourriture </t>
  </si>
  <si>
    <t>repas</t>
  </si>
  <si>
    <t>goûter</t>
  </si>
  <si>
    <t>Indemnités kilométriques</t>
  </si>
  <si>
    <r>
      <t>Indemnités de rupture</t>
    </r>
    <r>
      <rPr>
        <i/>
        <sz val="9"/>
        <rFont val="Arial"/>
        <family val="2"/>
      </rPr>
      <t xml:space="preserve"> (méthode des 1/120</t>
    </r>
    <r>
      <rPr>
        <i/>
        <vertAlign val="superscript"/>
        <sz val="9"/>
        <rFont val="Arial"/>
        <family val="2"/>
      </rPr>
      <t>ème</t>
    </r>
    <r>
      <rPr>
        <i/>
        <sz val="9"/>
        <rFont val="Arial"/>
        <family val="2"/>
      </rPr>
      <t>)</t>
    </r>
  </si>
  <si>
    <r>
      <rPr>
        <b/>
        <sz val="10"/>
        <rFont val="Arial"/>
        <family val="2"/>
      </rPr>
      <t>TOTAL INDEMNIT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S</t>
    </r>
  </si>
  <si>
    <t>Total</t>
  </si>
  <si>
    <t>Nombre CP</t>
  </si>
  <si>
    <t>SALAIRE NET</t>
  </si>
  <si>
    <t>Nombre de jours d'activité</t>
  </si>
  <si>
    <t>Année précédente</t>
  </si>
  <si>
    <t>Année en cours</t>
  </si>
  <si>
    <t>NET A PAYER (Salaire net + Indemnités)</t>
  </si>
  <si>
    <t>Salaire net imposable</t>
  </si>
  <si>
    <t>CP Acquis</t>
  </si>
  <si>
    <t>Cumul imposable de l'année fiscale</t>
  </si>
  <si>
    <t>CP supplémentaires</t>
  </si>
  <si>
    <t>CP Pris Payés</t>
  </si>
  <si>
    <t>Mode de paiement : VIREMENT</t>
  </si>
  <si>
    <t>CP Restants</t>
  </si>
  <si>
    <t>CP : Congés Payés                       AE : Absence Enfant</t>
  </si>
  <si>
    <t>SIGNATURE</t>
  </si>
  <si>
    <t>CEx : Congés Exceptionnels          F : Férié
         Assistante Maternelle</t>
  </si>
  <si>
    <t>Bulletin de paie à conserver sans limitation de durée</t>
  </si>
  <si>
    <t xml:space="preserve">Nom : </t>
  </si>
  <si>
    <t xml:space="preserve">Adresse : </t>
  </si>
  <si>
    <t xml:space="preserve">Enfant : </t>
  </si>
  <si>
    <t xml:space="preserve">N° Employeur : </t>
  </si>
  <si>
    <t xml:space="preserve">Code APE : </t>
  </si>
  <si>
    <t>Nom :</t>
  </si>
  <si>
    <t xml:space="preserve">PAJE : </t>
  </si>
  <si>
    <t xml:space="preserve">SS : </t>
  </si>
  <si>
    <t>Heures hebdo contrat</t>
  </si>
  <si>
    <t>h. supp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</si>
</sst>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dd\-mmm\-yyyy"/>
    <numFmt numFmtId="165" formatCode="[h]:mm;@"/>
    <numFmt numFmtId="166" formatCode="0&quot; j&quot;"/>
    <numFmt numFmtId="167" formatCode="[h]:mm&quot; h&quot;"/>
    <numFmt numFmtId="168" formatCode="h:mm;@"/>
    <numFmt numFmtId="169" formatCode="[h]:mm\ &quot;h&quot;"/>
    <numFmt numFmtId="170" formatCode="General\ &quot;j&quot;"/>
    <numFmt numFmtId="171" formatCode="h:mm\ &quot;h&quot;"/>
    <numFmt numFmtId="172" formatCode="h:mm&quot; h&quot;"/>
    <numFmt numFmtId="173" formatCode="0.00\ %"/>
    <numFmt numFmtId="174" formatCode="General&quot; j&quot;"/>
    <numFmt numFmtId="175" formatCode="General\ &quot;km&quot;"/>
    <numFmt numFmtId="176" formatCode="0.000"/>
    <numFmt numFmtId="177" formatCode="#&quot; &quot;???/???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B0F0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sz val="7"/>
      <color rgb="FF00B0F0"/>
      <name val="Arial"/>
      <family val="2"/>
    </font>
    <font>
      <sz val="10"/>
      <color rgb="FF00CCFF"/>
      <name val="Arial"/>
      <family val="2"/>
    </font>
    <font>
      <sz val="10"/>
      <color indexed="40"/>
      <name val="Arial"/>
      <family val="2"/>
    </font>
    <font>
      <sz val="8"/>
      <name val="Arial"/>
      <family val="2"/>
    </font>
    <font>
      <sz val="8"/>
      <color indexed="4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42"/>
      </patternFill>
    </fill>
    <fill>
      <patternFill patternType="solid">
        <fgColor indexed="31"/>
        <bgColor indexed="42"/>
      </patternFill>
    </fill>
    <fill>
      <patternFill patternType="solid">
        <fgColor rgb="FFBFBFB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theme="7" tint="0.79998168889431442"/>
        <bgColor indexed="31"/>
      </patternFill>
    </fill>
  </fills>
  <borders count="15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double">
        <color indexed="64"/>
      </left>
      <right/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3" fillId="0" borderId="8" xfId="0" applyNumberFormat="1" applyFont="1" applyBorder="1" applyAlignment="1">
      <alignment horizontal="left" vertical="center"/>
    </xf>
    <xf numFmtId="164" fontId="3" fillId="0" borderId="9" xfId="0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3" fillId="0" borderId="11" xfId="0" applyNumberFormat="1" applyFont="1" applyBorder="1" applyAlignment="1">
      <alignment horizontal="left" vertical="center"/>
    </xf>
    <xf numFmtId="164" fontId="3" fillId="0" borderId="14" xfId="0" applyNumberFormat="1" applyFont="1" applyBorder="1" applyAlignment="1">
      <alignment horizontal="left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1" fillId="0" borderId="36" xfId="1" applyFont="1" applyBorder="1" applyAlignment="1" applyProtection="1">
      <alignment horizontal="left" vertical="center"/>
    </xf>
    <xf numFmtId="0" fontId="1" fillId="0" borderId="37" xfId="1" applyFont="1" applyBorder="1" applyAlignment="1" applyProtection="1">
      <alignment horizontal="left" vertical="center"/>
    </xf>
    <xf numFmtId="0" fontId="1" fillId="0" borderId="43" xfId="1" applyFont="1" applyBorder="1" applyAlignment="1" applyProtection="1">
      <alignment horizontal="left" vertical="center"/>
    </xf>
    <xf numFmtId="0" fontId="0" fillId="0" borderId="44" xfId="1" applyFont="1" applyBorder="1" applyAlignment="1" applyProtection="1">
      <alignment horizontal="left" vertical="center"/>
    </xf>
    <xf numFmtId="0" fontId="0" fillId="0" borderId="45" xfId="1" applyFont="1" applyBorder="1" applyAlignment="1" applyProtection="1">
      <alignment horizontal="left" vertical="center"/>
    </xf>
    <xf numFmtId="166" fontId="3" fillId="0" borderId="45" xfId="0" applyNumberFormat="1" applyFont="1" applyBorder="1" applyAlignment="1">
      <alignment horizontal="left" vertical="center"/>
    </xf>
    <xf numFmtId="166" fontId="3" fillId="0" borderId="46" xfId="0" applyNumberFormat="1" applyFont="1" applyBorder="1" applyAlignment="1">
      <alignment horizontal="left" vertical="center"/>
    </xf>
    <xf numFmtId="0" fontId="1" fillId="0" borderId="47" xfId="1" applyBorder="1" applyAlignment="1" applyProtection="1">
      <alignment horizontal="right" vertical="center" wrapText="1"/>
    </xf>
    <xf numFmtId="0" fontId="1" fillId="0" borderId="45" xfId="1" applyBorder="1" applyAlignment="1" applyProtection="1">
      <alignment horizontal="right" vertical="center" wrapText="1"/>
    </xf>
    <xf numFmtId="2" fontId="3" fillId="0" borderId="48" xfId="1" applyNumberFormat="1" applyFont="1" applyBorder="1" applyAlignment="1" applyProtection="1">
      <alignment vertical="center"/>
      <protection locked="0"/>
    </xf>
    <xf numFmtId="0" fontId="0" fillId="0" borderId="49" xfId="1" applyFont="1" applyBorder="1" applyAlignment="1" applyProtection="1">
      <alignment horizontal="left" vertical="center"/>
    </xf>
    <xf numFmtId="0" fontId="0" fillId="0" borderId="50" xfId="1" applyFont="1" applyBorder="1" applyAlignment="1" applyProtection="1">
      <alignment horizontal="left" vertical="center"/>
    </xf>
    <xf numFmtId="166" fontId="3" fillId="0" borderId="50" xfId="0" applyNumberFormat="1" applyFont="1" applyBorder="1" applyAlignment="1">
      <alignment horizontal="left" vertical="center"/>
    </xf>
    <xf numFmtId="166" fontId="3" fillId="0" borderId="51" xfId="0" applyNumberFormat="1" applyFont="1" applyBorder="1" applyAlignment="1">
      <alignment horizontal="left" vertical="center"/>
    </xf>
    <xf numFmtId="0" fontId="0" fillId="0" borderId="52" xfId="1" applyFont="1" applyBorder="1" applyAlignment="1" applyProtection="1">
      <alignment horizontal="right" vertical="center"/>
    </xf>
    <xf numFmtId="0" fontId="0" fillId="0" borderId="50" xfId="1" applyFont="1" applyBorder="1" applyAlignment="1" applyProtection="1">
      <alignment horizontal="right" vertical="center"/>
    </xf>
    <xf numFmtId="2" fontId="3" fillId="0" borderId="53" xfId="1" applyNumberFormat="1" applyFont="1" applyBorder="1" applyAlignment="1" applyProtection="1">
      <alignment vertical="center"/>
      <protection locked="0"/>
    </xf>
    <xf numFmtId="20" fontId="3" fillId="0" borderId="54" xfId="0" applyNumberFormat="1" applyFont="1" applyFill="1" applyBorder="1" applyAlignment="1">
      <alignment horizontal="center" vertical="center"/>
    </xf>
    <xf numFmtId="20" fontId="3" fillId="0" borderId="55" xfId="0" applyNumberFormat="1" applyFon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0" fillId="4" borderId="60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5" borderId="62" xfId="0" applyFont="1" applyFill="1" applyBorder="1" applyAlignment="1">
      <alignment horizontal="center" vertical="center"/>
    </xf>
    <xf numFmtId="2" fontId="0" fillId="5" borderId="62" xfId="0" applyNumberFormat="1" applyFont="1" applyFill="1" applyBorder="1" applyAlignment="1">
      <alignment horizontal="center" vertical="center"/>
    </xf>
    <xf numFmtId="4" fontId="0" fillId="5" borderId="63" xfId="0" applyNumberFormat="1" applyFont="1" applyFill="1" applyBorder="1" applyAlignment="1">
      <alignment horizontal="center" vertical="center"/>
    </xf>
    <xf numFmtId="20" fontId="3" fillId="0" borderId="64" xfId="0" applyNumberFormat="1" applyFont="1" applyFill="1" applyBorder="1" applyAlignment="1">
      <alignment horizontal="center" vertical="center"/>
    </xf>
    <xf numFmtId="20" fontId="3" fillId="0" borderId="65" xfId="0" applyNumberFormat="1" applyFont="1" applyFill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20" fontId="6" fillId="0" borderId="31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" fillId="0" borderId="67" xfId="1" applyFont="1" applyBorder="1" applyAlignment="1" applyProtection="1">
      <alignment horizontal="left" vertical="center"/>
    </xf>
    <xf numFmtId="0" fontId="1" fillId="0" borderId="68" xfId="1" applyFont="1" applyBorder="1" applyAlignment="1" applyProtection="1">
      <alignment horizontal="left" vertical="center"/>
    </xf>
    <xf numFmtId="0" fontId="1" fillId="0" borderId="69" xfId="1" applyFont="1" applyBorder="1" applyAlignment="1" applyProtection="1">
      <alignment horizontal="left" vertical="center"/>
    </xf>
    <xf numFmtId="167" fontId="7" fillId="0" borderId="70" xfId="0" applyNumberFormat="1" applyFont="1" applyBorder="1" applyAlignment="1">
      <alignment vertical="center"/>
    </xf>
    <xf numFmtId="2" fontId="8" fillId="0" borderId="70" xfId="0" applyNumberFormat="1" applyFont="1" applyBorder="1" applyAlignment="1">
      <alignment vertical="center"/>
    </xf>
    <xf numFmtId="4" fontId="0" fillId="0" borderId="71" xfId="0" applyNumberFormat="1" applyBorder="1" applyAlignment="1">
      <alignment vertical="center"/>
    </xf>
    <xf numFmtId="0" fontId="0" fillId="0" borderId="67" xfId="0" applyFont="1" applyBorder="1" applyAlignment="1">
      <alignment horizontal="left" vertical="center"/>
    </xf>
    <xf numFmtId="0" fontId="0" fillId="0" borderId="68" xfId="0" applyFont="1" applyBorder="1" applyAlignment="1">
      <alignment horizontal="left" vertical="center"/>
    </xf>
    <xf numFmtId="0" fontId="0" fillId="0" borderId="69" xfId="0" applyFont="1" applyBorder="1" applyAlignment="1">
      <alignment horizontal="left" vertical="center"/>
    </xf>
    <xf numFmtId="167" fontId="8" fillId="0" borderId="70" xfId="0" applyNumberFormat="1" applyFont="1" applyBorder="1" applyAlignment="1">
      <alignment vertical="center"/>
    </xf>
    <xf numFmtId="168" fontId="6" fillId="0" borderId="31" xfId="0" applyNumberFormat="1" applyFont="1" applyFill="1" applyBorder="1" applyAlignment="1">
      <alignment horizontal="center" vertical="center"/>
    </xf>
    <xf numFmtId="168" fontId="6" fillId="0" borderId="72" xfId="0" applyNumberFormat="1" applyFont="1" applyFill="1" applyBorder="1" applyAlignment="1">
      <alignment horizontal="center" vertical="center"/>
    </xf>
    <xf numFmtId="0" fontId="0" fillId="0" borderId="73" xfId="0" applyFont="1" applyBorder="1" applyAlignment="1">
      <alignment horizontal="left" vertical="center"/>
    </xf>
    <xf numFmtId="169" fontId="3" fillId="0" borderId="31" xfId="0" applyNumberFormat="1" applyFont="1" applyBorder="1" applyAlignment="1">
      <alignment vertical="center"/>
    </xf>
    <xf numFmtId="20" fontId="3" fillId="0" borderId="74" xfId="0" applyNumberFormat="1" applyFont="1" applyFill="1" applyBorder="1" applyAlignment="1">
      <alignment horizontal="center" vertical="center"/>
    </xf>
    <xf numFmtId="20" fontId="3" fillId="0" borderId="75" xfId="0" applyNumberFormat="1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6" borderId="66" xfId="0" applyFill="1" applyBorder="1" applyAlignment="1">
      <alignment horizontal="center" vertical="center"/>
    </xf>
    <xf numFmtId="20" fontId="3" fillId="6" borderId="65" xfId="0" applyNumberFormat="1" applyFont="1" applyFill="1" applyBorder="1" applyAlignment="1">
      <alignment horizontal="center" vertical="center"/>
    </xf>
    <xf numFmtId="20" fontId="6" fillId="6" borderId="31" xfId="0" applyNumberFormat="1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0" fillId="0" borderId="76" xfId="1" applyFont="1" applyBorder="1" applyAlignment="1" applyProtection="1">
      <alignment horizontal="left" vertical="center"/>
    </xf>
    <xf numFmtId="0" fontId="0" fillId="0" borderId="77" xfId="1" applyFont="1" applyBorder="1" applyAlignment="1" applyProtection="1">
      <alignment horizontal="left" vertical="center"/>
    </xf>
    <xf numFmtId="0" fontId="0" fillId="0" borderId="78" xfId="1" applyFont="1" applyBorder="1" applyAlignment="1" applyProtection="1">
      <alignment horizontal="left" vertical="center"/>
    </xf>
    <xf numFmtId="170" fontId="3" fillId="0" borderId="79" xfId="0" applyNumberFormat="1" applyFont="1" applyBorder="1" applyAlignment="1">
      <alignment horizontal="right" vertical="center"/>
    </xf>
    <xf numFmtId="171" fontId="3" fillId="0" borderId="31" xfId="0" applyNumberFormat="1" applyFont="1" applyBorder="1" applyAlignment="1">
      <alignment vertical="center"/>
    </xf>
    <xf numFmtId="2" fontId="3" fillId="0" borderId="31" xfId="0" applyNumberFormat="1" applyFont="1" applyBorder="1" applyAlignment="1">
      <alignment vertical="center"/>
    </xf>
    <xf numFmtId="4" fontId="0" fillId="0" borderId="32" xfId="0" applyNumberFormat="1" applyBorder="1" applyAlignment="1">
      <alignment vertical="center"/>
    </xf>
    <xf numFmtId="0" fontId="0" fillId="0" borderId="80" xfId="1" applyFont="1" applyBorder="1" applyAlignment="1" applyProtection="1">
      <alignment horizontal="left" vertical="center"/>
    </xf>
    <xf numFmtId="0" fontId="0" fillId="0" borderId="81" xfId="1" applyFont="1" applyBorder="1" applyAlignment="1" applyProtection="1">
      <alignment horizontal="left" vertical="center"/>
    </xf>
    <xf numFmtId="0" fontId="0" fillId="0" borderId="82" xfId="1" applyFont="1" applyBorder="1" applyAlignment="1" applyProtection="1">
      <alignment horizontal="left" vertical="center"/>
    </xf>
    <xf numFmtId="170" fontId="3" fillId="0" borderId="83" xfId="0" applyNumberFormat="1" applyFont="1" applyBorder="1" applyAlignment="1">
      <alignment horizontal="right" vertical="center"/>
    </xf>
    <xf numFmtId="0" fontId="0" fillId="0" borderId="84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85" xfId="0" applyFont="1" applyBorder="1" applyAlignment="1">
      <alignment horizontal="left" vertical="center"/>
    </xf>
    <xf numFmtId="0" fontId="0" fillId="0" borderId="60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86" xfId="0" applyFont="1" applyBorder="1" applyAlignment="1">
      <alignment horizontal="left" vertical="center"/>
    </xf>
    <xf numFmtId="0" fontId="0" fillId="0" borderId="76" xfId="0" applyFont="1" applyBorder="1" applyAlignment="1">
      <alignment horizontal="left" vertical="center"/>
    </xf>
    <xf numFmtId="0" fontId="0" fillId="0" borderId="77" xfId="0" applyFont="1" applyBorder="1" applyAlignment="1">
      <alignment horizontal="left" vertical="center"/>
    </xf>
    <xf numFmtId="0" fontId="0" fillId="0" borderId="87" xfId="0" applyFont="1" applyBorder="1" applyAlignment="1">
      <alignment horizontal="left" vertical="center"/>
    </xf>
    <xf numFmtId="165" fontId="6" fillId="0" borderId="31" xfId="0" applyNumberFormat="1" applyFont="1" applyFill="1" applyBorder="1" applyAlignment="1">
      <alignment horizontal="center" vertical="center"/>
    </xf>
    <xf numFmtId="0" fontId="0" fillId="0" borderId="61" xfId="0" applyFont="1" applyBorder="1" applyAlignment="1">
      <alignment horizontal="left" vertical="center"/>
    </xf>
    <xf numFmtId="172" fontId="8" fillId="0" borderId="70" xfId="0" applyNumberFormat="1" applyFont="1" applyBorder="1" applyAlignment="1">
      <alignment vertical="center"/>
    </xf>
    <xf numFmtId="2" fontId="12" fillId="5" borderId="88" xfId="0" applyNumberFormat="1" applyFont="1" applyFill="1" applyBorder="1" applyAlignment="1">
      <alignment horizontal="right" vertical="center"/>
    </xf>
    <xf numFmtId="2" fontId="12" fillId="5" borderId="89" xfId="0" applyNumberFormat="1" applyFont="1" applyFill="1" applyBorder="1" applyAlignment="1">
      <alignment horizontal="right" vertical="center"/>
    </xf>
    <xf numFmtId="2" fontId="12" fillId="5" borderId="90" xfId="0" applyNumberFormat="1" applyFont="1" applyFill="1" applyBorder="1" applyAlignment="1">
      <alignment horizontal="right" vertical="center"/>
    </xf>
    <xf numFmtId="4" fontId="12" fillId="5" borderId="91" xfId="0" applyNumberFormat="1" applyFont="1" applyFill="1" applyBorder="1" applyAlignment="1">
      <alignment vertical="center"/>
    </xf>
    <xf numFmtId="2" fontId="12" fillId="0" borderId="92" xfId="0" applyNumberFormat="1" applyFont="1" applyFill="1" applyBorder="1" applyAlignment="1">
      <alignment horizontal="right" vertical="center"/>
    </xf>
    <xf numFmtId="2" fontId="12" fillId="0" borderId="93" xfId="0" applyNumberFormat="1" applyFont="1" applyFill="1" applyBorder="1" applyAlignment="1">
      <alignment horizontal="right" vertical="center"/>
    </xf>
    <xf numFmtId="2" fontId="12" fillId="0" borderId="94" xfId="0" applyNumberFormat="1" applyFont="1" applyFill="1" applyBorder="1" applyAlignment="1">
      <alignment horizontal="right" vertical="center"/>
    </xf>
    <xf numFmtId="4" fontId="12" fillId="0" borderId="91" xfId="0" applyNumberFormat="1" applyFont="1" applyFill="1" applyBorder="1" applyAlignment="1">
      <alignment vertical="center"/>
    </xf>
    <xf numFmtId="0" fontId="3" fillId="1" borderId="95" xfId="0" applyFont="1" applyFill="1" applyBorder="1" applyAlignment="1">
      <alignment horizontal="center" vertical="center"/>
    </xf>
    <xf numFmtId="0" fontId="3" fillId="1" borderId="96" xfId="0" applyFont="1" applyFill="1" applyBorder="1" applyAlignment="1">
      <alignment horizontal="center" vertical="center"/>
    </xf>
    <xf numFmtId="0" fontId="3" fillId="1" borderId="53" xfId="0" applyFont="1" applyFill="1" applyBorder="1" applyAlignment="1">
      <alignment horizontal="center" vertical="center"/>
    </xf>
    <xf numFmtId="0" fontId="0" fillId="5" borderId="97" xfId="0" applyFont="1" applyFill="1" applyBorder="1" applyAlignment="1">
      <alignment horizontal="center" vertical="center"/>
    </xf>
    <xf numFmtId="0" fontId="0" fillId="5" borderId="98" xfId="0" applyFont="1" applyFill="1" applyBorder="1" applyAlignment="1">
      <alignment horizontal="center" vertical="center"/>
    </xf>
    <xf numFmtId="0" fontId="0" fillId="5" borderId="99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2" fontId="0" fillId="7" borderId="2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0" fillId="5" borderId="80" xfId="0" applyFont="1" applyFill="1" applyBorder="1" applyAlignment="1">
      <alignment horizontal="center" vertical="center"/>
    </xf>
    <xf numFmtId="0" fontId="0" fillId="5" borderId="81" xfId="0" applyFont="1" applyFill="1" applyBorder="1" applyAlignment="1">
      <alignment horizontal="center" vertical="center"/>
    </xf>
    <xf numFmtId="0" fontId="0" fillId="5" borderId="82" xfId="0" applyFont="1" applyFill="1" applyBorder="1" applyAlignment="1">
      <alignment horizontal="center" vertical="center"/>
    </xf>
    <xf numFmtId="0" fontId="0" fillId="4" borderId="83" xfId="0" applyFont="1" applyFill="1" applyBorder="1" applyAlignment="1">
      <alignment horizontal="center" vertical="center"/>
    </xf>
    <xf numFmtId="2" fontId="0" fillId="7" borderId="83" xfId="0" applyNumberFormat="1" applyFont="1" applyFill="1" applyBorder="1" applyAlignment="1">
      <alignment horizontal="center" vertical="center"/>
    </xf>
    <xf numFmtId="0" fontId="11" fillId="5" borderId="100" xfId="0" applyFont="1" applyFill="1" applyBorder="1" applyAlignment="1">
      <alignment horizontal="center" vertical="center" wrapText="1"/>
    </xf>
    <xf numFmtId="0" fontId="0" fillId="0" borderId="101" xfId="0" applyFont="1" applyFill="1" applyBorder="1" applyAlignment="1">
      <alignment horizontal="left" vertical="center"/>
    </xf>
    <xf numFmtId="0" fontId="0" fillId="0" borderId="102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2" fontId="0" fillId="0" borderId="31" xfId="0" applyNumberFormat="1" applyFont="1" applyFill="1" applyBorder="1" applyAlignment="1">
      <alignment horizontal="right" vertical="center"/>
    </xf>
    <xf numFmtId="173" fontId="0" fillId="0" borderId="31" xfId="0" applyNumberFormat="1" applyFont="1" applyFill="1" applyBorder="1" applyAlignment="1">
      <alignment horizontal="center" vertical="center"/>
    </xf>
    <xf numFmtId="2" fontId="0" fillId="0" borderId="32" xfId="0" applyNumberFormat="1" applyFill="1" applyBorder="1" applyAlignment="1">
      <alignment vertical="center"/>
    </xf>
    <xf numFmtId="0" fontId="12" fillId="8" borderId="84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4" fontId="12" fillId="8" borderId="103" xfId="0" applyNumberFormat="1" applyFont="1" applyFill="1" applyBorder="1" applyAlignment="1">
      <alignment vertical="center"/>
    </xf>
    <xf numFmtId="0" fontId="0" fillId="5" borderId="104" xfId="0" applyFont="1" applyFill="1" applyBorder="1" applyAlignment="1">
      <alignment horizontal="center" vertical="center"/>
    </xf>
    <xf numFmtId="0" fontId="0" fillId="5" borderId="105" xfId="0" applyFont="1" applyFill="1" applyBorder="1" applyAlignment="1">
      <alignment horizontal="center" vertical="center"/>
    </xf>
    <xf numFmtId="0" fontId="0" fillId="5" borderId="106" xfId="0" applyFont="1" applyFill="1" applyBorder="1" applyAlignment="1">
      <alignment horizontal="center" vertical="center"/>
    </xf>
    <xf numFmtId="0" fontId="0" fillId="5" borderId="107" xfId="0" applyFont="1" applyFill="1" applyBorder="1" applyAlignment="1">
      <alignment horizontal="center" vertical="center"/>
    </xf>
    <xf numFmtId="2" fontId="0" fillId="5" borderId="107" xfId="0" applyNumberFormat="1" applyFont="1" applyFill="1" applyBorder="1" applyAlignment="1">
      <alignment horizontal="center" vertical="center"/>
    </xf>
    <xf numFmtId="4" fontId="0" fillId="5" borderId="108" xfId="0" applyNumberFormat="1" applyFont="1" applyFill="1" applyBorder="1" applyAlignment="1">
      <alignment horizontal="center" vertical="center"/>
    </xf>
    <xf numFmtId="174" fontId="8" fillId="0" borderId="70" xfId="0" applyNumberFormat="1" applyFont="1" applyBorder="1" applyAlignment="1">
      <alignment vertical="center"/>
    </xf>
    <xf numFmtId="0" fontId="0" fillId="0" borderId="70" xfId="0" applyFont="1" applyBorder="1" applyAlignment="1">
      <alignment horizontal="left" vertical="center"/>
    </xf>
    <xf numFmtId="0" fontId="8" fillId="0" borderId="70" xfId="0" applyFont="1" applyBorder="1" applyAlignment="1">
      <alignment vertical="center"/>
    </xf>
    <xf numFmtId="0" fontId="0" fillId="0" borderId="109" xfId="0" applyFont="1" applyBorder="1" applyAlignment="1">
      <alignment horizontal="left" vertical="center"/>
    </xf>
    <xf numFmtId="0" fontId="0" fillId="0" borderId="110" xfId="0" applyFont="1" applyBorder="1" applyAlignment="1">
      <alignment horizontal="left" vertical="center"/>
    </xf>
    <xf numFmtId="0" fontId="0" fillId="0" borderId="111" xfId="0" applyFont="1" applyBorder="1" applyAlignment="1">
      <alignment horizontal="left" vertical="center"/>
    </xf>
    <xf numFmtId="175" fontId="3" fillId="0" borderId="31" xfId="0" applyNumberFormat="1" applyFont="1" applyBorder="1" applyAlignment="1">
      <alignment horizontal="right" vertical="center"/>
    </xf>
    <xf numFmtId="170" fontId="3" fillId="0" borderId="31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0" fontId="0" fillId="0" borderId="8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4" fontId="3" fillId="0" borderId="112" xfId="0" applyNumberFormat="1" applyFont="1" applyBorder="1" applyAlignment="1">
      <alignment vertical="center"/>
    </xf>
    <xf numFmtId="177" fontId="3" fillId="0" borderId="112" xfId="0" applyNumberFormat="1" applyFont="1" applyBorder="1" applyAlignment="1">
      <alignment vertical="center"/>
    </xf>
    <xf numFmtId="0" fontId="0" fillId="0" borderId="113" xfId="0" applyFill="1" applyBorder="1" applyAlignment="1">
      <alignment horizontal="center" vertical="center"/>
    </xf>
    <xf numFmtId="0" fontId="3" fillId="0" borderId="114" xfId="0" applyFont="1" applyFill="1" applyBorder="1" applyAlignment="1">
      <alignment horizontal="center"/>
    </xf>
    <xf numFmtId="0" fontId="6" fillId="0" borderId="115" xfId="0" applyFont="1" applyFill="1" applyBorder="1" applyAlignment="1">
      <alignment horizontal="center"/>
    </xf>
    <xf numFmtId="0" fontId="6" fillId="0" borderId="116" xfId="0" applyFont="1" applyFill="1" applyBorder="1" applyAlignment="1">
      <alignment horizontal="center"/>
    </xf>
    <xf numFmtId="0" fontId="12" fillId="5" borderId="49" xfId="0" applyFont="1" applyFill="1" applyBorder="1" applyAlignment="1">
      <alignment horizontal="right" vertical="center"/>
    </xf>
    <xf numFmtId="0" fontId="12" fillId="5" borderId="50" xfId="0" applyFont="1" applyFill="1" applyBorder="1" applyAlignment="1">
      <alignment horizontal="right" vertical="center"/>
    </xf>
    <xf numFmtId="0" fontId="12" fillId="5" borderId="117" xfId="0" applyFont="1" applyFill="1" applyBorder="1" applyAlignment="1">
      <alignment horizontal="right" vertical="center"/>
    </xf>
    <xf numFmtId="4" fontId="12" fillId="5" borderId="118" xfId="0" applyNumberFormat="1" applyFont="1" applyFill="1" applyBorder="1" applyAlignment="1">
      <alignment vertical="center"/>
    </xf>
    <xf numFmtId="0" fontId="11" fillId="0" borderId="119" xfId="0" applyFont="1" applyBorder="1" applyAlignment="1">
      <alignment horizontal="center"/>
    </xf>
    <xf numFmtId="165" fontId="11" fillId="0" borderId="31" xfId="0" applyNumberFormat="1" applyFont="1" applyFill="1" applyBorder="1" applyAlignment="1">
      <alignment horizontal="center" vertical="center"/>
    </xf>
    <xf numFmtId="165" fontId="5" fillId="0" borderId="120" xfId="0" applyNumberFormat="1" applyFont="1" applyFill="1" applyBorder="1" applyAlignment="1">
      <alignment horizontal="center" vertical="center"/>
    </xf>
    <xf numFmtId="0" fontId="3" fillId="1" borderId="121" xfId="0" applyFont="1" applyFill="1" applyBorder="1" applyAlignment="1">
      <alignment horizontal="center" vertical="center"/>
    </xf>
    <xf numFmtId="0" fontId="3" fillId="1" borderId="122" xfId="0" applyFont="1" applyFill="1" applyBorder="1" applyAlignment="1">
      <alignment horizontal="center" vertical="center"/>
    </xf>
    <xf numFmtId="0" fontId="3" fillId="1" borderId="123" xfId="0" applyFont="1" applyFill="1" applyBorder="1" applyAlignment="1">
      <alignment horizontal="center" vertical="center"/>
    </xf>
    <xf numFmtId="0" fontId="0" fillId="9" borderId="124" xfId="0" applyFill="1" applyBorder="1" applyAlignment="1">
      <alignment horizontal="left" vertical="center"/>
    </xf>
    <xf numFmtId="0" fontId="0" fillId="9" borderId="125" xfId="0" applyFill="1" applyBorder="1" applyAlignment="1">
      <alignment horizontal="left" vertical="center"/>
    </xf>
    <xf numFmtId="0" fontId="0" fillId="9" borderId="126" xfId="0" applyFill="1" applyBorder="1" applyAlignment="1">
      <alignment horizontal="left" vertical="center"/>
    </xf>
    <xf numFmtId="0" fontId="3" fillId="9" borderId="127" xfId="0" applyFont="1" applyFill="1" applyBorder="1" applyAlignment="1">
      <alignment horizontal="center" vertical="center"/>
    </xf>
    <xf numFmtId="0" fontId="12" fillId="5" borderId="128" xfId="0" applyFont="1" applyFill="1" applyBorder="1" applyAlignment="1">
      <alignment horizontal="right" vertical="center"/>
    </xf>
    <xf numFmtId="0" fontId="12" fillId="5" borderId="129" xfId="0" applyFont="1" applyFill="1" applyBorder="1" applyAlignment="1">
      <alignment horizontal="right" vertical="center"/>
    </xf>
    <xf numFmtId="0" fontId="12" fillId="5" borderId="130" xfId="0" applyFont="1" applyFill="1" applyBorder="1" applyAlignment="1">
      <alignment horizontal="right" vertical="center"/>
    </xf>
    <xf numFmtId="4" fontId="12" fillId="5" borderId="108" xfId="0" applyNumberFormat="1" applyFont="1" applyFill="1" applyBorder="1" applyAlignment="1">
      <alignment vertical="center"/>
    </xf>
    <xf numFmtId="0" fontId="0" fillId="10" borderId="97" xfId="0" applyFill="1" applyBorder="1" applyAlignment="1">
      <alignment horizontal="left" vertical="center" wrapText="1"/>
    </xf>
    <xf numFmtId="0" fontId="0" fillId="10" borderId="98" xfId="0" applyFill="1" applyBorder="1" applyAlignment="1">
      <alignment horizontal="left" vertical="center" wrapText="1"/>
    </xf>
    <xf numFmtId="0" fontId="0" fillId="10" borderId="99" xfId="0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2" fontId="12" fillId="12" borderId="131" xfId="0" applyNumberFormat="1" applyFont="1" applyFill="1" applyBorder="1" applyAlignment="1">
      <alignment horizontal="right" vertical="center"/>
    </xf>
    <xf numFmtId="2" fontId="12" fillId="12" borderId="110" xfId="0" applyNumberFormat="1" applyFont="1" applyFill="1" applyBorder="1" applyAlignment="1">
      <alignment horizontal="right" vertical="center"/>
    </xf>
    <xf numFmtId="2" fontId="12" fillId="12" borderId="132" xfId="0" applyNumberFormat="1" applyFont="1" applyFill="1" applyBorder="1" applyAlignment="1">
      <alignment horizontal="right" vertical="center"/>
    </xf>
    <xf numFmtId="4" fontId="12" fillId="12" borderId="71" xfId="0" applyNumberFormat="1" applyFont="1" applyFill="1" applyBorder="1" applyAlignment="1">
      <alignment vertical="center"/>
    </xf>
    <xf numFmtId="0" fontId="0" fillId="10" borderId="95" xfId="0" applyFill="1" applyBorder="1" applyAlignment="1">
      <alignment horizontal="left" vertical="center" wrapText="1"/>
    </xf>
    <xf numFmtId="0" fontId="0" fillId="10" borderId="96" xfId="0" applyFill="1" applyBorder="1" applyAlignment="1">
      <alignment horizontal="left" vertical="center" wrapText="1"/>
    </xf>
    <xf numFmtId="0" fontId="0" fillId="10" borderId="133" xfId="0" applyFill="1" applyBorder="1" applyAlignment="1">
      <alignment horizontal="left" vertical="center" wrapText="1"/>
    </xf>
    <xf numFmtId="0" fontId="3" fillId="10" borderId="134" xfId="0" applyFont="1" applyFill="1" applyBorder="1" applyAlignment="1">
      <alignment horizontal="center" vertical="center"/>
    </xf>
    <xf numFmtId="0" fontId="17" fillId="11" borderId="135" xfId="0" applyFont="1" applyFill="1" applyBorder="1" applyAlignment="1">
      <alignment horizontal="center" vertical="center" wrapText="1"/>
    </xf>
    <xf numFmtId="0" fontId="17" fillId="11" borderId="100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right" vertical="center"/>
    </xf>
    <xf numFmtId="0" fontId="0" fillId="0" borderId="102" xfId="0" applyFont="1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0" fillId="0" borderId="0" xfId="0" applyBorder="1"/>
    <xf numFmtId="0" fontId="18" fillId="11" borderId="136" xfId="0" applyFont="1" applyFill="1" applyBorder="1" applyAlignment="1">
      <alignment horizontal="left" vertical="center"/>
    </xf>
    <xf numFmtId="0" fontId="18" fillId="11" borderId="137" xfId="0" applyFont="1" applyFill="1" applyBorder="1" applyAlignment="1">
      <alignment horizontal="left" vertical="center"/>
    </xf>
    <xf numFmtId="0" fontId="18" fillId="11" borderId="138" xfId="0" applyFont="1" applyFill="1" applyBorder="1" applyAlignment="1">
      <alignment horizontal="left" vertical="center"/>
    </xf>
    <xf numFmtId="0" fontId="12" fillId="11" borderId="139" xfId="0" applyFont="1" applyFill="1" applyBorder="1" applyAlignment="1">
      <alignment vertical="center"/>
    </xf>
    <xf numFmtId="0" fontId="12" fillId="11" borderId="32" xfId="0" applyFont="1" applyFill="1" applyBorder="1" applyAlignment="1"/>
    <xf numFmtId="0" fontId="0" fillId="8" borderId="140" xfId="0" applyFont="1" applyFill="1" applyBorder="1" applyAlignment="1">
      <alignment horizontal="right" vertical="center"/>
    </xf>
    <xf numFmtId="0" fontId="0" fillId="8" borderId="141" xfId="0" applyFont="1" applyFill="1" applyBorder="1" applyAlignment="1">
      <alignment horizontal="right" vertical="center"/>
    </xf>
    <xf numFmtId="0" fontId="0" fillId="8" borderId="142" xfId="0" applyFont="1" applyFill="1" applyBorder="1" applyAlignment="1">
      <alignment horizontal="right" vertical="center"/>
    </xf>
    <xf numFmtId="4" fontId="12" fillId="13" borderId="143" xfId="0" applyNumberFormat="1" applyFont="1" applyFill="1" applyBorder="1"/>
    <xf numFmtId="0" fontId="18" fillId="11" borderId="101" xfId="0" applyFont="1" applyFill="1" applyBorder="1" applyAlignment="1">
      <alignment horizontal="left" vertical="center"/>
    </xf>
    <xf numFmtId="0" fontId="18" fillId="11" borderId="102" xfId="0" applyFont="1" applyFill="1" applyBorder="1" applyAlignment="1">
      <alignment horizontal="left" vertical="center"/>
    </xf>
    <xf numFmtId="0" fontId="18" fillId="11" borderId="30" xfId="0" applyFont="1" applyFill="1" applyBorder="1" applyAlignment="1">
      <alignment horizontal="left" vertical="center"/>
    </xf>
    <xf numFmtId="0" fontId="0" fillId="1" borderId="129" xfId="0" applyFill="1" applyBorder="1" applyAlignment="1">
      <alignment horizontal="center" vertical="center"/>
    </xf>
    <xf numFmtId="0" fontId="0" fillId="1" borderId="129" xfId="0" applyFill="1" applyBorder="1" applyAlignment="1">
      <alignment vertical="center"/>
    </xf>
    <xf numFmtId="0" fontId="0" fillId="1" borderId="144" xfId="0" applyFill="1" applyBorder="1" applyAlignment="1">
      <alignment vertical="center"/>
    </xf>
    <xf numFmtId="0" fontId="0" fillId="1" borderId="0" xfId="0" applyFill="1" applyBorder="1" applyAlignment="1">
      <alignment horizontal="center" vertical="center"/>
    </xf>
    <xf numFmtId="0" fontId="0" fillId="0" borderId="97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18" fillId="11" borderId="49" xfId="0" applyFont="1" applyFill="1" applyBorder="1" applyAlignment="1">
      <alignment horizontal="left" vertical="center"/>
    </xf>
    <xf numFmtId="0" fontId="18" fillId="11" borderId="50" xfId="0" applyFont="1" applyFill="1" applyBorder="1" applyAlignment="1">
      <alignment horizontal="left" vertical="center"/>
    </xf>
    <xf numFmtId="0" fontId="18" fillId="11" borderId="145" xfId="0" applyFont="1" applyFill="1" applyBorder="1" applyAlignment="1">
      <alignment horizontal="left" vertical="center"/>
    </xf>
    <xf numFmtId="0" fontId="12" fillId="11" borderId="146" xfId="0" applyFont="1" applyFill="1" applyBorder="1" applyAlignment="1">
      <alignment vertical="center"/>
    </xf>
    <xf numFmtId="0" fontId="12" fillId="11" borderId="103" xfId="0" applyFont="1" applyFill="1" applyBorder="1" applyAlignment="1">
      <alignment vertical="center"/>
    </xf>
    <xf numFmtId="0" fontId="0" fillId="1" borderId="96" xfId="0" applyFill="1" applyBorder="1" applyAlignment="1">
      <alignment horizontal="center" vertical="center"/>
    </xf>
    <xf numFmtId="0" fontId="0" fillId="0" borderId="95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9" fillId="0" borderId="97" xfId="0" applyFont="1" applyBorder="1" applyAlignment="1">
      <alignment horizontal="left" vertical="center"/>
    </xf>
    <xf numFmtId="0" fontId="9" fillId="0" borderId="9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0" fillId="0" borderId="97" xfId="0" applyFont="1" applyBorder="1" applyAlignment="1">
      <alignment horizontal="left" vertical="center"/>
    </xf>
    <xf numFmtId="0" fontId="0" fillId="0" borderId="98" xfId="0" applyFont="1" applyBorder="1" applyAlignment="1">
      <alignment horizontal="left" vertical="center"/>
    </xf>
    <xf numFmtId="0" fontId="0" fillId="0" borderId="59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95" xfId="0" applyFont="1" applyBorder="1" applyAlignment="1">
      <alignment horizontal="left" vertical="center" wrapText="1"/>
    </xf>
    <xf numFmtId="0" fontId="9" fillId="0" borderId="96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0" fillId="0" borderId="95" xfId="0" applyFont="1" applyBorder="1" applyAlignment="1">
      <alignment horizontal="left" vertical="center"/>
    </xf>
    <xf numFmtId="0" fontId="0" fillId="0" borderId="96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0" fillId="2" borderId="147" xfId="0" applyFont="1" applyFill="1" applyBorder="1" applyAlignment="1">
      <alignment horizontal="center"/>
    </xf>
    <xf numFmtId="0" fontId="0" fillId="2" borderId="148" xfId="0" applyFont="1" applyFill="1" applyBorder="1" applyAlignment="1">
      <alignment horizontal="center"/>
    </xf>
    <xf numFmtId="0" fontId="0" fillId="2" borderId="149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Border="1"/>
    <xf numFmtId="0" fontId="0" fillId="0" borderId="34" xfId="0" applyBorder="1" applyAlignment="1">
      <alignment horizontal="center"/>
    </xf>
    <xf numFmtId="0" fontId="0" fillId="0" borderId="102" xfId="0" applyBorder="1" applyAlignment="1">
      <alignment horizontal="center"/>
    </xf>
    <xf numFmtId="165" fontId="0" fillId="0" borderId="30" xfId="0" applyNumberFormat="1" applyBorder="1" applyAlignment="1">
      <alignment horizontal="left"/>
    </xf>
    <xf numFmtId="0" fontId="0" fillId="0" borderId="31" xfId="0" applyBorder="1"/>
    <xf numFmtId="165" fontId="6" fillId="3" borderId="31" xfId="0" applyNumberFormat="1" applyFont="1" applyFill="1" applyBorder="1" applyAlignment="1">
      <alignment horizontal="center" vertical="center"/>
    </xf>
    <xf numFmtId="0" fontId="0" fillId="0" borderId="119" xfId="0" applyBorder="1" applyAlignment="1">
      <alignment horizontal="center"/>
    </xf>
    <xf numFmtId="165" fontId="0" fillId="0" borderId="31" xfId="0" applyNumberFormat="1" applyFont="1" applyFill="1" applyBorder="1" applyAlignment="1">
      <alignment horizontal="center" vertical="center"/>
    </xf>
    <xf numFmtId="4" fontId="12" fillId="13" borderId="150" xfId="0" applyNumberFormat="1" applyFont="1" applyFill="1" applyBorder="1"/>
    <xf numFmtId="168" fontId="6" fillId="3" borderId="31" xfId="0" applyNumberFormat="1" applyFont="1" applyFill="1" applyBorder="1" applyAlignment="1">
      <alignment horizontal="center" vertical="center"/>
    </xf>
    <xf numFmtId="165" fontId="5" fillId="3" borderId="120" xfId="0" applyNumberFormat="1" applyFont="1" applyFill="1" applyBorder="1" applyAlignment="1">
      <alignment horizontal="center" vertical="center"/>
    </xf>
    <xf numFmtId="167" fontId="8" fillId="3" borderId="70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ptiste%20C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ût"/>
      <sheetName val="Septembre"/>
      <sheetName val="Octobre"/>
      <sheetName val="Novembre"/>
      <sheetName val="Décembre"/>
      <sheetName val="Récap salaires"/>
      <sheetName val="Régul CP"/>
      <sheetName val="Régul Congés"/>
      <sheetName val="Régul Total"/>
      <sheetName val="Régul Total (2)"/>
      <sheetName val="Régul fin contrat"/>
      <sheetName val="indem licenciement"/>
    </sheetNames>
    <sheetDataSet>
      <sheetData sheetId="0"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  <cell r="F53">
            <v>0</v>
          </cell>
        </row>
      </sheetData>
      <sheetData sheetId="1">
        <row r="53">
          <cell r="F5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O12" sqref="O12:S12"/>
    </sheetView>
  </sheetViews>
  <sheetFormatPr baseColWidth="10" defaultColWidth="11" defaultRowHeight="13.2" x14ac:dyDescent="0.25"/>
  <cols>
    <col min="1" max="1" width="4.44140625" bestFit="1" customWidth="1"/>
    <col min="2" max="2" width="5.6640625" bestFit="1" customWidth="1"/>
    <col min="3" max="3" width="3.5546875" bestFit="1" customWidth="1"/>
    <col min="4" max="4" width="3.109375" bestFit="1" customWidth="1"/>
    <col min="5" max="7" width="11.21875" customWidth="1"/>
    <col min="8" max="12" width="8.33203125" customWidth="1"/>
    <col min="13" max="13" width="9.109375" customWidth="1"/>
    <col min="14" max="24" width="11" customWidth="1"/>
  </cols>
  <sheetData>
    <row r="1" spans="1:19" ht="15" customHeight="1" thickTop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9" ht="15" customHeight="1" x14ac:dyDescent="0.25">
      <c r="A2" s="4" t="s">
        <v>1</v>
      </c>
      <c r="B2" s="5">
        <v>42978</v>
      </c>
      <c r="C2" s="5"/>
      <c r="D2" s="5"/>
      <c r="E2" s="5"/>
      <c r="F2" s="5"/>
      <c r="G2" s="6"/>
      <c r="H2" s="7" t="s">
        <v>2</v>
      </c>
      <c r="I2" s="8"/>
      <c r="J2" s="8"/>
      <c r="K2" s="9">
        <f>SUM(B3)</f>
        <v>43007</v>
      </c>
      <c r="L2" s="9"/>
      <c r="M2" s="10"/>
    </row>
    <row r="3" spans="1:19" ht="15" customHeight="1" thickBot="1" x14ac:dyDescent="0.3">
      <c r="A3" s="11" t="s">
        <v>3</v>
      </c>
      <c r="B3" s="12">
        <v>43007</v>
      </c>
      <c r="C3" s="12"/>
      <c r="D3" s="12"/>
      <c r="E3" s="12"/>
      <c r="F3" s="12"/>
      <c r="G3" s="13"/>
      <c r="H3" s="14"/>
      <c r="I3" s="15"/>
      <c r="J3" s="15"/>
      <c r="K3" s="16"/>
      <c r="L3" s="16"/>
      <c r="M3" s="17"/>
    </row>
    <row r="4" spans="1:19" ht="15" customHeight="1" x14ac:dyDescent="0.25">
      <c r="A4" s="18" t="s">
        <v>4</v>
      </c>
      <c r="B4" s="19"/>
      <c r="C4" s="20"/>
      <c r="D4" s="20"/>
      <c r="E4" s="20"/>
      <c r="F4" s="20"/>
      <c r="G4" s="21"/>
      <c r="H4" s="22" t="s">
        <v>5</v>
      </c>
      <c r="I4" s="23"/>
      <c r="J4" s="19"/>
      <c r="K4" s="19"/>
      <c r="L4" s="19"/>
      <c r="M4" s="24"/>
    </row>
    <row r="5" spans="1:19" ht="15" customHeight="1" x14ac:dyDescent="0.25">
      <c r="A5" s="25" t="s">
        <v>66</v>
      </c>
      <c r="B5" s="26"/>
      <c r="C5" s="26"/>
      <c r="D5" s="26"/>
      <c r="E5" s="26"/>
      <c r="F5" s="26"/>
      <c r="G5" s="27"/>
      <c r="H5" s="28" t="s">
        <v>71</v>
      </c>
      <c r="I5" s="29"/>
      <c r="J5" s="26"/>
      <c r="K5" s="26"/>
      <c r="L5" s="26"/>
      <c r="M5" s="30"/>
    </row>
    <row r="6" spans="1:19" ht="15" customHeight="1" x14ac:dyDescent="0.25">
      <c r="A6" s="25" t="s">
        <v>67</v>
      </c>
      <c r="B6" s="26"/>
      <c r="C6" s="26"/>
      <c r="D6" s="26"/>
      <c r="E6" s="26"/>
      <c r="F6" s="26"/>
      <c r="G6" s="27"/>
      <c r="H6" s="28" t="s">
        <v>67</v>
      </c>
      <c r="I6" s="29"/>
      <c r="J6" s="26"/>
      <c r="K6" s="26"/>
      <c r="L6" s="26"/>
      <c r="M6" s="30"/>
    </row>
    <row r="7" spans="1:19" ht="15" customHeight="1" x14ac:dyDescent="0.25">
      <c r="A7" s="25"/>
      <c r="B7" s="26"/>
      <c r="C7" s="26"/>
      <c r="D7" s="26"/>
      <c r="E7" s="26"/>
      <c r="F7" s="26"/>
      <c r="G7" s="27"/>
      <c r="H7" s="28"/>
      <c r="I7" s="29"/>
      <c r="J7" s="26"/>
      <c r="K7" s="26"/>
      <c r="L7" s="26"/>
      <c r="M7" s="30"/>
    </row>
    <row r="8" spans="1:19" ht="15" customHeight="1" x14ac:dyDescent="0.25">
      <c r="A8" s="31"/>
      <c r="B8" s="26"/>
      <c r="C8" s="26"/>
      <c r="D8" s="26"/>
      <c r="E8" s="26"/>
      <c r="F8" s="26"/>
      <c r="G8" s="27"/>
      <c r="H8" s="32"/>
      <c r="I8" s="26"/>
      <c r="J8" s="26"/>
      <c r="K8" s="26"/>
      <c r="L8" s="26"/>
      <c r="M8" s="30"/>
    </row>
    <row r="9" spans="1:19" ht="15" customHeight="1" x14ac:dyDescent="0.25">
      <c r="A9" s="33" t="s">
        <v>68</v>
      </c>
      <c r="B9" s="34"/>
      <c r="C9" s="34"/>
      <c r="D9" s="34"/>
      <c r="E9" s="34"/>
      <c r="F9" s="34"/>
      <c r="G9" s="35"/>
      <c r="H9" s="36" t="s">
        <v>6</v>
      </c>
      <c r="I9" s="37"/>
      <c r="J9" s="38"/>
      <c r="K9" s="38"/>
      <c r="L9" s="38"/>
      <c r="M9" s="39"/>
    </row>
    <row r="10" spans="1:19" ht="15" customHeight="1" x14ac:dyDescent="0.25">
      <c r="A10" s="40" t="s">
        <v>69</v>
      </c>
      <c r="B10" s="41"/>
      <c r="C10" s="42"/>
      <c r="D10" s="42"/>
      <c r="E10" s="42"/>
      <c r="F10" s="42"/>
      <c r="G10" s="43"/>
      <c r="H10" s="36" t="s">
        <v>72</v>
      </c>
      <c r="I10" s="37"/>
      <c r="J10" s="41"/>
      <c r="K10" s="41"/>
      <c r="L10" s="41"/>
      <c r="M10" s="44"/>
    </row>
    <row r="11" spans="1:19" ht="15" customHeight="1" thickBot="1" x14ac:dyDescent="0.3">
      <c r="A11" s="45" t="s">
        <v>70</v>
      </c>
      <c r="B11" s="46"/>
      <c r="C11" s="46"/>
      <c r="D11" s="46"/>
      <c r="E11" s="46"/>
      <c r="F11" s="46"/>
      <c r="G11" s="47"/>
      <c r="H11" s="48" t="s">
        <v>73</v>
      </c>
      <c r="I11" s="49"/>
      <c r="J11" s="50"/>
      <c r="K11" s="50"/>
      <c r="L11" s="50"/>
      <c r="M11" s="51"/>
    </row>
    <row r="12" spans="1:19" ht="15" customHeight="1" thickBot="1" x14ac:dyDescent="0.3">
      <c r="A12" s="52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  <c r="O12" s="276" t="s">
        <v>74</v>
      </c>
      <c r="P12" s="277"/>
      <c r="Q12" s="277"/>
      <c r="R12" s="278">
        <v>1.6666666666666667</v>
      </c>
      <c r="S12" s="279" t="s">
        <v>75</v>
      </c>
    </row>
    <row r="13" spans="1:19" ht="15" customHeight="1" thickBot="1" x14ac:dyDescent="0.3">
      <c r="A13" s="55" t="s">
        <v>8</v>
      </c>
      <c r="B13" s="56"/>
      <c r="C13" s="56"/>
      <c r="D13" s="56"/>
      <c r="E13" s="56"/>
      <c r="F13" s="56"/>
      <c r="G13" s="57">
        <f>SUM(4*52/12)</f>
        <v>17.333333333333332</v>
      </c>
      <c r="H13" s="57"/>
      <c r="I13" s="57"/>
      <c r="J13" s="58"/>
      <c r="K13" s="59" t="s">
        <v>9</v>
      </c>
      <c r="L13" s="60"/>
      <c r="M13" s="61">
        <v>10.029999999999999</v>
      </c>
    </row>
    <row r="14" spans="1:19" ht="15" customHeight="1" thickBot="1" x14ac:dyDescent="0.3">
      <c r="A14" s="62" t="s">
        <v>10</v>
      </c>
      <c r="B14" s="63"/>
      <c r="C14" s="63"/>
      <c r="D14" s="63"/>
      <c r="E14" s="63"/>
      <c r="F14" s="63"/>
      <c r="G14" s="64">
        <v>0</v>
      </c>
      <c r="H14" s="64"/>
      <c r="I14" s="64"/>
      <c r="J14" s="65"/>
      <c r="K14" s="66" t="s">
        <v>11</v>
      </c>
      <c r="L14" s="67"/>
      <c r="M14" s="68">
        <v>3.4</v>
      </c>
      <c r="O14" s="69">
        <v>0.40625</v>
      </c>
      <c r="P14" s="70">
        <v>0.58333333333333337</v>
      </c>
      <c r="Q14" s="70">
        <f>SUM(P14-O14)</f>
        <v>0.17708333333333337</v>
      </c>
      <c r="R14" s="71">
        <f>SUM(Q14:Q18)</f>
        <v>1.1354166666666667</v>
      </c>
      <c r="S14" s="71">
        <v>1.875</v>
      </c>
    </row>
    <row r="15" spans="1:19" ht="15" customHeight="1" thickTop="1" x14ac:dyDescent="0.25">
      <c r="A15" s="72" t="s">
        <v>12</v>
      </c>
      <c r="B15" s="73" t="s">
        <v>13</v>
      </c>
      <c r="C15" s="74" t="s">
        <v>14</v>
      </c>
      <c r="D15" s="75" t="s">
        <v>15</v>
      </c>
      <c r="E15" s="76" t="s">
        <v>16</v>
      </c>
      <c r="F15" s="77"/>
      <c r="G15" s="77"/>
      <c r="H15" s="77"/>
      <c r="I15" s="77"/>
      <c r="J15" s="78"/>
      <c r="K15" s="79" t="s">
        <v>17</v>
      </c>
      <c r="L15" s="80" t="s">
        <v>18</v>
      </c>
      <c r="M15" s="81" t="s">
        <v>19</v>
      </c>
      <c r="O15" s="82">
        <v>0.5625</v>
      </c>
      <c r="P15" s="83">
        <v>0.70833333333333337</v>
      </c>
      <c r="Q15" s="83">
        <f>SUM(P15-O15)</f>
        <v>0.14583333333333337</v>
      </c>
      <c r="R15" s="84"/>
      <c r="S15" s="84"/>
    </row>
    <row r="16" spans="1:19" ht="15" customHeight="1" x14ac:dyDescent="0.25">
      <c r="A16" s="85">
        <v>1</v>
      </c>
      <c r="B16" s="83">
        <f>SUM(Q16)</f>
        <v>0</v>
      </c>
      <c r="C16" s="86"/>
      <c r="D16" s="87"/>
      <c r="E16" s="88" t="s">
        <v>20</v>
      </c>
      <c r="F16" s="89"/>
      <c r="G16" s="89"/>
      <c r="H16" s="89"/>
      <c r="I16" s="89"/>
      <c r="J16" s="90"/>
      <c r="K16" s="91">
        <f>SUM(40*52/12)/24</f>
        <v>7.2222222222222223</v>
      </c>
      <c r="L16" s="92">
        <f>SUM(M14/0.7801)</f>
        <v>4.3584155877451609</v>
      </c>
      <c r="M16" s="93">
        <f>SUM(K16*24*L16)</f>
        <v>755.45870187582796</v>
      </c>
      <c r="O16" s="82"/>
      <c r="P16" s="83"/>
      <c r="Q16" s="83">
        <f>SUM(P16-O16)</f>
        <v>0</v>
      </c>
      <c r="R16" s="84"/>
      <c r="S16" s="84"/>
    </row>
    <row r="17" spans="1:19" ht="15" customHeight="1" x14ac:dyDescent="0.25">
      <c r="A17" s="85">
        <v>2</v>
      </c>
      <c r="B17" s="83">
        <f>SUM(Q17)</f>
        <v>0.42708333333333337</v>
      </c>
      <c r="C17" s="86"/>
      <c r="D17" s="87"/>
      <c r="E17" s="94" t="s">
        <v>21</v>
      </c>
      <c r="F17" s="95"/>
      <c r="G17" s="95"/>
      <c r="H17" s="95"/>
      <c r="I17" s="95"/>
      <c r="J17" s="96"/>
      <c r="K17" s="97">
        <f>C47</f>
        <v>0.1041666666666663</v>
      </c>
      <c r="L17" s="92">
        <f>SUM(L16)</f>
        <v>4.3584155877451609</v>
      </c>
      <c r="M17" s="93">
        <f>SUM(K17*24*L17)</f>
        <v>10.896038969362863</v>
      </c>
      <c r="O17" s="82">
        <v>0.34375</v>
      </c>
      <c r="P17" s="83">
        <v>0.77083333333333337</v>
      </c>
      <c r="Q17" s="83">
        <f>SUM(P17-O17)</f>
        <v>0.42708333333333337</v>
      </c>
      <c r="R17" s="84"/>
      <c r="S17" s="84"/>
    </row>
    <row r="18" spans="1:19" ht="15" customHeight="1" thickBot="1" x14ac:dyDescent="0.3">
      <c r="A18" s="85">
        <v>3</v>
      </c>
      <c r="B18" s="83">
        <f>SUM(Q18)</f>
        <v>0.38541666666666663</v>
      </c>
      <c r="C18" s="98"/>
      <c r="D18" s="99"/>
      <c r="E18" s="94" t="s">
        <v>22</v>
      </c>
      <c r="F18" s="95"/>
      <c r="G18" s="95"/>
      <c r="H18" s="95"/>
      <c r="I18" s="95"/>
      <c r="J18" s="100"/>
      <c r="K18" s="101">
        <v>0</v>
      </c>
      <c r="L18" s="92">
        <f>SUM(L16+L16*20%)</f>
        <v>5.2300987052941927</v>
      </c>
      <c r="M18" s="93">
        <f>SUM(K18*24*L18)</f>
        <v>0</v>
      </c>
      <c r="O18" s="102">
        <v>0.34375</v>
      </c>
      <c r="P18" s="103">
        <v>0.72916666666666663</v>
      </c>
      <c r="Q18" s="103">
        <f>SUM(P18-O18)</f>
        <v>0.38541666666666663</v>
      </c>
      <c r="R18" s="104"/>
      <c r="S18" s="104"/>
    </row>
    <row r="19" spans="1:19" ht="15" customHeight="1" x14ac:dyDescent="0.25">
      <c r="A19" s="105">
        <v>4</v>
      </c>
      <c r="B19" s="106"/>
      <c r="C19" s="107"/>
      <c r="D19" s="108"/>
      <c r="E19" s="94" t="s">
        <v>23</v>
      </c>
      <c r="F19" s="95"/>
      <c r="G19" s="95"/>
      <c r="H19" s="95"/>
      <c r="I19" s="95"/>
      <c r="J19" s="96"/>
      <c r="K19" s="97">
        <f>D47</f>
        <v>0.125</v>
      </c>
      <c r="L19" s="92">
        <f>SUM(L18)</f>
        <v>5.2300987052941927</v>
      </c>
      <c r="M19" s="93">
        <f>SUM(K19*24*L19)</f>
        <v>15.690296115882578</v>
      </c>
    </row>
    <row r="20" spans="1:19" ht="15" customHeight="1" thickBot="1" x14ac:dyDescent="0.3">
      <c r="A20" s="105">
        <v>5</v>
      </c>
      <c r="B20" s="109"/>
      <c r="C20" s="110"/>
      <c r="D20" s="108"/>
      <c r="E20" s="111" t="s">
        <v>24</v>
      </c>
      <c r="F20" s="112"/>
      <c r="G20" s="112"/>
      <c r="H20" s="112"/>
      <c r="I20" s="113"/>
      <c r="J20" s="114">
        <v>0</v>
      </c>
      <c r="K20" s="115">
        <f>SUM(K16/G13)</f>
        <v>0.41666666666666669</v>
      </c>
      <c r="L20" s="116">
        <f>SUM(L16)</f>
        <v>4.3584155877451609</v>
      </c>
      <c r="M20" s="117">
        <f>SUM(J20*K20*24*L20)</f>
        <v>0</v>
      </c>
    </row>
    <row r="21" spans="1:19" ht="15" customHeight="1" x14ac:dyDescent="0.25">
      <c r="A21" s="85">
        <v>6</v>
      </c>
      <c r="B21" s="83">
        <f>SUM(Q21)</f>
        <v>0.42708333333333337</v>
      </c>
      <c r="C21" s="86"/>
      <c r="D21" s="87"/>
      <c r="E21" s="118"/>
      <c r="F21" s="119"/>
      <c r="G21" s="119"/>
      <c r="H21" s="119"/>
      <c r="I21" s="120"/>
      <c r="J21" s="121"/>
      <c r="K21" s="115">
        <f>SUM(K18/G13)</f>
        <v>0</v>
      </c>
      <c r="L21" s="116">
        <f>SUM(L18)</f>
        <v>5.2300987052941927</v>
      </c>
      <c r="M21" s="117">
        <f>SUM(J21*K21*24*L21)</f>
        <v>0</v>
      </c>
      <c r="O21" s="69">
        <v>0.34375</v>
      </c>
      <c r="P21" s="70">
        <v>0.77083333333333337</v>
      </c>
      <c r="Q21" s="70">
        <f>SUM(P21-O21)</f>
        <v>0.42708333333333337</v>
      </c>
      <c r="R21" s="71">
        <f>SUM(Q21:Q25)</f>
        <v>1.6666666666666665</v>
      </c>
      <c r="S21" s="71">
        <v>1.875</v>
      </c>
    </row>
    <row r="22" spans="1:19" ht="15" customHeight="1" x14ac:dyDescent="0.25">
      <c r="A22" s="85">
        <v>7</v>
      </c>
      <c r="B22" s="83">
        <f>SUM(Q22)</f>
        <v>0.42708333333333337</v>
      </c>
      <c r="C22" s="86"/>
      <c r="D22" s="87"/>
      <c r="E22" s="122" t="s">
        <v>25</v>
      </c>
      <c r="F22" s="123"/>
      <c r="G22" s="123"/>
      <c r="H22" s="123"/>
      <c r="I22" s="123"/>
      <c r="J22" s="124"/>
      <c r="K22" s="101">
        <v>0</v>
      </c>
      <c r="L22" s="116">
        <f>SUM(L16)</f>
        <v>4.3584155877451609</v>
      </c>
      <c r="M22" s="117">
        <f>SUM(K22*24*L22)</f>
        <v>0</v>
      </c>
      <c r="O22" s="82">
        <v>0.34375</v>
      </c>
      <c r="P22" s="83">
        <v>0.77083333333333337</v>
      </c>
      <c r="Q22" s="83">
        <f>SUM(P22-O22)</f>
        <v>0.42708333333333337</v>
      </c>
      <c r="R22" s="84"/>
      <c r="S22" s="84"/>
    </row>
    <row r="23" spans="1:19" ht="15" customHeight="1" x14ac:dyDescent="0.25">
      <c r="A23" s="85">
        <v>8</v>
      </c>
      <c r="B23" s="83">
        <f>SUM(Q23)</f>
        <v>0</v>
      </c>
      <c r="C23" s="86"/>
      <c r="D23" s="87"/>
      <c r="E23" s="125"/>
      <c r="F23" s="126"/>
      <c r="G23" s="126"/>
      <c r="H23" s="126"/>
      <c r="I23" s="126"/>
      <c r="J23" s="127"/>
      <c r="K23" s="101">
        <v>0</v>
      </c>
      <c r="L23" s="116">
        <f>SUM(L18)</f>
        <v>5.2300987052941927</v>
      </c>
      <c r="M23" s="117">
        <f>SUM(K23*24*L23)</f>
        <v>0</v>
      </c>
      <c r="O23" s="82"/>
      <c r="P23" s="83"/>
      <c r="Q23" s="83">
        <f>SUM(P23-O23)</f>
        <v>0</v>
      </c>
      <c r="R23" s="84"/>
      <c r="S23" s="84"/>
    </row>
    <row r="24" spans="1:19" ht="15" customHeight="1" x14ac:dyDescent="0.25">
      <c r="A24" s="85">
        <v>9</v>
      </c>
      <c r="B24" s="83">
        <f>SUM(Q24)</f>
        <v>0.42708333333333337</v>
      </c>
      <c r="C24" s="86"/>
      <c r="D24" s="87"/>
      <c r="E24" s="128" t="s">
        <v>26</v>
      </c>
      <c r="F24" s="129"/>
      <c r="G24" s="129"/>
      <c r="H24" s="129"/>
      <c r="I24" s="129"/>
      <c r="J24" s="130"/>
      <c r="K24" s="97">
        <v>0</v>
      </c>
      <c r="L24" s="92">
        <f>SUM(L16)</f>
        <v>4.3584155877451609</v>
      </c>
      <c r="M24" s="117">
        <f>-SUM(K24*24*L24)</f>
        <v>0</v>
      </c>
      <c r="O24" s="82">
        <v>0.34375</v>
      </c>
      <c r="P24" s="83">
        <v>0.77083333333333337</v>
      </c>
      <c r="Q24" s="83">
        <f>SUM(P24-O24)</f>
        <v>0.42708333333333337</v>
      </c>
      <c r="R24" s="84"/>
      <c r="S24" s="84"/>
    </row>
    <row r="25" spans="1:19" ht="15" customHeight="1" thickBot="1" x14ac:dyDescent="0.3">
      <c r="A25" s="85">
        <v>10</v>
      </c>
      <c r="B25" s="83">
        <f>SUM(Q25)</f>
        <v>0.38541666666666663</v>
      </c>
      <c r="C25" s="280">
        <f>SUM(R21-$R$12)-D25</f>
        <v>-2.2204460492503131E-16</v>
      </c>
      <c r="D25" s="99">
        <f>IF((R21-S21) &lt;=0,0,R21-S21)</f>
        <v>0</v>
      </c>
      <c r="E25" s="125"/>
      <c r="F25" s="126"/>
      <c r="G25" s="126"/>
      <c r="H25" s="126"/>
      <c r="I25" s="126"/>
      <c r="J25" s="132"/>
      <c r="K25" s="133">
        <v>0</v>
      </c>
      <c r="L25" s="92">
        <f>SUM(L18)</f>
        <v>5.2300987052941927</v>
      </c>
      <c r="M25" s="117">
        <f>-SUM(K25*24*L25)</f>
        <v>0</v>
      </c>
      <c r="O25" s="102">
        <v>0.34375</v>
      </c>
      <c r="P25" s="103">
        <v>0.72916666666666663</v>
      </c>
      <c r="Q25" s="103">
        <f>SUM(P25-O25)</f>
        <v>0.38541666666666663</v>
      </c>
      <c r="R25" s="104"/>
      <c r="S25" s="104"/>
    </row>
    <row r="26" spans="1:19" ht="15" customHeight="1" thickBot="1" x14ac:dyDescent="0.3">
      <c r="A26" s="105">
        <v>11</v>
      </c>
      <c r="B26" s="106"/>
      <c r="C26" s="107"/>
      <c r="D26" s="108"/>
      <c r="E26" s="134" t="s">
        <v>27</v>
      </c>
      <c r="F26" s="135"/>
      <c r="G26" s="135"/>
      <c r="H26" s="135"/>
      <c r="I26" s="135"/>
      <c r="J26" s="135"/>
      <c r="K26" s="135"/>
      <c r="L26" s="136"/>
      <c r="M26" s="137">
        <f>SUM(M16:M25)</f>
        <v>782.04503696107338</v>
      </c>
    </row>
    <row r="27" spans="1:19" ht="15" customHeight="1" thickTop="1" thickBot="1" x14ac:dyDescent="0.3">
      <c r="A27" s="105">
        <v>12</v>
      </c>
      <c r="B27" s="109"/>
      <c r="C27" s="110"/>
      <c r="D27" s="108"/>
      <c r="E27" s="138" t="s">
        <v>28</v>
      </c>
      <c r="F27" s="139"/>
      <c r="G27" s="139"/>
      <c r="H27" s="139"/>
      <c r="I27" s="139"/>
      <c r="J27" s="139"/>
      <c r="K27" s="139"/>
      <c r="L27" s="140"/>
      <c r="M27" s="141">
        <f>SUM(M16+M20+M22+M24)</f>
        <v>755.45870187582796</v>
      </c>
    </row>
    <row r="28" spans="1:19" ht="15" customHeight="1" thickTop="1" thickBot="1" x14ac:dyDescent="0.3">
      <c r="A28" s="85">
        <v>13</v>
      </c>
      <c r="B28" s="83">
        <f t="shared" ref="B28:B45" si="0">SUM(Q28)</f>
        <v>0.42708333333333337</v>
      </c>
      <c r="C28" s="86"/>
      <c r="D28" s="87"/>
      <c r="E28" s="142"/>
      <c r="F28" s="143"/>
      <c r="G28" s="143"/>
      <c r="H28" s="143"/>
      <c r="I28" s="143"/>
      <c r="J28" s="143"/>
      <c r="K28" s="143"/>
      <c r="L28" s="143"/>
      <c r="M28" s="144"/>
      <c r="O28" s="69">
        <v>0.34375</v>
      </c>
      <c r="P28" s="70">
        <v>0.77083333333333337</v>
      </c>
      <c r="Q28" s="70">
        <f>SUM(P28-O28)</f>
        <v>0.42708333333333337</v>
      </c>
      <c r="R28" s="71">
        <f>SUM(Q28:Q32)</f>
        <v>1.5625</v>
      </c>
      <c r="S28" s="71">
        <v>1.875</v>
      </c>
    </row>
    <row r="29" spans="1:19" ht="15" customHeight="1" thickTop="1" x14ac:dyDescent="0.25">
      <c r="A29" s="85">
        <v>14</v>
      </c>
      <c r="B29" s="83">
        <f t="shared" si="0"/>
        <v>0.32291666666666663</v>
      </c>
      <c r="C29" s="86"/>
      <c r="D29" s="87"/>
      <c r="E29" s="145" t="s">
        <v>29</v>
      </c>
      <c r="F29" s="146"/>
      <c r="G29" s="146"/>
      <c r="H29" s="146"/>
      <c r="I29" s="146"/>
      <c r="J29" s="147"/>
      <c r="K29" s="148" t="s">
        <v>17</v>
      </c>
      <c r="L29" s="149" t="s">
        <v>18</v>
      </c>
      <c r="M29" s="150" t="s">
        <v>30</v>
      </c>
      <c r="O29" s="82">
        <v>0.34375</v>
      </c>
      <c r="P29" s="83">
        <v>0.66666666666666663</v>
      </c>
      <c r="Q29" s="83">
        <f>SUM(P29-O29)</f>
        <v>0.32291666666666663</v>
      </c>
      <c r="R29" s="84"/>
      <c r="S29" s="84"/>
    </row>
    <row r="30" spans="1:19" ht="15" customHeight="1" x14ac:dyDescent="0.25">
      <c r="A30" s="85">
        <v>15</v>
      </c>
      <c r="B30" s="83">
        <f t="shared" si="0"/>
        <v>0</v>
      </c>
      <c r="C30" s="86"/>
      <c r="D30" s="87"/>
      <c r="E30" s="151"/>
      <c r="F30" s="152"/>
      <c r="G30" s="152"/>
      <c r="H30" s="152"/>
      <c r="I30" s="152"/>
      <c r="J30" s="153"/>
      <c r="K30" s="154"/>
      <c r="L30" s="155"/>
      <c r="M30" s="156"/>
      <c r="O30" s="82"/>
      <c r="P30" s="83"/>
      <c r="Q30" s="83">
        <f>SUM(P30-O30)</f>
        <v>0</v>
      </c>
      <c r="R30" s="84"/>
      <c r="S30" s="84"/>
    </row>
    <row r="31" spans="1:19" ht="15" customHeight="1" x14ac:dyDescent="0.25">
      <c r="A31" s="85">
        <v>16</v>
      </c>
      <c r="B31" s="83">
        <f t="shared" si="0"/>
        <v>0.42708333333333337</v>
      </c>
      <c r="C31" s="86"/>
      <c r="D31" s="87"/>
      <c r="E31" s="157" t="s">
        <v>31</v>
      </c>
      <c r="F31" s="158"/>
      <c r="G31" s="158"/>
      <c r="H31" s="158"/>
      <c r="I31" s="158"/>
      <c r="J31" s="159"/>
      <c r="K31" s="160">
        <f>SUM($M$26)</f>
        <v>782.04503696107338</v>
      </c>
      <c r="L31" s="161">
        <v>7.2999999999999995E-2</v>
      </c>
      <c r="M31" s="162">
        <f>SUM(K31*L31)</f>
        <v>57.089287698158351</v>
      </c>
      <c r="O31" s="82">
        <v>0.34375</v>
      </c>
      <c r="P31" s="83">
        <v>0.77083333333333337</v>
      </c>
      <c r="Q31" s="83">
        <f>SUM(P31-O31)</f>
        <v>0.42708333333333337</v>
      </c>
      <c r="R31" s="84"/>
      <c r="S31" s="84"/>
    </row>
    <row r="32" spans="1:19" ht="15" customHeight="1" thickBot="1" x14ac:dyDescent="0.3">
      <c r="A32" s="85">
        <v>17</v>
      </c>
      <c r="B32" s="83">
        <f t="shared" si="0"/>
        <v>0.38541666666666663</v>
      </c>
      <c r="C32" s="131">
        <f>SUM(R28-$R$12)-D32</f>
        <v>-0.10416666666666674</v>
      </c>
      <c r="D32" s="99">
        <f>IF((R28-S28) &lt;=0,0,R28-S28)</f>
        <v>0</v>
      </c>
      <c r="E32" s="157" t="s">
        <v>32</v>
      </c>
      <c r="F32" s="158"/>
      <c r="G32" s="158"/>
      <c r="H32" s="158"/>
      <c r="I32" s="158"/>
      <c r="J32" s="159"/>
      <c r="K32" s="160">
        <f>SUM(M26-M27)</f>
        <v>26.586335085245423</v>
      </c>
      <c r="L32" s="161">
        <v>0.11310000000000001</v>
      </c>
      <c r="M32" s="117">
        <f>-SUM(K32*L32)</f>
        <v>-3.0069144981412577</v>
      </c>
      <c r="O32" s="102">
        <v>0.34375</v>
      </c>
      <c r="P32" s="103">
        <v>0.72916666666666663</v>
      </c>
      <c r="Q32" s="103">
        <f>SUM(P32-O32)</f>
        <v>0.38541666666666663</v>
      </c>
      <c r="R32" s="104"/>
      <c r="S32" s="104"/>
    </row>
    <row r="33" spans="1:19" ht="15" customHeight="1" x14ac:dyDescent="0.25">
      <c r="A33" s="105">
        <v>18</v>
      </c>
      <c r="B33" s="106"/>
      <c r="C33" s="107"/>
      <c r="D33" s="108"/>
      <c r="E33" s="157" t="s">
        <v>33</v>
      </c>
      <c r="F33" s="158"/>
      <c r="G33" s="158"/>
      <c r="H33" s="158"/>
      <c r="I33" s="158"/>
      <c r="J33" s="159"/>
      <c r="K33" s="160">
        <f>SUM($M$26)</f>
        <v>782.04503696107338</v>
      </c>
      <c r="L33" s="161">
        <v>3.15E-2</v>
      </c>
      <c r="M33" s="162">
        <f>SUM(K33*L33)</f>
        <v>24.634418664273813</v>
      </c>
    </row>
    <row r="34" spans="1:19" ht="15" customHeight="1" thickBot="1" x14ac:dyDescent="0.3">
      <c r="A34" s="105">
        <v>19</v>
      </c>
      <c r="B34" s="109"/>
      <c r="C34" s="110"/>
      <c r="D34" s="108"/>
      <c r="E34" s="157" t="s">
        <v>34</v>
      </c>
      <c r="F34" s="158"/>
      <c r="G34" s="158"/>
      <c r="H34" s="158"/>
      <c r="I34" s="158"/>
      <c r="J34" s="159"/>
      <c r="K34" s="160">
        <f>SUM($M$26)</f>
        <v>782.04503696107338</v>
      </c>
      <c r="L34" s="161">
        <v>1.15E-2</v>
      </c>
      <c r="M34" s="162">
        <f>SUM(K34*L34)</f>
        <v>8.9935179250523429</v>
      </c>
    </row>
    <row r="35" spans="1:19" ht="15" customHeight="1" x14ac:dyDescent="0.25">
      <c r="A35" s="85">
        <v>20</v>
      </c>
      <c r="B35" s="83">
        <f>SUM(Q35)</f>
        <v>0.42708333333333337</v>
      </c>
      <c r="C35" s="86"/>
      <c r="D35" s="87"/>
      <c r="E35" s="157" t="s">
        <v>35</v>
      </c>
      <c r="F35" s="158"/>
      <c r="G35" s="158"/>
      <c r="H35" s="158"/>
      <c r="I35" s="158"/>
      <c r="J35" s="159"/>
      <c r="K35" s="160">
        <f>SUM($M$26)</f>
        <v>782.04503696107338</v>
      </c>
      <c r="L35" s="161">
        <v>8.6E-3</v>
      </c>
      <c r="M35" s="162">
        <f>SUM(K35*L35)</f>
        <v>6.725587317865231</v>
      </c>
      <c r="O35" s="69">
        <v>0.34375</v>
      </c>
      <c r="P35" s="70">
        <v>0.77083333333333337</v>
      </c>
      <c r="Q35" s="70">
        <f>SUM(P35-O35)</f>
        <v>0.42708333333333337</v>
      </c>
      <c r="R35" s="71">
        <f>SUM(Q35:Q39)</f>
        <v>2</v>
      </c>
      <c r="S35" s="71">
        <v>1.875</v>
      </c>
    </row>
    <row r="36" spans="1:19" ht="15" customHeight="1" x14ac:dyDescent="0.25">
      <c r="A36" s="85">
        <v>21</v>
      </c>
      <c r="B36" s="83">
        <f t="shared" si="0"/>
        <v>0.42708333333333337</v>
      </c>
      <c r="C36" s="86"/>
      <c r="D36" s="87"/>
      <c r="E36" s="157" t="s">
        <v>36</v>
      </c>
      <c r="F36" s="158"/>
      <c r="G36" s="158"/>
      <c r="H36" s="158"/>
      <c r="I36" s="158"/>
      <c r="J36" s="159"/>
      <c r="K36" s="160">
        <f>$M$26*98.25%</f>
        <v>768.35924881425467</v>
      </c>
      <c r="L36" s="161">
        <v>6.8000000000000005E-2</v>
      </c>
      <c r="M36" s="162">
        <f>SUM(K36*L36)</f>
        <v>52.248428919369324</v>
      </c>
      <c r="O36" s="82">
        <v>0.34375</v>
      </c>
      <c r="P36" s="83">
        <v>0.77083333333333337</v>
      </c>
      <c r="Q36" s="83">
        <f>SUM(P36-O36)</f>
        <v>0.42708333333333337</v>
      </c>
      <c r="R36" s="84"/>
      <c r="S36" s="84"/>
    </row>
    <row r="37" spans="1:19" ht="15" customHeight="1" x14ac:dyDescent="0.25">
      <c r="A37" s="85">
        <v>22</v>
      </c>
      <c r="B37" s="83">
        <f t="shared" si="0"/>
        <v>0.33333333333333331</v>
      </c>
      <c r="C37" s="86"/>
      <c r="D37" s="87"/>
      <c r="E37" s="157" t="s">
        <v>37</v>
      </c>
      <c r="F37" s="158"/>
      <c r="G37" s="158"/>
      <c r="H37" s="158"/>
      <c r="I37" s="158"/>
      <c r="J37" s="159"/>
      <c r="K37" s="160">
        <f>$M$26*98.25%</f>
        <v>768.35924881425467</v>
      </c>
      <c r="L37" s="161">
        <v>2.9000000000000001E-2</v>
      </c>
      <c r="M37" s="162">
        <f>SUM(K37*L37)</f>
        <v>22.282418215613387</v>
      </c>
      <c r="O37" s="82">
        <v>0.33333333333333331</v>
      </c>
      <c r="P37" s="83">
        <v>0.66666666666666663</v>
      </c>
      <c r="Q37" s="83">
        <f>SUM(P37-O37)</f>
        <v>0.33333333333333331</v>
      </c>
      <c r="R37" s="84"/>
      <c r="S37" s="84"/>
    </row>
    <row r="38" spans="1:19" ht="15" customHeight="1" thickBot="1" x14ac:dyDescent="0.3">
      <c r="A38" s="85">
        <v>23</v>
      </c>
      <c r="B38" s="83">
        <f t="shared" si="0"/>
        <v>0.42708333333333337</v>
      </c>
      <c r="C38" s="86"/>
      <c r="D38" s="87"/>
      <c r="E38" s="163" t="s">
        <v>38</v>
      </c>
      <c r="F38" s="164"/>
      <c r="G38" s="164"/>
      <c r="H38" s="164"/>
      <c r="I38" s="164"/>
      <c r="J38" s="164"/>
      <c r="K38" s="164"/>
      <c r="L38" s="164"/>
      <c r="M38" s="165">
        <f>SUM(M31:M37)</f>
        <v>168.9667442421912</v>
      </c>
      <c r="O38" s="82">
        <v>0.34375</v>
      </c>
      <c r="P38" s="83">
        <v>0.77083333333333337</v>
      </c>
      <c r="Q38" s="83">
        <f>SUM(P38-O38)</f>
        <v>0.42708333333333337</v>
      </c>
      <c r="R38" s="84"/>
      <c r="S38" s="84"/>
    </row>
    <row r="39" spans="1:19" ht="15" customHeight="1" thickTop="1" thickBot="1" x14ac:dyDescent="0.3">
      <c r="A39" s="85">
        <v>24</v>
      </c>
      <c r="B39" s="83">
        <f t="shared" si="0"/>
        <v>0.38541666666666663</v>
      </c>
      <c r="C39" s="98">
        <f>SUM(R35-$R$12)-D39</f>
        <v>0.20833333333333326</v>
      </c>
      <c r="D39" s="99">
        <f>IF((R35-S35) &lt;=0,0,R35-S35)</f>
        <v>0.125</v>
      </c>
      <c r="E39" s="166" t="s">
        <v>39</v>
      </c>
      <c r="F39" s="167"/>
      <c r="G39" s="167"/>
      <c r="H39" s="167"/>
      <c r="I39" s="167"/>
      <c r="J39" s="168"/>
      <c r="K39" s="169" t="s">
        <v>17</v>
      </c>
      <c r="L39" s="170" t="s">
        <v>18</v>
      </c>
      <c r="M39" s="171" t="s">
        <v>19</v>
      </c>
      <c r="O39" s="102">
        <v>0.34375</v>
      </c>
      <c r="P39" s="103">
        <v>0.72916666666666663</v>
      </c>
      <c r="Q39" s="103">
        <f>SUM(P39-O39)</f>
        <v>0.38541666666666663</v>
      </c>
      <c r="R39" s="104"/>
      <c r="S39" s="104"/>
    </row>
    <row r="40" spans="1:19" ht="15" customHeight="1" x14ac:dyDescent="0.25">
      <c r="A40" s="105">
        <v>25</v>
      </c>
      <c r="B40" s="106"/>
      <c r="C40" s="107"/>
      <c r="D40" s="108"/>
      <c r="E40" s="94" t="s">
        <v>40</v>
      </c>
      <c r="F40" s="95"/>
      <c r="G40" s="95"/>
      <c r="H40" s="95"/>
      <c r="I40" s="95"/>
      <c r="J40" s="96"/>
      <c r="K40" s="172">
        <f>D49</f>
        <v>17</v>
      </c>
      <c r="L40" s="92">
        <v>3.1023999999999998</v>
      </c>
      <c r="M40" s="93">
        <f>SUM(K40*L40)</f>
        <v>52.7408</v>
      </c>
    </row>
    <row r="41" spans="1:19" ht="15" customHeight="1" thickBot="1" x14ac:dyDescent="0.3">
      <c r="A41" s="105">
        <v>26</v>
      </c>
      <c r="B41" s="109"/>
      <c r="C41" s="110"/>
      <c r="D41" s="108"/>
      <c r="E41" s="94" t="s">
        <v>41</v>
      </c>
      <c r="F41" s="95"/>
      <c r="G41" s="95"/>
      <c r="H41" s="95"/>
      <c r="I41" s="95"/>
      <c r="J41" s="96"/>
      <c r="K41" s="97">
        <v>0.66666666666666663</v>
      </c>
      <c r="L41" s="92">
        <f>SUM(L40/9)</f>
        <v>0.34471111111111108</v>
      </c>
      <c r="M41" s="93">
        <f>SUM(K41*24*L41)</f>
        <v>5.5153777777777773</v>
      </c>
    </row>
    <row r="42" spans="1:19" ht="15" customHeight="1" x14ac:dyDescent="0.25">
      <c r="A42" s="85">
        <v>27</v>
      </c>
      <c r="B42" s="83">
        <f>SUM(Q42)</f>
        <v>0.42708333333333337</v>
      </c>
      <c r="C42" s="86"/>
      <c r="D42" s="87"/>
      <c r="E42" s="128" t="s">
        <v>42</v>
      </c>
      <c r="F42" s="129"/>
      <c r="G42" s="129"/>
      <c r="H42" s="129"/>
      <c r="I42" s="130"/>
      <c r="J42" s="173" t="s">
        <v>43</v>
      </c>
      <c r="K42" s="174">
        <v>0</v>
      </c>
      <c r="L42" s="92">
        <v>2</v>
      </c>
      <c r="M42" s="93">
        <f>SUM(K42*L42)</f>
        <v>0</v>
      </c>
      <c r="O42" s="69">
        <v>0.34375</v>
      </c>
      <c r="P42" s="70">
        <v>0.77083333333333337</v>
      </c>
      <c r="Q42" s="70">
        <f>SUM(P42-O42)</f>
        <v>0.42708333333333337</v>
      </c>
      <c r="R42" s="71">
        <f>SUM(Q42:Q46)</f>
        <v>1.6666666666666665</v>
      </c>
      <c r="S42" s="71">
        <v>1.875</v>
      </c>
    </row>
    <row r="43" spans="1:19" ht="15" customHeight="1" x14ac:dyDescent="0.25">
      <c r="A43" s="85">
        <v>28</v>
      </c>
      <c r="B43" s="83">
        <f t="shared" si="0"/>
        <v>0.42708333333333337</v>
      </c>
      <c r="C43" s="86"/>
      <c r="D43" s="87"/>
      <c r="E43" s="125"/>
      <c r="F43" s="126"/>
      <c r="G43" s="126"/>
      <c r="H43" s="126"/>
      <c r="I43" s="132"/>
      <c r="J43" s="173" t="s">
        <v>44</v>
      </c>
      <c r="K43" s="174">
        <v>0</v>
      </c>
      <c r="L43" s="92">
        <v>1</v>
      </c>
      <c r="M43" s="93">
        <f>SUM(K43*L43)</f>
        <v>0</v>
      </c>
      <c r="O43" s="82">
        <v>0.34375</v>
      </c>
      <c r="P43" s="83">
        <v>0.77083333333333337</v>
      </c>
      <c r="Q43" s="83">
        <f>SUM(P43-O43)</f>
        <v>0.42708333333333337</v>
      </c>
      <c r="R43" s="84"/>
      <c r="S43" s="84"/>
    </row>
    <row r="44" spans="1:19" ht="15" customHeight="1" x14ac:dyDescent="0.25">
      <c r="A44" s="85">
        <v>29</v>
      </c>
      <c r="B44" s="83">
        <f t="shared" si="0"/>
        <v>0</v>
      </c>
      <c r="C44" s="86"/>
      <c r="D44" s="87"/>
      <c r="E44" s="175" t="s">
        <v>45</v>
      </c>
      <c r="F44" s="176"/>
      <c r="G44" s="176"/>
      <c r="H44" s="176"/>
      <c r="I44" s="177"/>
      <c r="J44" s="178">
        <v>0</v>
      </c>
      <c r="K44" s="179">
        <v>0</v>
      </c>
      <c r="L44" s="180">
        <v>0.59499999999999997</v>
      </c>
      <c r="M44" s="117">
        <f>SUM(J44*K44*L44)</f>
        <v>0</v>
      </c>
      <c r="O44" s="82"/>
      <c r="P44" s="83"/>
      <c r="Q44" s="83">
        <f>SUM(P44-O44)</f>
        <v>0</v>
      </c>
      <c r="R44" s="84"/>
      <c r="S44" s="84"/>
    </row>
    <row r="45" spans="1:19" ht="15" customHeight="1" x14ac:dyDescent="0.25">
      <c r="A45" s="85">
        <v>30</v>
      </c>
      <c r="B45" s="83">
        <f t="shared" si="0"/>
        <v>0.42708333333333337</v>
      </c>
      <c r="C45" s="98">
        <f>SUM(R42-$R$12)-D45</f>
        <v>-2.2204460492503131E-16</v>
      </c>
      <c r="D45" s="99">
        <f>IF((R41-S41) &lt;=0,0,R41-S41)</f>
        <v>0</v>
      </c>
      <c r="E45" s="181" t="s">
        <v>46</v>
      </c>
      <c r="F45" s="182"/>
      <c r="G45" s="182"/>
      <c r="H45" s="182"/>
      <c r="I45" s="182"/>
      <c r="J45" s="183"/>
      <c r="K45" s="184">
        <v>0</v>
      </c>
      <c r="L45" s="185">
        <v>8.3333333333333332E-3</v>
      </c>
      <c r="M45" s="117">
        <f>SUM(K45*L45)</f>
        <v>0</v>
      </c>
      <c r="O45" s="82">
        <v>0.34375</v>
      </c>
      <c r="P45" s="83">
        <v>0.77083333333333337</v>
      </c>
      <c r="Q45" s="83">
        <f>SUM(P45-O45)</f>
        <v>0.42708333333333337</v>
      </c>
      <c r="R45" s="84"/>
      <c r="S45" s="84"/>
    </row>
    <row r="46" spans="1:19" ht="15" customHeight="1" thickBot="1" x14ac:dyDescent="0.3">
      <c r="A46" s="186"/>
      <c r="B46" s="187"/>
      <c r="C46" s="188"/>
      <c r="D46" s="189"/>
      <c r="E46" s="190" t="s">
        <v>47</v>
      </c>
      <c r="F46" s="191"/>
      <c r="G46" s="191"/>
      <c r="H46" s="191"/>
      <c r="I46" s="191"/>
      <c r="J46" s="191"/>
      <c r="K46" s="191"/>
      <c r="L46" s="192"/>
      <c r="M46" s="193">
        <f>SUM(M40:M43)</f>
        <v>58.256177777777779</v>
      </c>
      <c r="O46" s="102">
        <v>0.34375</v>
      </c>
      <c r="P46" s="103">
        <v>0.72916666666666663</v>
      </c>
      <c r="Q46" s="103">
        <f>SUM(P46-O46)</f>
        <v>0.38541666666666663</v>
      </c>
      <c r="R46" s="104"/>
      <c r="S46" s="104"/>
    </row>
    <row r="47" spans="1:19" ht="15" customHeight="1" thickTop="1" thickBot="1" x14ac:dyDescent="0.3">
      <c r="A47" s="194" t="s">
        <v>48</v>
      </c>
      <c r="B47" s="195">
        <f>SUM(B16:B46)</f>
        <v>7.3229166666666652</v>
      </c>
      <c r="C47" s="196">
        <f>SUM(C16:C46)-C25</f>
        <v>0.1041666666666663</v>
      </c>
      <c r="D47" s="196">
        <f>SUM(D16:D46)</f>
        <v>0.125</v>
      </c>
      <c r="E47" s="197"/>
      <c r="F47" s="198"/>
      <c r="G47" s="198"/>
      <c r="H47" s="198"/>
      <c r="I47" s="198"/>
      <c r="J47" s="198"/>
      <c r="K47" s="198"/>
      <c r="L47" s="198"/>
      <c r="M47" s="199"/>
    </row>
    <row r="48" spans="1:19" ht="15" customHeight="1" thickTop="1" thickBot="1" x14ac:dyDescent="0.3">
      <c r="A48" s="200" t="s">
        <v>49</v>
      </c>
      <c r="B48" s="201"/>
      <c r="C48" s="202"/>
      <c r="D48" s="203">
        <v>0</v>
      </c>
      <c r="E48" s="204" t="s">
        <v>50</v>
      </c>
      <c r="F48" s="205"/>
      <c r="G48" s="205"/>
      <c r="H48" s="205"/>
      <c r="I48" s="205"/>
      <c r="J48" s="205"/>
      <c r="K48" s="205"/>
      <c r="L48" s="206"/>
      <c r="M48" s="207">
        <f>SUM(M26-M38)</f>
        <v>613.07829271888215</v>
      </c>
    </row>
    <row r="49" spans="1:14" ht="15" customHeight="1" thickTop="1" x14ac:dyDescent="0.25">
      <c r="A49" s="208" t="s">
        <v>51</v>
      </c>
      <c r="B49" s="209"/>
      <c r="C49" s="210"/>
      <c r="D49" s="211">
        <v>17</v>
      </c>
      <c r="E49" s="212" t="s">
        <v>52</v>
      </c>
      <c r="F49" s="213" t="s">
        <v>53</v>
      </c>
      <c r="G49" s="214" t="s">
        <v>54</v>
      </c>
      <c r="H49" s="215"/>
      <c r="I49" s="215"/>
      <c r="J49" s="215"/>
      <c r="K49" s="215"/>
      <c r="L49" s="216"/>
      <c r="M49" s="217">
        <f>SUM(M48+M46)</f>
        <v>671.33447049665995</v>
      </c>
    </row>
    <row r="50" spans="1:14" ht="15" customHeight="1" thickBot="1" x14ac:dyDescent="0.3">
      <c r="A50" s="218"/>
      <c r="B50" s="219"/>
      <c r="C50" s="220"/>
      <c r="D50" s="221"/>
      <c r="E50" s="222"/>
      <c r="F50" s="223"/>
      <c r="G50" s="224" t="s">
        <v>55</v>
      </c>
      <c r="H50" s="225"/>
      <c r="I50" s="225"/>
      <c r="J50" s="225"/>
      <c r="K50" s="225"/>
      <c r="L50" s="226"/>
      <c r="M50" s="117">
        <f>M27-M38+M37</f>
        <v>608.77437584925008</v>
      </c>
      <c r="N50" s="227"/>
    </row>
    <row r="51" spans="1:14" ht="15" customHeight="1" thickTop="1" thickBot="1" x14ac:dyDescent="0.3">
      <c r="A51" s="228" t="s">
        <v>56</v>
      </c>
      <c r="B51" s="229"/>
      <c r="C51" s="229"/>
      <c r="D51" s="230"/>
      <c r="E51" s="231">
        <f>SUM([1]Août!E51:E52)</f>
        <v>0</v>
      </c>
      <c r="F51" s="232">
        <f>SUM(2.5)</f>
        <v>2.5</v>
      </c>
      <c r="G51" s="233" t="s">
        <v>57</v>
      </c>
      <c r="H51" s="234"/>
      <c r="I51" s="234"/>
      <c r="J51" s="234"/>
      <c r="K51" s="234"/>
      <c r="L51" s="235"/>
      <c r="M51" s="236">
        <f>SUM(M50)</f>
        <v>608.77437584925008</v>
      </c>
      <c r="N51" s="227"/>
    </row>
    <row r="52" spans="1:14" ht="15" customHeight="1" thickTop="1" thickBot="1" x14ac:dyDescent="0.3">
      <c r="A52" s="237" t="s">
        <v>58</v>
      </c>
      <c r="B52" s="238"/>
      <c r="C52" s="238"/>
      <c r="D52" s="239"/>
      <c r="E52" s="231">
        <v>0</v>
      </c>
      <c r="F52" s="232">
        <v>0</v>
      </c>
      <c r="G52" s="240"/>
      <c r="H52" s="241"/>
      <c r="I52" s="241"/>
      <c r="J52" s="241"/>
      <c r="K52" s="241"/>
      <c r="L52" s="241"/>
      <c r="M52" s="242"/>
      <c r="N52" s="227"/>
    </row>
    <row r="53" spans="1:14" ht="15" customHeight="1" thickTop="1" x14ac:dyDescent="0.25">
      <c r="A53" s="237" t="s">
        <v>59</v>
      </c>
      <c r="B53" s="238"/>
      <c r="C53" s="238"/>
      <c r="D53" s="239"/>
      <c r="E53" s="231">
        <f>SUM([1]Août!E53)</f>
        <v>0</v>
      </c>
      <c r="F53" s="232">
        <f>SUM([1]Août!F53+D48)</f>
        <v>0</v>
      </c>
      <c r="G53" s="243"/>
      <c r="H53" s="244" t="s">
        <v>60</v>
      </c>
      <c r="I53" s="245"/>
      <c r="J53" s="245"/>
      <c r="K53" s="245"/>
      <c r="L53" s="245"/>
      <c r="M53" s="246"/>
      <c r="N53" s="227"/>
    </row>
    <row r="54" spans="1:14" ht="12.75" customHeight="1" thickBot="1" x14ac:dyDescent="0.3">
      <c r="A54" s="247" t="s">
        <v>61</v>
      </c>
      <c r="B54" s="248"/>
      <c r="C54" s="248"/>
      <c r="D54" s="249"/>
      <c r="E54" s="250">
        <f>SUM(E51+E52-E53)</f>
        <v>0</v>
      </c>
      <c r="F54" s="251">
        <f>SUM(F51+F52-F53)</f>
        <v>2.5</v>
      </c>
      <c r="G54" s="252"/>
      <c r="H54" s="253"/>
      <c r="I54" s="254"/>
      <c r="J54" s="254"/>
      <c r="K54" s="254"/>
      <c r="L54" s="254"/>
      <c r="M54" s="255"/>
      <c r="N54" s="227"/>
    </row>
    <row r="55" spans="1:14" ht="12.75" customHeight="1" thickTop="1" x14ac:dyDescent="0.25">
      <c r="A55" s="256" t="s">
        <v>62</v>
      </c>
      <c r="B55" s="257"/>
      <c r="C55" s="257"/>
      <c r="D55" s="257"/>
      <c r="E55" s="257"/>
      <c r="F55" s="257"/>
      <c r="G55" s="258"/>
      <c r="H55" s="259" t="s">
        <v>63</v>
      </c>
      <c r="I55" s="260"/>
      <c r="J55" s="260"/>
      <c r="K55" s="260"/>
      <c r="L55" s="260"/>
      <c r="M55" s="261"/>
      <c r="N55" s="227"/>
    </row>
    <row r="56" spans="1:14" ht="12.75" customHeight="1" x14ac:dyDescent="0.25">
      <c r="A56" s="262" t="s">
        <v>64</v>
      </c>
      <c r="B56" s="263"/>
      <c r="C56" s="263"/>
      <c r="D56" s="263"/>
      <c r="E56" s="263"/>
      <c r="F56" s="263"/>
      <c r="G56" s="264"/>
      <c r="H56" s="31"/>
      <c r="I56" s="26"/>
      <c r="J56" s="26"/>
      <c r="K56" s="26"/>
      <c r="L56" s="26"/>
      <c r="M56" s="30"/>
      <c r="N56" s="227"/>
    </row>
    <row r="57" spans="1:14" ht="12.75" customHeight="1" thickBot="1" x14ac:dyDescent="0.3">
      <c r="A57" s="265"/>
      <c r="B57" s="266"/>
      <c r="C57" s="266"/>
      <c r="D57" s="266"/>
      <c r="E57" s="266"/>
      <c r="F57" s="266"/>
      <c r="G57" s="267"/>
      <c r="H57" s="268"/>
      <c r="I57" s="269"/>
      <c r="J57" s="269"/>
      <c r="K57" s="269"/>
      <c r="L57" s="269"/>
      <c r="M57" s="270"/>
      <c r="N57" s="227"/>
    </row>
    <row r="58" spans="1:14" ht="15" customHeight="1" thickTop="1" thickBot="1" x14ac:dyDescent="0.3">
      <c r="A58" s="271" t="s">
        <v>65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3"/>
      <c r="N58" s="227"/>
    </row>
    <row r="59" spans="1:14" ht="13.8" thickTop="1" x14ac:dyDescent="0.25">
      <c r="N59" s="227"/>
    </row>
    <row r="60" spans="1:14" x14ac:dyDescent="0.25">
      <c r="N60" s="227"/>
    </row>
    <row r="63" spans="1:14" x14ac:dyDescent="0.25">
      <c r="E63" s="274"/>
    </row>
    <row r="64" spans="1:14" x14ac:dyDescent="0.25">
      <c r="E64" s="275"/>
    </row>
  </sheetData>
  <mergeCells count="90">
    <mergeCell ref="A55:G55"/>
    <mergeCell ref="H55:M57"/>
    <mergeCell ref="A56:G57"/>
    <mergeCell ref="A58:M58"/>
    <mergeCell ref="O12:Q12"/>
    <mergeCell ref="A51:D51"/>
    <mergeCell ref="G51:L51"/>
    <mergeCell ref="A52:D52"/>
    <mergeCell ref="G52:G54"/>
    <mergeCell ref="A53:D53"/>
    <mergeCell ref="H53:M54"/>
    <mergeCell ref="A54:D54"/>
    <mergeCell ref="E47:M47"/>
    <mergeCell ref="A48:C48"/>
    <mergeCell ref="E48:L48"/>
    <mergeCell ref="A49:C50"/>
    <mergeCell ref="D49:D50"/>
    <mergeCell ref="E49:E50"/>
    <mergeCell ref="F49:F50"/>
    <mergeCell ref="G49:L49"/>
    <mergeCell ref="G50:L50"/>
    <mergeCell ref="E40:J40"/>
    <mergeCell ref="E41:J41"/>
    <mergeCell ref="E42:I43"/>
    <mergeCell ref="R42:R46"/>
    <mergeCell ref="S42:S46"/>
    <mergeCell ref="E44:I44"/>
    <mergeCell ref="E45:J45"/>
    <mergeCell ref="E46:L46"/>
    <mergeCell ref="E32:J32"/>
    <mergeCell ref="E33:J33"/>
    <mergeCell ref="E34:J34"/>
    <mergeCell ref="E35:J35"/>
    <mergeCell ref="R35:R39"/>
    <mergeCell ref="S35:S39"/>
    <mergeCell ref="E36:J36"/>
    <mergeCell ref="E37:J37"/>
    <mergeCell ref="E38:L38"/>
    <mergeCell ref="E39:J39"/>
    <mergeCell ref="E26:L26"/>
    <mergeCell ref="E27:L27"/>
    <mergeCell ref="E28:M28"/>
    <mergeCell ref="R28:R32"/>
    <mergeCell ref="S28:S32"/>
    <mergeCell ref="E29:J30"/>
    <mergeCell ref="K29:K30"/>
    <mergeCell ref="L29:L30"/>
    <mergeCell ref="M29:M30"/>
    <mergeCell ref="E31:J31"/>
    <mergeCell ref="E19:J19"/>
    <mergeCell ref="E20:I21"/>
    <mergeCell ref="J20:J21"/>
    <mergeCell ref="R21:R25"/>
    <mergeCell ref="S21:S25"/>
    <mergeCell ref="E22:J23"/>
    <mergeCell ref="E24:J25"/>
    <mergeCell ref="A14:F14"/>
    <mergeCell ref="G14:J14"/>
    <mergeCell ref="K14:L14"/>
    <mergeCell ref="R14:R18"/>
    <mergeCell ref="S14:S18"/>
    <mergeCell ref="E15:J15"/>
    <mergeCell ref="E16:J16"/>
    <mergeCell ref="E17:J17"/>
    <mergeCell ref="E18:J18"/>
    <mergeCell ref="A11:G11"/>
    <mergeCell ref="H11:M11"/>
    <mergeCell ref="A12:M12"/>
    <mergeCell ref="A13:F13"/>
    <mergeCell ref="G13:J13"/>
    <mergeCell ref="K13:L13"/>
    <mergeCell ref="A8:G8"/>
    <mergeCell ref="H8:M8"/>
    <mergeCell ref="A9:G9"/>
    <mergeCell ref="H9:M9"/>
    <mergeCell ref="A10:G10"/>
    <mergeCell ref="H10:M10"/>
    <mergeCell ref="A5:G5"/>
    <mergeCell ref="H5:M5"/>
    <mergeCell ref="A6:G6"/>
    <mergeCell ref="H6:M6"/>
    <mergeCell ref="A7:G7"/>
    <mergeCell ref="H7:M7"/>
    <mergeCell ref="A1:M1"/>
    <mergeCell ref="B2:G2"/>
    <mergeCell ref="H2:J3"/>
    <mergeCell ref="K2:M3"/>
    <mergeCell ref="B3:G3"/>
    <mergeCell ref="A4:G4"/>
    <mergeCell ref="H4:M4"/>
  </mergeCells>
  <printOptions horizontalCentered="1" verticalCentered="1"/>
  <pageMargins left="0.19685039370078741" right="0.19685039370078741" top="0.19685039370078741" bottom="0.19685039370078741" header="0" footer="0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workbookViewId="0">
      <selection activeCell="M13" sqref="M13"/>
    </sheetView>
  </sheetViews>
  <sheetFormatPr baseColWidth="10" defaultColWidth="11" defaultRowHeight="13.2" x14ac:dyDescent="0.25"/>
  <cols>
    <col min="1" max="1" width="4.77734375" bestFit="1" customWidth="1"/>
    <col min="2" max="2" width="6.5546875" customWidth="1"/>
    <col min="3" max="3" width="3.5546875" bestFit="1" customWidth="1"/>
    <col min="4" max="4" width="3.109375" bestFit="1" customWidth="1"/>
    <col min="5" max="7" width="11.21875" customWidth="1"/>
    <col min="8" max="12" width="8.33203125" customWidth="1"/>
    <col min="13" max="13" width="9.109375" customWidth="1"/>
  </cols>
  <sheetData>
    <row r="1" spans="1:19" ht="15" customHeight="1" thickTop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9" ht="15" customHeight="1" x14ac:dyDescent="0.25">
      <c r="A2" s="4" t="s">
        <v>1</v>
      </c>
      <c r="B2" s="5">
        <v>43008</v>
      </c>
      <c r="C2" s="5"/>
      <c r="D2" s="5"/>
      <c r="E2" s="5"/>
      <c r="F2" s="5"/>
      <c r="G2" s="6"/>
      <c r="H2" s="7" t="s">
        <v>2</v>
      </c>
      <c r="I2" s="8"/>
      <c r="J2" s="8"/>
      <c r="K2" s="9">
        <f>SUM(B3)</f>
        <v>43038</v>
      </c>
      <c r="L2" s="9"/>
      <c r="M2" s="10"/>
    </row>
    <row r="3" spans="1:19" ht="15" customHeight="1" thickBot="1" x14ac:dyDescent="0.3">
      <c r="A3" s="11" t="s">
        <v>3</v>
      </c>
      <c r="B3" s="12">
        <v>43038</v>
      </c>
      <c r="C3" s="12"/>
      <c r="D3" s="12"/>
      <c r="E3" s="12"/>
      <c r="F3" s="12"/>
      <c r="G3" s="13"/>
      <c r="H3" s="14"/>
      <c r="I3" s="15"/>
      <c r="J3" s="15"/>
      <c r="K3" s="16"/>
      <c r="L3" s="16"/>
      <c r="M3" s="17"/>
    </row>
    <row r="4" spans="1:19" ht="15" customHeight="1" x14ac:dyDescent="0.25">
      <c r="A4" s="18" t="s">
        <v>4</v>
      </c>
      <c r="B4" s="19"/>
      <c r="C4" s="20"/>
      <c r="D4" s="20"/>
      <c r="E4" s="20"/>
      <c r="F4" s="20"/>
      <c r="G4" s="21"/>
      <c r="H4" s="22" t="s">
        <v>5</v>
      </c>
      <c r="I4" s="23"/>
      <c r="J4" s="19"/>
      <c r="K4" s="19"/>
      <c r="L4" s="19"/>
      <c r="M4" s="24"/>
    </row>
    <row r="5" spans="1:19" ht="15" customHeight="1" x14ac:dyDescent="0.25">
      <c r="A5" s="25" t="s">
        <v>66</v>
      </c>
      <c r="B5" s="26"/>
      <c r="C5" s="26"/>
      <c r="D5" s="26"/>
      <c r="E5" s="26"/>
      <c r="F5" s="26"/>
      <c r="G5" s="27"/>
      <c r="H5" s="28" t="s">
        <v>71</v>
      </c>
      <c r="I5" s="29"/>
      <c r="J5" s="26"/>
      <c r="K5" s="26"/>
      <c r="L5" s="26"/>
      <c r="M5" s="30"/>
    </row>
    <row r="6" spans="1:19" ht="15" customHeight="1" x14ac:dyDescent="0.25">
      <c r="A6" s="25" t="s">
        <v>67</v>
      </c>
      <c r="B6" s="26"/>
      <c r="C6" s="26"/>
      <c r="D6" s="26"/>
      <c r="E6" s="26"/>
      <c r="F6" s="26"/>
      <c r="G6" s="27"/>
      <c r="H6" s="28" t="s">
        <v>67</v>
      </c>
      <c r="I6" s="29"/>
      <c r="J6" s="26"/>
      <c r="K6" s="26"/>
      <c r="L6" s="26"/>
      <c r="M6" s="30"/>
    </row>
    <row r="7" spans="1:19" ht="15" customHeight="1" x14ac:dyDescent="0.25">
      <c r="A7" s="25"/>
      <c r="B7" s="26"/>
      <c r="C7" s="26"/>
      <c r="D7" s="26"/>
      <c r="E7" s="26"/>
      <c r="F7" s="26"/>
      <c r="G7" s="27"/>
      <c r="H7" s="28"/>
      <c r="I7" s="29"/>
      <c r="J7" s="26"/>
      <c r="K7" s="26"/>
      <c r="L7" s="26"/>
      <c r="M7" s="30"/>
    </row>
    <row r="8" spans="1:19" ht="15" customHeight="1" x14ac:dyDescent="0.25">
      <c r="A8" s="31"/>
      <c r="B8" s="26"/>
      <c r="C8" s="26"/>
      <c r="D8" s="26"/>
      <c r="E8" s="26"/>
      <c r="F8" s="26"/>
      <c r="G8" s="27"/>
      <c r="H8" s="32"/>
      <c r="I8" s="26"/>
      <c r="J8" s="26"/>
      <c r="K8" s="26"/>
      <c r="L8" s="26"/>
      <c r="M8" s="30"/>
    </row>
    <row r="9" spans="1:19" ht="15" customHeight="1" x14ac:dyDescent="0.25">
      <c r="A9" s="33" t="s">
        <v>68</v>
      </c>
      <c r="B9" s="34"/>
      <c r="C9" s="34"/>
      <c r="D9" s="34"/>
      <c r="E9" s="34"/>
      <c r="F9" s="34"/>
      <c r="G9" s="35"/>
      <c r="H9" s="36" t="s">
        <v>6</v>
      </c>
      <c r="I9" s="37"/>
      <c r="J9" s="38"/>
      <c r="K9" s="38"/>
      <c r="L9" s="38"/>
      <c r="M9" s="39"/>
    </row>
    <row r="10" spans="1:19" ht="15" customHeight="1" x14ac:dyDescent="0.25">
      <c r="A10" s="40" t="s">
        <v>69</v>
      </c>
      <c r="B10" s="41"/>
      <c r="C10" s="42"/>
      <c r="D10" s="42"/>
      <c r="E10" s="42"/>
      <c r="F10" s="42"/>
      <c r="G10" s="43"/>
      <c r="H10" s="36" t="s">
        <v>72</v>
      </c>
      <c r="I10" s="37"/>
      <c r="J10" s="41"/>
      <c r="K10" s="41"/>
      <c r="L10" s="41"/>
      <c r="M10" s="44"/>
      <c r="O10" s="276" t="s">
        <v>74</v>
      </c>
      <c r="P10" s="277"/>
      <c r="Q10" s="277"/>
      <c r="R10" s="278">
        <v>1.6666666666666667</v>
      </c>
      <c r="S10" s="279" t="s">
        <v>75</v>
      </c>
    </row>
    <row r="11" spans="1:19" ht="15" customHeight="1" thickBot="1" x14ac:dyDescent="0.3">
      <c r="A11" s="45" t="s">
        <v>70</v>
      </c>
      <c r="B11" s="46"/>
      <c r="C11" s="46"/>
      <c r="D11" s="46"/>
      <c r="E11" s="46"/>
      <c r="F11" s="46"/>
      <c r="G11" s="47"/>
      <c r="H11" s="48" t="s">
        <v>73</v>
      </c>
      <c r="I11" s="49"/>
      <c r="J11" s="50"/>
      <c r="K11" s="50"/>
      <c r="L11" s="50"/>
      <c r="M11" s="51"/>
    </row>
    <row r="12" spans="1:19" ht="15" customHeight="1" thickBot="1" x14ac:dyDescent="0.3">
      <c r="A12" s="52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  <c r="O12" s="69">
        <v>0.34375</v>
      </c>
      <c r="P12" s="70">
        <v>0.77083333333333337</v>
      </c>
      <c r="Q12" s="70">
        <f>SUM(P12-O12)</f>
        <v>0.42708333333333337</v>
      </c>
      <c r="R12" s="71">
        <f>SUM(Q12:Q16)</f>
        <v>1.6666666666666665</v>
      </c>
      <c r="S12" s="71">
        <v>1.875</v>
      </c>
    </row>
    <row r="13" spans="1:19" ht="15" customHeight="1" x14ac:dyDescent="0.25">
      <c r="A13" s="55" t="s">
        <v>8</v>
      </c>
      <c r="B13" s="56"/>
      <c r="C13" s="56"/>
      <c r="D13" s="56"/>
      <c r="E13" s="56"/>
      <c r="F13" s="56"/>
      <c r="G13" s="57">
        <f>Septembre!G13</f>
        <v>17.333333333333332</v>
      </c>
      <c r="H13" s="57"/>
      <c r="I13" s="57"/>
      <c r="J13" s="58"/>
      <c r="K13" s="59" t="s">
        <v>9</v>
      </c>
      <c r="L13" s="60"/>
      <c r="M13" s="61">
        <v>10.029999999999999</v>
      </c>
      <c r="O13" s="82">
        <v>0.34375</v>
      </c>
      <c r="P13" s="83">
        <v>0.77083333333333337</v>
      </c>
      <c r="Q13" s="83">
        <f>SUM(P13-O13)</f>
        <v>0.42708333333333337</v>
      </c>
      <c r="R13" s="84"/>
      <c r="S13" s="84"/>
    </row>
    <row r="14" spans="1:19" ht="15" customHeight="1" thickBot="1" x14ac:dyDescent="0.3">
      <c r="A14" s="62" t="s">
        <v>10</v>
      </c>
      <c r="B14" s="63"/>
      <c r="C14" s="63"/>
      <c r="D14" s="63"/>
      <c r="E14" s="63"/>
      <c r="F14" s="63"/>
      <c r="G14" s="64">
        <v>0</v>
      </c>
      <c r="H14" s="64"/>
      <c r="I14" s="64"/>
      <c r="J14" s="65"/>
      <c r="K14" s="66" t="s">
        <v>11</v>
      </c>
      <c r="L14" s="67"/>
      <c r="M14" s="68">
        <f>SUM(Septembre!M14)</f>
        <v>3.4</v>
      </c>
      <c r="O14" s="82"/>
      <c r="P14" s="83"/>
      <c r="Q14" s="83">
        <f>SUM(P14-O14)</f>
        <v>0</v>
      </c>
      <c r="R14" s="84"/>
      <c r="S14" s="84"/>
    </row>
    <row r="15" spans="1:19" ht="15" customHeight="1" thickTop="1" x14ac:dyDescent="0.25">
      <c r="A15" s="72" t="s">
        <v>12</v>
      </c>
      <c r="B15" s="73" t="s">
        <v>13</v>
      </c>
      <c r="C15" s="74" t="s">
        <v>14</v>
      </c>
      <c r="D15" s="75" t="s">
        <v>15</v>
      </c>
      <c r="E15" s="76" t="s">
        <v>16</v>
      </c>
      <c r="F15" s="77"/>
      <c r="G15" s="77"/>
      <c r="H15" s="77"/>
      <c r="I15" s="77"/>
      <c r="J15" s="78"/>
      <c r="K15" s="79" t="s">
        <v>17</v>
      </c>
      <c r="L15" s="80" t="s">
        <v>18</v>
      </c>
      <c r="M15" s="81" t="s">
        <v>19</v>
      </c>
      <c r="O15" s="82">
        <v>0.34375</v>
      </c>
      <c r="P15" s="83">
        <v>0.77083333333333337</v>
      </c>
      <c r="Q15" s="83">
        <f>SUM(P15-O15)</f>
        <v>0.42708333333333337</v>
      </c>
      <c r="R15" s="84"/>
      <c r="S15" s="84"/>
    </row>
    <row r="16" spans="1:19" ht="15" customHeight="1" thickBot="1" x14ac:dyDescent="0.3">
      <c r="A16" s="85">
        <v>1</v>
      </c>
      <c r="B16" s="83">
        <f>SUM(Q16)</f>
        <v>0.38541666666666663</v>
      </c>
      <c r="C16" s="284">
        <f>SUM(R12-$R$10)-D16</f>
        <v>-2.2204460492503131E-16</v>
      </c>
      <c r="D16" s="99">
        <f>IF((R12-S12) &lt;=0,0,R12-S12)</f>
        <v>0</v>
      </c>
      <c r="E16" s="88" t="s">
        <v>20</v>
      </c>
      <c r="F16" s="89"/>
      <c r="G16" s="89"/>
      <c r="H16" s="89"/>
      <c r="I16" s="89"/>
      <c r="J16" s="90"/>
      <c r="K16" s="91">
        <f>Septembre!K16</f>
        <v>7.2222222222222223</v>
      </c>
      <c r="L16" s="92">
        <f>SUM(M14/0.7801)</f>
        <v>4.3584155877451609</v>
      </c>
      <c r="M16" s="93">
        <f>SUM(K16*24*L16)</f>
        <v>755.45870187582796</v>
      </c>
      <c r="O16" s="102">
        <v>0.34375</v>
      </c>
      <c r="P16" s="103">
        <v>0.72916666666666663</v>
      </c>
      <c r="Q16" s="103">
        <f>SUM(P16-O16)</f>
        <v>0.38541666666666663</v>
      </c>
      <c r="R16" s="104"/>
      <c r="S16" s="104"/>
    </row>
    <row r="17" spans="1:19" ht="15" customHeight="1" x14ac:dyDescent="0.25">
      <c r="A17" s="105">
        <v>2</v>
      </c>
      <c r="B17" s="106"/>
      <c r="C17" s="107"/>
      <c r="D17" s="108"/>
      <c r="E17" s="94" t="s">
        <v>21</v>
      </c>
      <c r="F17" s="95"/>
      <c r="G17" s="95"/>
      <c r="H17" s="95"/>
      <c r="I17" s="95"/>
      <c r="J17" s="96"/>
      <c r="K17" s="286">
        <f>C47</f>
        <v>-1.1102230246251565E-15</v>
      </c>
      <c r="L17" s="92">
        <f>SUM(L16)</f>
        <v>4.3584155877451609</v>
      </c>
      <c r="M17" s="93">
        <f>SUM(K17*24*L17)</f>
        <v>-1.1613152007359669E-13</v>
      </c>
    </row>
    <row r="18" spans="1:19" ht="15" customHeight="1" thickBot="1" x14ac:dyDescent="0.3">
      <c r="A18" s="105">
        <v>3</v>
      </c>
      <c r="B18" s="109"/>
      <c r="C18" s="110"/>
      <c r="D18" s="108"/>
      <c r="E18" s="94" t="s">
        <v>22</v>
      </c>
      <c r="F18" s="95"/>
      <c r="G18" s="95"/>
      <c r="H18" s="95"/>
      <c r="I18" s="95"/>
      <c r="J18" s="100"/>
      <c r="K18" s="101">
        <v>0</v>
      </c>
      <c r="L18" s="92">
        <f>SUM(L16+L16*20%)</f>
        <v>5.2300987052941927</v>
      </c>
      <c r="M18" s="93">
        <f>SUM(K18*24*L18)</f>
        <v>0</v>
      </c>
    </row>
    <row r="19" spans="1:19" ht="15" customHeight="1" x14ac:dyDescent="0.25">
      <c r="A19" s="85">
        <v>4</v>
      </c>
      <c r="B19" s="83">
        <f>SUM(Q19)</f>
        <v>0.42708333333333337</v>
      </c>
      <c r="C19" s="86"/>
      <c r="D19" s="87"/>
      <c r="E19" s="94" t="s">
        <v>23</v>
      </c>
      <c r="F19" s="95"/>
      <c r="G19" s="95"/>
      <c r="H19" s="95"/>
      <c r="I19" s="95"/>
      <c r="J19" s="96"/>
      <c r="K19" s="97">
        <f>D47</f>
        <v>0</v>
      </c>
      <c r="L19" s="92">
        <f>SUM(L18)</f>
        <v>5.2300987052941927</v>
      </c>
      <c r="M19" s="93">
        <f>SUM(K19*24*L19)</f>
        <v>0</v>
      </c>
      <c r="O19" s="69">
        <v>0.34375</v>
      </c>
      <c r="P19" s="70">
        <v>0.77083333333333337</v>
      </c>
      <c r="Q19" s="70">
        <f>SUM(P19-O19)</f>
        <v>0.42708333333333337</v>
      </c>
      <c r="R19" s="71">
        <f>SUM(Q19:Q23)</f>
        <v>1.6666666666666665</v>
      </c>
      <c r="S19" s="71">
        <v>1.875</v>
      </c>
    </row>
    <row r="20" spans="1:19" ht="15" customHeight="1" x14ac:dyDescent="0.25">
      <c r="A20" s="85">
        <v>5</v>
      </c>
      <c r="B20" s="83">
        <f>SUM(Q20)</f>
        <v>0.42708333333333337</v>
      </c>
      <c r="C20" s="86"/>
      <c r="D20" s="87"/>
      <c r="E20" s="111" t="s">
        <v>24</v>
      </c>
      <c r="F20" s="112"/>
      <c r="G20" s="112"/>
      <c r="H20" s="112"/>
      <c r="I20" s="113"/>
      <c r="J20" s="114">
        <v>0</v>
      </c>
      <c r="K20" s="115">
        <f>SUM(K16/G13)</f>
        <v>0.41666666666666669</v>
      </c>
      <c r="L20" s="116">
        <f>SUM(L16)</f>
        <v>4.3584155877451609</v>
      </c>
      <c r="M20" s="117">
        <f>SUM(J20*K20*24*L20)</f>
        <v>0</v>
      </c>
      <c r="O20" s="82">
        <v>0.34375</v>
      </c>
      <c r="P20" s="83">
        <v>0.77083333333333337</v>
      </c>
      <c r="Q20" s="83">
        <f>SUM(P20-O20)</f>
        <v>0.42708333333333337</v>
      </c>
      <c r="R20" s="84"/>
      <c r="S20" s="84"/>
    </row>
    <row r="21" spans="1:19" ht="15" customHeight="1" x14ac:dyDescent="0.25">
      <c r="A21" s="85">
        <v>6</v>
      </c>
      <c r="B21" s="83">
        <f>SUM(Q21)</f>
        <v>0</v>
      </c>
      <c r="C21" s="86"/>
      <c r="D21" s="87"/>
      <c r="E21" s="118"/>
      <c r="F21" s="119"/>
      <c r="G21" s="119"/>
      <c r="H21" s="119"/>
      <c r="I21" s="120"/>
      <c r="J21" s="121"/>
      <c r="K21" s="115">
        <f>SUM(K18/G13)</f>
        <v>0</v>
      </c>
      <c r="L21" s="116">
        <f>SUM(L18)</f>
        <v>5.2300987052941927</v>
      </c>
      <c r="M21" s="117">
        <f>SUM(J21*K21*24*L21)</f>
        <v>0</v>
      </c>
      <c r="O21" s="82"/>
      <c r="P21" s="83"/>
      <c r="Q21" s="83">
        <f>SUM(P21-O21)</f>
        <v>0</v>
      </c>
      <c r="R21" s="84"/>
      <c r="S21" s="84"/>
    </row>
    <row r="22" spans="1:19" ht="15" customHeight="1" x14ac:dyDescent="0.25">
      <c r="A22" s="85">
        <v>7</v>
      </c>
      <c r="B22" s="83">
        <f>SUM(Q22)</f>
        <v>0.42708333333333337</v>
      </c>
      <c r="C22" s="86"/>
      <c r="D22" s="87"/>
      <c r="E22" s="122" t="s">
        <v>25</v>
      </c>
      <c r="F22" s="123"/>
      <c r="G22" s="123"/>
      <c r="H22" s="123"/>
      <c r="I22" s="123"/>
      <c r="J22" s="124"/>
      <c r="K22" s="101">
        <v>0</v>
      </c>
      <c r="L22" s="116">
        <f>SUM(L16)</f>
        <v>4.3584155877451609</v>
      </c>
      <c r="M22" s="117">
        <f>SUM(K22*24*L22)</f>
        <v>0</v>
      </c>
      <c r="O22" s="82">
        <v>0.34375</v>
      </c>
      <c r="P22" s="83">
        <v>0.77083333333333337</v>
      </c>
      <c r="Q22" s="83">
        <f>SUM(P22-O22)</f>
        <v>0.42708333333333337</v>
      </c>
      <c r="R22" s="84"/>
      <c r="S22" s="84"/>
    </row>
    <row r="23" spans="1:19" ht="15" customHeight="1" thickBot="1" x14ac:dyDescent="0.3">
      <c r="A23" s="85">
        <v>8</v>
      </c>
      <c r="B23" s="83">
        <f>SUM(Q23)</f>
        <v>0.38541666666666663</v>
      </c>
      <c r="C23" s="284">
        <f>SUM(R19-$R$10)-D23</f>
        <v>-2.2204460492503131E-16</v>
      </c>
      <c r="D23" s="99">
        <f>IF((R19-S19) &lt;=0,0,R19-S19)</f>
        <v>0</v>
      </c>
      <c r="E23" s="125"/>
      <c r="F23" s="126"/>
      <c r="G23" s="126"/>
      <c r="H23" s="126"/>
      <c r="I23" s="126"/>
      <c r="J23" s="127"/>
      <c r="K23" s="101">
        <v>0</v>
      </c>
      <c r="L23" s="116">
        <f>SUM(L18)</f>
        <v>5.2300987052941927</v>
      </c>
      <c r="M23" s="117">
        <f>SUM(K23*24*L23)</f>
        <v>0</v>
      </c>
      <c r="O23" s="102">
        <v>0.34375</v>
      </c>
      <c r="P23" s="103">
        <v>0.72916666666666663</v>
      </c>
      <c r="Q23" s="103">
        <f>SUM(P23-O23)</f>
        <v>0.38541666666666663</v>
      </c>
      <c r="R23" s="104"/>
      <c r="S23" s="104"/>
    </row>
    <row r="24" spans="1:19" ht="15" customHeight="1" x14ac:dyDescent="0.25">
      <c r="A24" s="105">
        <v>9</v>
      </c>
      <c r="B24" s="106"/>
      <c r="C24" s="107"/>
      <c r="D24" s="108"/>
      <c r="E24" s="128" t="s">
        <v>26</v>
      </c>
      <c r="F24" s="129"/>
      <c r="G24" s="129"/>
      <c r="H24" s="129"/>
      <c r="I24" s="129"/>
      <c r="J24" s="130"/>
      <c r="K24" s="97">
        <v>0</v>
      </c>
      <c r="L24" s="92">
        <f>SUM(L16)</f>
        <v>4.3584155877451609</v>
      </c>
      <c r="M24" s="117">
        <f>-SUM(K24*24*L24)</f>
        <v>0</v>
      </c>
    </row>
    <row r="25" spans="1:19" ht="15" customHeight="1" thickBot="1" x14ac:dyDescent="0.3">
      <c r="A25" s="105">
        <v>10</v>
      </c>
      <c r="B25" s="109"/>
      <c r="C25" s="110"/>
      <c r="D25" s="108"/>
      <c r="E25" s="125"/>
      <c r="F25" s="126"/>
      <c r="G25" s="126"/>
      <c r="H25" s="126"/>
      <c r="I25" s="126"/>
      <c r="J25" s="132"/>
      <c r="K25" s="133">
        <v>0</v>
      </c>
      <c r="L25" s="92">
        <f>SUM(L18)</f>
        <v>5.2300987052941927</v>
      </c>
      <c r="M25" s="117">
        <f>-SUM(K25*24*L25)</f>
        <v>0</v>
      </c>
    </row>
    <row r="26" spans="1:19" ht="15" customHeight="1" thickBot="1" x14ac:dyDescent="0.3">
      <c r="A26" s="85">
        <v>11</v>
      </c>
      <c r="B26" s="83">
        <f>SUM(Q26)</f>
        <v>0.42708333333333337</v>
      </c>
      <c r="C26" s="86"/>
      <c r="D26" s="87"/>
      <c r="E26" s="134" t="s">
        <v>27</v>
      </c>
      <c r="F26" s="135"/>
      <c r="G26" s="135"/>
      <c r="H26" s="135"/>
      <c r="I26" s="135"/>
      <c r="J26" s="135"/>
      <c r="K26" s="135"/>
      <c r="L26" s="136"/>
      <c r="M26" s="137">
        <f>SUM(M16:M25)</f>
        <v>755.45870187582784</v>
      </c>
      <c r="O26" s="69">
        <v>0.34375</v>
      </c>
      <c r="P26" s="70">
        <v>0.77083333333333337</v>
      </c>
      <c r="Q26" s="70">
        <f>SUM(P26-O26)</f>
        <v>0.42708333333333337</v>
      </c>
      <c r="R26" s="71">
        <f>SUM(Q26:Q30)</f>
        <v>1.6666666666666665</v>
      </c>
      <c r="S26" s="71">
        <v>1.875</v>
      </c>
    </row>
    <row r="27" spans="1:19" ht="15" customHeight="1" thickTop="1" thickBot="1" x14ac:dyDescent="0.3">
      <c r="A27" s="85">
        <v>12</v>
      </c>
      <c r="B27" s="83">
        <f>SUM(Q27)</f>
        <v>0.42708333333333337</v>
      </c>
      <c r="C27" s="86"/>
      <c r="D27" s="87"/>
      <c r="E27" s="138" t="s">
        <v>28</v>
      </c>
      <c r="F27" s="139"/>
      <c r="G27" s="139"/>
      <c r="H27" s="139"/>
      <c r="I27" s="139"/>
      <c r="J27" s="139"/>
      <c r="K27" s="139"/>
      <c r="L27" s="140"/>
      <c r="M27" s="141">
        <f>SUM(M16+M20+M22+M24)</f>
        <v>755.45870187582796</v>
      </c>
      <c r="O27" s="82">
        <v>0.34375</v>
      </c>
      <c r="P27" s="83">
        <v>0.77083333333333337</v>
      </c>
      <c r="Q27" s="83">
        <f>SUM(P27-O27)</f>
        <v>0.42708333333333337</v>
      </c>
      <c r="R27" s="84"/>
      <c r="S27" s="84"/>
    </row>
    <row r="28" spans="1:19" ht="15" customHeight="1" thickTop="1" thickBot="1" x14ac:dyDescent="0.3">
      <c r="A28" s="85">
        <v>13</v>
      </c>
      <c r="B28" s="83">
        <f>SUM(Q28)</f>
        <v>0</v>
      </c>
      <c r="C28" s="86"/>
      <c r="D28" s="87"/>
      <c r="E28" s="142"/>
      <c r="F28" s="143"/>
      <c r="G28" s="143"/>
      <c r="H28" s="143"/>
      <c r="I28" s="143"/>
      <c r="J28" s="143"/>
      <c r="K28" s="143"/>
      <c r="L28" s="143"/>
      <c r="M28" s="144"/>
      <c r="O28" s="82"/>
      <c r="P28" s="83"/>
      <c r="Q28" s="83">
        <f>SUM(P28-O28)</f>
        <v>0</v>
      </c>
      <c r="R28" s="84"/>
      <c r="S28" s="84"/>
    </row>
    <row r="29" spans="1:19" ht="15" customHeight="1" thickTop="1" x14ac:dyDescent="0.25">
      <c r="A29" s="85">
        <v>14</v>
      </c>
      <c r="B29" s="83">
        <f>SUM(Q29)</f>
        <v>0.42708333333333337</v>
      </c>
      <c r="C29" s="86"/>
      <c r="D29" s="87"/>
      <c r="E29" s="145" t="s">
        <v>29</v>
      </c>
      <c r="F29" s="146"/>
      <c r="G29" s="146"/>
      <c r="H29" s="146"/>
      <c r="I29" s="146"/>
      <c r="J29" s="147"/>
      <c r="K29" s="148" t="s">
        <v>17</v>
      </c>
      <c r="L29" s="149" t="s">
        <v>18</v>
      </c>
      <c r="M29" s="150" t="s">
        <v>30</v>
      </c>
      <c r="O29" s="82">
        <v>0.34375</v>
      </c>
      <c r="P29" s="83">
        <v>0.77083333333333337</v>
      </c>
      <c r="Q29" s="83">
        <f>SUM(P29-O29)</f>
        <v>0.42708333333333337</v>
      </c>
      <c r="R29" s="84"/>
      <c r="S29" s="84"/>
    </row>
    <row r="30" spans="1:19" ht="15" customHeight="1" thickBot="1" x14ac:dyDescent="0.3">
      <c r="A30" s="85">
        <v>15</v>
      </c>
      <c r="B30" s="83">
        <f>SUM(Q30)</f>
        <v>0.38541666666666663</v>
      </c>
      <c r="C30" s="284">
        <f>SUM(R26-$R$10)-D30</f>
        <v>-2.2204460492503131E-16</v>
      </c>
      <c r="D30" s="99">
        <f>IF((R26-S26) &lt;=0,0,R26-S26)</f>
        <v>0</v>
      </c>
      <c r="E30" s="151"/>
      <c r="F30" s="152"/>
      <c r="G30" s="152"/>
      <c r="H30" s="152"/>
      <c r="I30" s="152"/>
      <c r="J30" s="153"/>
      <c r="K30" s="154"/>
      <c r="L30" s="155"/>
      <c r="M30" s="156"/>
      <c r="O30" s="102">
        <v>0.34375</v>
      </c>
      <c r="P30" s="103">
        <v>0.72916666666666663</v>
      </c>
      <c r="Q30" s="103">
        <f>SUM(P30-O30)</f>
        <v>0.38541666666666663</v>
      </c>
      <c r="R30" s="104"/>
      <c r="S30" s="104"/>
    </row>
    <row r="31" spans="1:19" ht="15" customHeight="1" x14ac:dyDescent="0.25">
      <c r="A31" s="105">
        <v>16</v>
      </c>
      <c r="B31" s="106"/>
      <c r="C31" s="107"/>
      <c r="D31" s="108"/>
      <c r="E31" s="157" t="s">
        <v>31</v>
      </c>
      <c r="F31" s="158"/>
      <c r="G31" s="158"/>
      <c r="H31" s="158"/>
      <c r="I31" s="158"/>
      <c r="J31" s="159"/>
      <c r="K31" s="160">
        <f>SUM($M$26)</f>
        <v>755.45870187582784</v>
      </c>
      <c r="L31" s="161">
        <v>7.2999999999999995E-2</v>
      </c>
      <c r="M31" s="162">
        <f>SUM(K31*L31)</f>
        <v>55.148485236935429</v>
      </c>
    </row>
    <row r="32" spans="1:19" ht="15" customHeight="1" thickBot="1" x14ac:dyDescent="0.3">
      <c r="A32" s="105">
        <v>17</v>
      </c>
      <c r="B32" s="109"/>
      <c r="C32" s="110"/>
      <c r="D32" s="108"/>
      <c r="E32" s="157" t="s">
        <v>32</v>
      </c>
      <c r="F32" s="158"/>
      <c r="G32" s="158"/>
      <c r="H32" s="158"/>
      <c r="I32" s="158"/>
      <c r="J32" s="159"/>
      <c r="K32" s="160">
        <f>SUM(M26-M27)</f>
        <v>-1.1368683772161603E-13</v>
      </c>
      <c r="L32" s="161">
        <v>0.11310000000000001</v>
      </c>
      <c r="M32" s="117">
        <f>-SUM(K32*L32)</f>
        <v>1.2857981346314774E-14</v>
      </c>
    </row>
    <row r="33" spans="1:19" ht="15" customHeight="1" x14ac:dyDescent="0.25">
      <c r="A33" s="85">
        <v>18</v>
      </c>
      <c r="B33" s="83">
        <f>SUM(Q33)</f>
        <v>0.42708333333333337</v>
      </c>
      <c r="C33" s="86"/>
      <c r="D33" s="87"/>
      <c r="E33" s="157" t="s">
        <v>33</v>
      </c>
      <c r="F33" s="158"/>
      <c r="G33" s="158"/>
      <c r="H33" s="158"/>
      <c r="I33" s="158"/>
      <c r="J33" s="159"/>
      <c r="K33" s="160">
        <f>SUM($M$26)</f>
        <v>755.45870187582784</v>
      </c>
      <c r="L33" s="161">
        <v>3.15E-2</v>
      </c>
      <c r="M33" s="162">
        <f>SUM(K33*L33)</f>
        <v>23.796949109088576</v>
      </c>
      <c r="O33" s="69">
        <v>0.34375</v>
      </c>
      <c r="P33" s="70">
        <v>0.77083333333333337</v>
      </c>
      <c r="Q33" s="70">
        <f>SUM(P33-O33)</f>
        <v>0.42708333333333337</v>
      </c>
      <c r="R33" s="71">
        <f>SUM(Q33:Q37)</f>
        <v>1.6666666666666665</v>
      </c>
      <c r="S33" s="71">
        <v>1.875</v>
      </c>
    </row>
    <row r="34" spans="1:19" ht="15" customHeight="1" x14ac:dyDescent="0.25">
      <c r="A34" s="85">
        <v>19</v>
      </c>
      <c r="B34" s="83">
        <f>SUM(Q34)</f>
        <v>0.42708333333333337</v>
      </c>
      <c r="C34" s="86"/>
      <c r="D34" s="87"/>
      <c r="E34" s="157" t="s">
        <v>34</v>
      </c>
      <c r="F34" s="158"/>
      <c r="G34" s="158"/>
      <c r="H34" s="158"/>
      <c r="I34" s="158"/>
      <c r="J34" s="159"/>
      <c r="K34" s="160">
        <f>SUM($M$26)</f>
        <v>755.45870187582784</v>
      </c>
      <c r="L34" s="161">
        <v>1.15E-2</v>
      </c>
      <c r="M34" s="162">
        <f>SUM(K34*L34)</f>
        <v>8.6877750715720197</v>
      </c>
      <c r="O34" s="82">
        <v>0.34375</v>
      </c>
      <c r="P34" s="83">
        <v>0.77083333333333337</v>
      </c>
      <c r="Q34" s="83">
        <f>SUM(P34-O34)</f>
        <v>0.42708333333333337</v>
      </c>
      <c r="R34" s="84"/>
      <c r="S34" s="84"/>
    </row>
    <row r="35" spans="1:19" ht="15" customHeight="1" x14ac:dyDescent="0.25">
      <c r="A35" s="85">
        <v>20</v>
      </c>
      <c r="B35" s="83">
        <f>SUM(Q35)</f>
        <v>0</v>
      </c>
      <c r="C35" s="86"/>
      <c r="D35" s="87"/>
      <c r="E35" s="157" t="s">
        <v>35</v>
      </c>
      <c r="F35" s="158"/>
      <c r="G35" s="158"/>
      <c r="H35" s="158"/>
      <c r="I35" s="158"/>
      <c r="J35" s="159"/>
      <c r="K35" s="160">
        <f>SUM($M$26)</f>
        <v>755.45870187582784</v>
      </c>
      <c r="L35" s="161">
        <v>8.6E-3</v>
      </c>
      <c r="M35" s="162">
        <f>SUM(K35*L35)</f>
        <v>6.4969448361321191</v>
      </c>
      <c r="O35" s="82"/>
      <c r="P35" s="83"/>
      <c r="Q35" s="83">
        <f>SUM(P35-O35)</f>
        <v>0</v>
      </c>
      <c r="R35" s="84"/>
      <c r="S35" s="84"/>
    </row>
    <row r="36" spans="1:19" ht="15" customHeight="1" x14ac:dyDescent="0.25">
      <c r="A36" s="85">
        <v>21</v>
      </c>
      <c r="B36" s="83">
        <f>SUM(Q36)</f>
        <v>0.42708333333333337</v>
      </c>
      <c r="C36" s="86"/>
      <c r="D36" s="87"/>
      <c r="E36" s="157" t="s">
        <v>36</v>
      </c>
      <c r="F36" s="158"/>
      <c r="G36" s="158"/>
      <c r="H36" s="158"/>
      <c r="I36" s="158"/>
      <c r="J36" s="159"/>
      <c r="K36" s="160">
        <f>$M$26*98.25%</f>
        <v>742.23817459300085</v>
      </c>
      <c r="L36" s="161">
        <v>6.8000000000000005E-2</v>
      </c>
      <c r="M36" s="162">
        <f>SUM(K36*L36)</f>
        <v>50.472195872324065</v>
      </c>
      <c r="O36" s="82">
        <v>0.34375</v>
      </c>
      <c r="P36" s="83">
        <v>0.77083333333333337</v>
      </c>
      <c r="Q36" s="83">
        <f>SUM(P36-O36)</f>
        <v>0.42708333333333337</v>
      </c>
      <c r="R36" s="84"/>
      <c r="S36" s="84"/>
    </row>
    <row r="37" spans="1:19" ht="15" customHeight="1" thickBot="1" x14ac:dyDescent="0.3">
      <c r="A37" s="85">
        <v>22</v>
      </c>
      <c r="B37" s="83">
        <f>SUM(Q37)</f>
        <v>0.38541666666666663</v>
      </c>
      <c r="C37" s="284">
        <f>SUM(R33-$R$10)-D37</f>
        <v>-2.2204460492503131E-16</v>
      </c>
      <c r="D37" s="99">
        <f>IF((R33-S33) &lt;=0,0,R33-S33)</f>
        <v>0</v>
      </c>
      <c r="E37" s="157" t="s">
        <v>37</v>
      </c>
      <c r="F37" s="158"/>
      <c r="G37" s="158"/>
      <c r="H37" s="158"/>
      <c r="I37" s="158"/>
      <c r="J37" s="159"/>
      <c r="K37" s="160">
        <f>$M$26*98.25%</f>
        <v>742.23817459300085</v>
      </c>
      <c r="L37" s="161">
        <v>2.9000000000000001E-2</v>
      </c>
      <c r="M37" s="162">
        <f>SUM(K37*L37)</f>
        <v>21.524907063197027</v>
      </c>
      <c r="O37" s="102">
        <v>0.34375</v>
      </c>
      <c r="P37" s="103">
        <v>0.72916666666666663</v>
      </c>
      <c r="Q37" s="103">
        <f>SUM(P37-O37)</f>
        <v>0.38541666666666663</v>
      </c>
      <c r="R37" s="104"/>
      <c r="S37" s="104"/>
    </row>
    <row r="38" spans="1:19" ht="15" customHeight="1" thickBot="1" x14ac:dyDescent="0.3">
      <c r="A38" s="105">
        <v>23</v>
      </c>
      <c r="B38" s="106"/>
      <c r="C38" s="107"/>
      <c r="D38" s="108"/>
      <c r="E38" s="163" t="s">
        <v>38</v>
      </c>
      <c r="F38" s="164"/>
      <c r="G38" s="164"/>
      <c r="H38" s="164"/>
      <c r="I38" s="164"/>
      <c r="J38" s="164"/>
      <c r="K38" s="164"/>
      <c r="L38" s="164"/>
      <c r="M38" s="165">
        <f>SUM(M31:M37)</f>
        <v>166.12725718924924</v>
      </c>
    </row>
    <row r="39" spans="1:19" ht="15" customHeight="1" thickTop="1" thickBot="1" x14ac:dyDescent="0.3">
      <c r="A39" s="105">
        <v>24</v>
      </c>
      <c r="B39" s="109"/>
      <c r="C39" s="110"/>
      <c r="D39" s="108"/>
      <c r="E39" s="166" t="s">
        <v>39</v>
      </c>
      <c r="F39" s="167"/>
      <c r="G39" s="167"/>
      <c r="H39" s="167"/>
      <c r="I39" s="167"/>
      <c r="J39" s="168"/>
      <c r="K39" s="169" t="s">
        <v>17</v>
      </c>
      <c r="L39" s="170" t="s">
        <v>18</v>
      </c>
      <c r="M39" s="171" t="s">
        <v>19</v>
      </c>
    </row>
    <row r="40" spans="1:19" ht="15" customHeight="1" x14ac:dyDescent="0.25">
      <c r="A40" s="85">
        <v>25</v>
      </c>
      <c r="B40" s="83">
        <f>SUM(Q40)</f>
        <v>0.42708333333333337</v>
      </c>
      <c r="C40" s="86"/>
      <c r="D40" s="87"/>
      <c r="E40" s="94" t="s">
        <v>40</v>
      </c>
      <c r="F40" s="95"/>
      <c r="G40" s="95"/>
      <c r="H40" s="95"/>
      <c r="I40" s="95"/>
      <c r="J40" s="96"/>
      <c r="K40" s="172">
        <f>D49</f>
        <v>17</v>
      </c>
      <c r="L40" s="92">
        <v>3.1023999999999998</v>
      </c>
      <c r="M40" s="93">
        <f>SUM(K40*L40)</f>
        <v>52.7408</v>
      </c>
      <c r="O40" s="69">
        <v>0.34375</v>
      </c>
      <c r="P40" s="70">
        <v>0.77083333333333337</v>
      </c>
      <c r="Q40" s="70">
        <f>SUM(P40-O40)</f>
        <v>0.42708333333333337</v>
      </c>
      <c r="R40" s="71">
        <f>SUM(Q40:Q44)</f>
        <v>1.6666666666666665</v>
      </c>
      <c r="S40" s="71">
        <v>1.875</v>
      </c>
    </row>
    <row r="41" spans="1:19" ht="15" customHeight="1" x14ac:dyDescent="0.25">
      <c r="A41" s="85">
        <v>26</v>
      </c>
      <c r="B41" s="83">
        <f>SUM(Q41)</f>
        <v>0.42708333333333337</v>
      </c>
      <c r="C41" s="86"/>
      <c r="D41" s="87"/>
      <c r="E41" s="94" t="s">
        <v>41</v>
      </c>
      <c r="F41" s="95"/>
      <c r="G41" s="95"/>
      <c r="H41" s="95"/>
      <c r="I41" s="95"/>
      <c r="J41" s="96"/>
      <c r="K41" s="97">
        <v>0.67708333333333337</v>
      </c>
      <c r="L41" s="92">
        <f>SUM(L40/9)</f>
        <v>0.34471111111111108</v>
      </c>
      <c r="M41" s="93">
        <f>SUM(K41*24*L41)</f>
        <v>5.6015555555555547</v>
      </c>
      <c r="O41" s="82">
        <v>0.34375</v>
      </c>
      <c r="P41" s="83">
        <v>0.77083333333333337</v>
      </c>
      <c r="Q41" s="83">
        <f>SUM(P41-O41)</f>
        <v>0.42708333333333337</v>
      </c>
      <c r="R41" s="84"/>
      <c r="S41" s="84"/>
    </row>
    <row r="42" spans="1:19" ht="15" customHeight="1" x14ac:dyDescent="0.25">
      <c r="A42" s="85">
        <v>27</v>
      </c>
      <c r="B42" s="83">
        <f>SUM(Q42)</f>
        <v>0</v>
      </c>
      <c r="C42" s="86"/>
      <c r="D42" s="87"/>
      <c r="E42" s="128" t="s">
        <v>42</v>
      </c>
      <c r="F42" s="129"/>
      <c r="G42" s="129"/>
      <c r="H42" s="129"/>
      <c r="I42" s="130"/>
      <c r="J42" s="173" t="s">
        <v>43</v>
      </c>
      <c r="K42" s="174">
        <v>0</v>
      </c>
      <c r="L42" s="92">
        <v>2</v>
      </c>
      <c r="M42" s="93">
        <f>SUM(K42*L42)</f>
        <v>0</v>
      </c>
      <c r="O42" s="82"/>
      <c r="P42" s="83"/>
      <c r="Q42" s="83">
        <f>SUM(P42-O42)</f>
        <v>0</v>
      </c>
      <c r="R42" s="84"/>
      <c r="S42" s="84"/>
    </row>
    <row r="43" spans="1:19" ht="15" customHeight="1" x14ac:dyDescent="0.25">
      <c r="A43" s="85">
        <v>28</v>
      </c>
      <c r="B43" s="83">
        <f>SUM(Q43)</f>
        <v>0.42708333333333337</v>
      </c>
      <c r="C43" s="86"/>
      <c r="D43" s="87"/>
      <c r="E43" s="125"/>
      <c r="F43" s="126"/>
      <c r="G43" s="126"/>
      <c r="H43" s="126"/>
      <c r="I43" s="132"/>
      <c r="J43" s="173" t="s">
        <v>44</v>
      </c>
      <c r="K43" s="174">
        <v>0</v>
      </c>
      <c r="L43" s="92">
        <v>1</v>
      </c>
      <c r="M43" s="93">
        <f>SUM(K43*L43)</f>
        <v>0</v>
      </c>
      <c r="O43" s="82">
        <v>0.34375</v>
      </c>
      <c r="P43" s="83">
        <v>0.77083333333333337</v>
      </c>
      <c r="Q43" s="83">
        <f>SUM(P43-O43)</f>
        <v>0.42708333333333337</v>
      </c>
      <c r="R43" s="84"/>
      <c r="S43" s="84"/>
    </row>
    <row r="44" spans="1:19" ht="15" customHeight="1" thickBot="1" x14ac:dyDescent="0.3">
      <c r="A44" s="85">
        <v>29</v>
      </c>
      <c r="B44" s="83">
        <f>SUM(Q44)</f>
        <v>0.38541666666666663</v>
      </c>
      <c r="C44" s="284">
        <f>SUM(R40-$R$10)-D44</f>
        <v>-2.2204460492503131E-16</v>
      </c>
      <c r="D44" s="99">
        <f>IF((R40-S40) &lt;=0,0,R40-S40)</f>
        <v>0</v>
      </c>
      <c r="E44" s="175" t="s">
        <v>45</v>
      </c>
      <c r="F44" s="176"/>
      <c r="G44" s="176"/>
      <c r="H44" s="176"/>
      <c r="I44" s="177"/>
      <c r="J44" s="178">
        <v>0</v>
      </c>
      <c r="K44" s="179">
        <v>0</v>
      </c>
      <c r="L44" s="180">
        <v>0.59499999999999997</v>
      </c>
      <c r="M44" s="117">
        <f>SUM(J44*K44*L44)</f>
        <v>0</v>
      </c>
      <c r="O44" s="102">
        <v>0.34375</v>
      </c>
      <c r="P44" s="103">
        <v>0.72916666666666663</v>
      </c>
      <c r="Q44" s="103">
        <f>SUM(P44-O44)</f>
        <v>0.38541666666666663</v>
      </c>
      <c r="R44" s="104"/>
      <c r="S44" s="104"/>
    </row>
    <row r="45" spans="1:19" ht="15" customHeight="1" x14ac:dyDescent="0.25">
      <c r="A45" s="105">
        <v>30</v>
      </c>
      <c r="B45" s="106"/>
      <c r="C45" s="107"/>
      <c r="D45" s="108"/>
      <c r="E45" s="181" t="s">
        <v>46</v>
      </c>
      <c r="F45" s="182"/>
      <c r="G45" s="182"/>
      <c r="H45" s="182"/>
      <c r="I45" s="182"/>
      <c r="J45" s="183"/>
      <c r="K45" s="184">
        <v>0</v>
      </c>
      <c r="L45" s="185">
        <v>8.3333333333333332E-3</v>
      </c>
      <c r="M45" s="117">
        <f>SUM(K45*L45)</f>
        <v>0</v>
      </c>
    </row>
    <row r="46" spans="1:19" ht="15" customHeight="1" thickBot="1" x14ac:dyDescent="0.3">
      <c r="A46" s="105">
        <v>31</v>
      </c>
      <c r="B46" s="109"/>
      <c r="C46" s="110"/>
      <c r="D46" s="108"/>
      <c r="E46" s="190" t="s">
        <v>47</v>
      </c>
      <c r="F46" s="191"/>
      <c r="G46" s="191"/>
      <c r="H46" s="191"/>
      <c r="I46" s="191"/>
      <c r="J46" s="191"/>
      <c r="K46" s="191"/>
      <c r="L46" s="192"/>
      <c r="M46" s="193">
        <f>SUM(M40:M43)</f>
        <v>58.342355555555557</v>
      </c>
    </row>
    <row r="47" spans="1:19" ht="15" customHeight="1" thickTop="1" thickBot="1" x14ac:dyDescent="0.3">
      <c r="A47" s="281" t="s">
        <v>48</v>
      </c>
      <c r="B47" s="282">
        <f>SUM(B16:B46)</f>
        <v>7.052083333333333</v>
      </c>
      <c r="C47" s="285">
        <f>SUM(C16:C46)</f>
        <v>-1.1102230246251565E-15</v>
      </c>
      <c r="D47" s="196">
        <f>SUM(D16:D46)</f>
        <v>0</v>
      </c>
      <c r="E47" s="197"/>
      <c r="F47" s="198"/>
      <c r="G47" s="198"/>
      <c r="H47" s="198"/>
      <c r="I47" s="198"/>
      <c r="J47" s="198"/>
      <c r="K47" s="198"/>
      <c r="L47" s="198"/>
      <c r="M47" s="199"/>
    </row>
    <row r="48" spans="1:19" ht="15" customHeight="1" thickTop="1" thickBot="1" x14ac:dyDescent="0.3">
      <c r="A48" s="200" t="s">
        <v>49</v>
      </c>
      <c r="B48" s="201"/>
      <c r="C48" s="202"/>
      <c r="D48" s="203">
        <v>0</v>
      </c>
      <c r="E48" s="204" t="s">
        <v>50</v>
      </c>
      <c r="F48" s="205"/>
      <c r="G48" s="205"/>
      <c r="H48" s="205"/>
      <c r="I48" s="205"/>
      <c r="J48" s="205"/>
      <c r="K48" s="205"/>
      <c r="L48" s="206"/>
      <c r="M48" s="207">
        <f>SUM(M26-M38)</f>
        <v>589.33144468657861</v>
      </c>
    </row>
    <row r="49" spans="1:13" ht="15" customHeight="1" thickTop="1" x14ac:dyDescent="0.25">
      <c r="A49" s="208" t="s">
        <v>51</v>
      </c>
      <c r="B49" s="209"/>
      <c r="C49" s="210"/>
      <c r="D49" s="211">
        <v>17</v>
      </c>
      <c r="E49" s="212" t="s">
        <v>52</v>
      </c>
      <c r="F49" s="213" t="s">
        <v>53</v>
      </c>
      <c r="G49" s="214" t="s">
        <v>54</v>
      </c>
      <c r="H49" s="215"/>
      <c r="I49" s="215"/>
      <c r="J49" s="215"/>
      <c r="K49" s="215"/>
      <c r="L49" s="216"/>
      <c r="M49" s="217">
        <f>SUM(M48+M46)</f>
        <v>647.67380024213412</v>
      </c>
    </row>
    <row r="50" spans="1:13" ht="15" customHeight="1" thickBot="1" x14ac:dyDescent="0.3">
      <c r="A50" s="218"/>
      <c r="B50" s="219"/>
      <c r="C50" s="220"/>
      <c r="D50" s="221"/>
      <c r="E50" s="222"/>
      <c r="F50" s="223"/>
      <c r="G50" s="224" t="s">
        <v>55</v>
      </c>
      <c r="H50" s="225"/>
      <c r="I50" s="225"/>
      <c r="J50" s="225"/>
      <c r="K50" s="225"/>
      <c r="L50" s="226"/>
      <c r="M50" s="117">
        <f>M27-M38+M37</f>
        <v>610.85635174977574</v>
      </c>
    </row>
    <row r="51" spans="1:13" ht="15" customHeight="1" thickTop="1" thickBot="1" x14ac:dyDescent="0.3">
      <c r="A51" s="228" t="s">
        <v>56</v>
      </c>
      <c r="B51" s="229"/>
      <c r="C51" s="229"/>
      <c r="D51" s="230"/>
      <c r="E51" s="231">
        <f>SUM([1]Août!E51:E52)</f>
        <v>0</v>
      </c>
      <c r="F51" s="232">
        <f>SUM(Septembre!F51+2.5)</f>
        <v>5</v>
      </c>
      <c r="G51" s="233" t="s">
        <v>57</v>
      </c>
      <c r="H51" s="234"/>
      <c r="I51" s="234"/>
      <c r="J51" s="234"/>
      <c r="K51" s="234"/>
      <c r="L51" s="235"/>
      <c r="M51" s="283">
        <f>SUM(Septembre!M51+M50)</f>
        <v>1219.6307275990257</v>
      </c>
    </row>
    <row r="52" spans="1:13" ht="15" customHeight="1" thickTop="1" thickBot="1" x14ac:dyDescent="0.3">
      <c r="A52" s="237" t="s">
        <v>58</v>
      </c>
      <c r="B52" s="238"/>
      <c r="C52" s="238"/>
      <c r="D52" s="239"/>
      <c r="E52" s="231">
        <v>0</v>
      </c>
      <c r="F52" s="232">
        <v>0</v>
      </c>
      <c r="G52" s="240"/>
      <c r="H52" s="241"/>
      <c r="I52" s="241"/>
      <c r="J52" s="241"/>
      <c r="K52" s="241"/>
      <c r="L52" s="241"/>
      <c r="M52" s="242"/>
    </row>
    <row r="53" spans="1:13" ht="15" customHeight="1" thickTop="1" x14ac:dyDescent="0.25">
      <c r="A53" s="237" t="s">
        <v>59</v>
      </c>
      <c r="B53" s="238"/>
      <c r="C53" s="238"/>
      <c r="D53" s="239"/>
      <c r="E53" s="231">
        <f>SUM([1]Août!E53)</f>
        <v>0</v>
      </c>
      <c r="F53" s="232">
        <f>SUM([1]Septembre!F53+D48)</f>
        <v>0</v>
      </c>
      <c r="G53" s="243"/>
      <c r="H53" s="244" t="s">
        <v>60</v>
      </c>
      <c r="I53" s="245"/>
      <c r="J53" s="245"/>
      <c r="K53" s="245"/>
      <c r="L53" s="245"/>
      <c r="M53" s="246"/>
    </row>
    <row r="54" spans="1:13" ht="12.75" customHeight="1" thickBot="1" x14ac:dyDescent="0.3">
      <c r="A54" s="247" t="s">
        <v>61</v>
      </c>
      <c r="B54" s="248"/>
      <c r="C54" s="248"/>
      <c r="D54" s="249"/>
      <c r="E54" s="250">
        <f>SUM(E51+E52-E53)</f>
        <v>0</v>
      </c>
      <c r="F54" s="251">
        <f>SUM(F51+F52-F53)</f>
        <v>5</v>
      </c>
      <c r="G54" s="252"/>
      <c r="H54" s="253"/>
      <c r="I54" s="254"/>
      <c r="J54" s="254"/>
      <c r="K54" s="254"/>
      <c r="L54" s="254"/>
      <c r="M54" s="255"/>
    </row>
    <row r="55" spans="1:13" ht="12.75" customHeight="1" thickTop="1" x14ac:dyDescent="0.25">
      <c r="A55" s="256" t="s">
        <v>62</v>
      </c>
      <c r="B55" s="257"/>
      <c r="C55" s="257"/>
      <c r="D55" s="257"/>
      <c r="E55" s="257"/>
      <c r="F55" s="257"/>
      <c r="G55" s="258"/>
      <c r="H55" s="259" t="s">
        <v>63</v>
      </c>
      <c r="I55" s="260"/>
      <c r="J55" s="260"/>
      <c r="K55" s="260"/>
      <c r="L55" s="260"/>
      <c r="M55" s="261"/>
    </row>
    <row r="56" spans="1:13" ht="12.75" customHeight="1" x14ac:dyDescent="0.25">
      <c r="A56" s="262" t="s">
        <v>64</v>
      </c>
      <c r="B56" s="263"/>
      <c r="C56" s="263"/>
      <c r="D56" s="263"/>
      <c r="E56" s="263"/>
      <c r="F56" s="263"/>
      <c r="G56" s="264"/>
      <c r="H56" s="31"/>
      <c r="I56" s="26"/>
      <c r="J56" s="26"/>
      <c r="K56" s="26"/>
      <c r="L56" s="26"/>
      <c r="M56" s="30"/>
    </row>
    <row r="57" spans="1:13" ht="12.75" customHeight="1" thickBot="1" x14ac:dyDescent="0.3">
      <c r="A57" s="265"/>
      <c r="B57" s="266"/>
      <c r="C57" s="266"/>
      <c r="D57" s="266"/>
      <c r="E57" s="266"/>
      <c r="F57" s="266"/>
      <c r="G57" s="267"/>
      <c r="H57" s="268"/>
      <c r="I57" s="269"/>
      <c r="J57" s="269"/>
      <c r="K57" s="269"/>
      <c r="L57" s="269"/>
      <c r="M57" s="270"/>
    </row>
    <row r="58" spans="1:13" ht="15" customHeight="1" thickTop="1" thickBot="1" x14ac:dyDescent="0.3">
      <c r="A58" s="271" t="s">
        <v>65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3"/>
    </row>
    <row r="59" spans="1:13" ht="13.8" thickTop="1" x14ac:dyDescent="0.25"/>
  </sheetData>
  <mergeCells count="90">
    <mergeCell ref="A55:G55"/>
    <mergeCell ref="H55:M57"/>
    <mergeCell ref="A56:G57"/>
    <mergeCell ref="A58:M58"/>
    <mergeCell ref="O10:Q10"/>
    <mergeCell ref="G50:L50"/>
    <mergeCell ref="A51:D51"/>
    <mergeCell ref="G51:L51"/>
    <mergeCell ref="A52:D52"/>
    <mergeCell ref="G52:G54"/>
    <mergeCell ref="A53:D53"/>
    <mergeCell ref="H53:M54"/>
    <mergeCell ref="A54:D54"/>
    <mergeCell ref="E45:J45"/>
    <mergeCell ref="E46:L46"/>
    <mergeCell ref="E47:M47"/>
    <mergeCell ref="A48:C48"/>
    <mergeCell ref="E48:L48"/>
    <mergeCell ref="A49:C50"/>
    <mergeCell ref="D49:D50"/>
    <mergeCell ref="E49:E50"/>
    <mergeCell ref="F49:F50"/>
    <mergeCell ref="G49:L49"/>
    <mergeCell ref="E38:L38"/>
    <mergeCell ref="E39:J39"/>
    <mergeCell ref="E40:J40"/>
    <mergeCell ref="R40:R44"/>
    <mergeCell ref="S40:S44"/>
    <mergeCell ref="E41:J41"/>
    <mergeCell ref="E42:I43"/>
    <mergeCell ref="E44:I44"/>
    <mergeCell ref="E31:J31"/>
    <mergeCell ref="E32:J32"/>
    <mergeCell ref="E33:J33"/>
    <mergeCell ref="R33:R37"/>
    <mergeCell ref="S33:S37"/>
    <mergeCell ref="E34:J34"/>
    <mergeCell ref="E35:J35"/>
    <mergeCell ref="E36:J36"/>
    <mergeCell ref="E37:J37"/>
    <mergeCell ref="E24:J25"/>
    <mergeCell ref="E26:L26"/>
    <mergeCell ref="R26:R30"/>
    <mergeCell ref="S26:S30"/>
    <mergeCell ref="E27:L27"/>
    <mergeCell ref="E28:M28"/>
    <mergeCell ref="E29:J30"/>
    <mergeCell ref="K29:K30"/>
    <mergeCell ref="L29:L30"/>
    <mergeCell ref="M29:M30"/>
    <mergeCell ref="E17:J17"/>
    <mergeCell ref="E18:J18"/>
    <mergeCell ref="E19:J19"/>
    <mergeCell ref="R19:R23"/>
    <mergeCell ref="S19:S23"/>
    <mergeCell ref="E20:I21"/>
    <mergeCell ref="J20:J21"/>
    <mergeCell ref="E22:J23"/>
    <mergeCell ref="S12:S16"/>
    <mergeCell ref="A13:F13"/>
    <mergeCell ref="G13:J13"/>
    <mergeCell ref="K13:L13"/>
    <mergeCell ref="A14:F14"/>
    <mergeCell ref="G14:J14"/>
    <mergeCell ref="K14:L14"/>
    <mergeCell ref="E15:J15"/>
    <mergeCell ref="E16:J16"/>
    <mergeCell ref="A11:G11"/>
    <mergeCell ref="H11:M11"/>
    <mergeCell ref="A12:M12"/>
    <mergeCell ref="R12:R16"/>
    <mergeCell ref="A8:G8"/>
    <mergeCell ref="H8:M8"/>
    <mergeCell ref="A9:G9"/>
    <mergeCell ref="H9:M9"/>
    <mergeCell ref="A10:G10"/>
    <mergeCell ref="H10:M10"/>
    <mergeCell ref="A5:G5"/>
    <mergeCell ref="H5:M5"/>
    <mergeCell ref="A6:G6"/>
    <mergeCell ref="H6:M6"/>
    <mergeCell ref="A7:G7"/>
    <mergeCell ref="H7:M7"/>
    <mergeCell ref="A1:M1"/>
    <mergeCell ref="B2:G2"/>
    <mergeCell ref="H2:J3"/>
    <mergeCell ref="K2:M3"/>
    <mergeCell ref="B3:G3"/>
    <mergeCell ref="A4:G4"/>
    <mergeCell ref="H4:M4"/>
  </mergeCells>
  <printOptions horizontalCentered="1" verticalCentered="1"/>
  <pageMargins left="0.19685039370078741" right="0.19685039370078741" top="0.19685039370078741" bottom="0.19685039370078741" header="0" footer="0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Septembre</vt:lpstr>
      <vt:lpstr>Octobre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</dc:creator>
  <cp:lastModifiedBy>perso</cp:lastModifiedBy>
  <dcterms:created xsi:type="dcterms:W3CDTF">2021-08-26T15:57:46Z</dcterms:created>
  <dcterms:modified xsi:type="dcterms:W3CDTF">2021-08-26T16:11:45Z</dcterms:modified>
</cp:coreProperties>
</file>