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N784\Documents\1 IVECO\fichiers\"/>
    </mc:Choice>
  </mc:AlternateContent>
  <xr:revisionPtr revIDLastSave="0" documentId="13_ncr:1_{5E2D701D-6F3F-4A19-8D09-AEA8B9EDA20E}" xr6:coauthVersionLast="45" xr6:coauthVersionMax="45" xr10:uidLastSave="{00000000-0000-0000-0000-000000000000}"/>
  <bookViews>
    <workbookView xWindow="-120" yWindow="-120" windowWidth="20730" windowHeight="11160" xr2:uid="{1382F8ED-3EA0-4021-9694-0DA374FECF75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M13" i="1" l="1"/>
  <c r="M16" i="1"/>
  <c r="M8" i="1"/>
  <c r="M9" i="1"/>
  <c r="M12" i="1"/>
  <c r="M7" i="1"/>
  <c r="M6" i="1"/>
  <c r="M5" i="1"/>
  <c r="M2" i="1"/>
  <c r="M15" i="1"/>
  <c r="M11" i="1"/>
  <c r="M14" i="1"/>
  <c r="M10" i="1"/>
  <c r="M3" i="1"/>
  <c r="M4" i="1"/>
  <c r="I15" i="1" s="1"/>
  <c r="N15" i="1" l="1"/>
  <c r="S15" i="1" s="1"/>
  <c r="T15" i="1" s="1"/>
  <c r="Q15" i="1"/>
  <c r="O15" i="1"/>
  <c r="P15" i="1" s="1"/>
  <c r="R15" i="1" s="1"/>
  <c r="I5" i="1"/>
  <c r="I6" i="1"/>
  <c r="I8" i="1"/>
  <c r="I14" i="1"/>
  <c r="I10" i="1"/>
  <c r="I4" i="1"/>
  <c r="I7" i="1"/>
  <c r="I12" i="1"/>
  <c r="I2" i="1"/>
  <c r="I13" i="1"/>
  <c r="I9" i="1"/>
  <c r="I11" i="1"/>
  <c r="I3" i="1"/>
  <c r="I16" i="1"/>
  <c r="N11" i="1" l="1"/>
  <c r="S11" i="1" s="1"/>
  <c r="T11" i="1" s="1"/>
  <c r="Q11" i="1"/>
  <c r="O11" i="1"/>
  <c r="P11" i="1" s="1"/>
  <c r="R11" i="1" s="1"/>
  <c r="N12" i="1"/>
  <c r="S12" i="1" s="1"/>
  <c r="T12" i="1" s="1"/>
  <c r="Q12" i="1"/>
  <c r="O12" i="1"/>
  <c r="P12" i="1" s="1"/>
  <c r="R12" i="1" s="1"/>
  <c r="N14" i="1"/>
  <c r="S14" i="1" s="1"/>
  <c r="T14" i="1" s="1"/>
  <c r="O14" i="1"/>
  <c r="P14" i="1" s="1"/>
  <c r="Q14" i="1"/>
  <c r="N9" i="1"/>
  <c r="S9" i="1" s="1"/>
  <c r="T9" i="1" s="1"/>
  <c r="O9" i="1"/>
  <c r="P9" i="1" s="1"/>
  <c r="Q9" i="1"/>
  <c r="N7" i="1"/>
  <c r="S7" i="1" s="1"/>
  <c r="T7" i="1" s="1"/>
  <c r="Q7" i="1"/>
  <c r="O7" i="1"/>
  <c r="P7" i="1"/>
  <c r="N8" i="1"/>
  <c r="S8" i="1" s="1"/>
  <c r="T8" i="1" s="1"/>
  <c r="Q8" i="1"/>
  <c r="O8" i="1"/>
  <c r="P8" i="1"/>
  <c r="N13" i="1"/>
  <c r="S13" i="1" s="1"/>
  <c r="T13" i="1" s="1"/>
  <c r="O13" i="1"/>
  <c r="P13" i="1" s="1"/>
  <c r="Q13" i="1"/>
  <c r="N4" i="1"/>
  <c r="S4" i="1" s="1"/>
  <c r="T4" i="1" s="1"/>
  <c r="Q4" i="1"/>
  <c r="O4" i="1"/>
  <c r="P4" i="1" s="1"/>
  <c r="R4" i="1" s="1"/>
  <c r="N6" i="1"/>
  <c r="S6" i="1" s="1"/>
  <c r="T6" i="1" s="1"/>
  <c r="O6" i="1"/>
  <c r="P6" i="1" s="1"/>
  <c r="R6" i="1" s="1"/>
  <c r="Q6" i="1"/>
  <c r="N16" i="1"/>
  <c r="S16" i="1" s="1"/>
  <c r="T16" i="1" s="1"/>
  <c r="P16" i="1"/>
  <c r="R16" i="1" s="1"/>
  <c r="Q16" i="1"/>
  <c r="O16" i="1"/>
  <c r="N10" i="1"/>
  <c r="S10" i="1" s="1"/>
  <c r="T10" i="1" s="1"/>
  <c r="O10" i="1"/>
  <c r="P10" i="1" s="1"/>
  <c r="R10" i="1" s="1"/>
  <c r="Q10" i="1"/>
  <c r="N5" i="1"/>
  <c r="S5" i="1" s="1"/>
  <c r="T5" i="1" s="1"/>
  <c r="O5" i="1"/>
  <c r="P5" i="1"/>
  <c r="R5" i="1" s="1"/>
  <c r="Q5" i="1"/>
  <c r="N3" i="1"/>
  <c r="S3" i="1" s="1"/>
  <c r="T3" i="1" s="1"/>
  <c r="O3" i="1"/>
  <c r="P3" i="1" s="1"/>
  <c r="Q3" i="1"/>
  <c r="N2" i="1"/>
  <c r="S2" i="1" s="1"/>
  <c r="T2" i="1" s="1"/>
  <c r="Q2" i="1"/>
  <c r="O2" i="1"/>
  <c r="P2" i="1" s="1"/>
  <c r="R2" i="1" s="1"/>
  <c r="R9" i="1" l="1"/>
  <c r="R13" i="1"/>
  <c r="R3" i="1"/>
  <c r="R8" i="1"/>
  <c r="R7" i="1"/>
  <c r="R14" i="1"/>
</calcChain>
</file>

<file path=xl/sharedStrings.xml><?xml version="1.0" encoding="utf-8"?>
<sst xmlns="http://schemas.openxmlformats.org/spreadsheetml/2006/main" count="30" uniqueCount="18">
  <si>
    <t>LIST PRICE</t>
  </si>
  <si>
    <t>DISC. CODE</t>
  </si>
  <si>
    <t>DISC% (S)</t>
  </si>
  <si>
    <t>Gross Price / unit</t>
  </si>
  <si>
    <t>Total Gross Sales</t>
  </si>
  <si>
    <t>EXTRA MARGIN</t>
  </si>
  <si>
    <t>New methodology min Net Price / unit</t>
  </si>
  <si>
    <t>New Gross Sales / unit</t>
  </si>
  <si>
    <t>Total New Gross Sales</t>
  </si>
  <si>
    <t>std cost</t>
  </si>
  <si>
    <t>Gross Cost Sales</t>
  </si>
  <si>
    <t>mup</t>
  </si>
  <si>
    <t>MARGIN</t>
  </si>
  <si>
    <t>S</t>
  </si>
  <si>
    <t>Y</t>
  </si>
  <si>
    <t>R</t>
  </si>
  <si>
    <t>MAX EXTRA DISC.</t>
  </si>
  <si>
    <t>MAX extra disc? (copier/coller de la colonne T vers colonne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</si>
</sst>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43" fontId="2" fillId="2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2" fontId="2" fillId="5" borderId="0" xfId="2" applyNumberFormat="1" applyFont="1" applyFill="1" applyAlignment="1" applyProtection="1">
      <alignment horizontal="center" vertical="center"/>
      <protection locked="0"/>
    </xf>
    <xf numFmtId="2" fontId="4" fillId="6" borderId="0" xfId="2" applyNumberFormat="1" applyFont="1" applyFill="1" applyAlignment="1" applyProtection="1">
      <alignment horizontal="center" vertical="center"/>
      <protection locked="0"/>
    </xf>
    <xf numFmtId="43" fontId="3" fillId="7" borderId="2" xfId="1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43" fontId="3" fillId="7" borderId="3" xfId="1" applyFont="1" applyFill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9" fontId="3" fillId="0" borderId="3" xfId="2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9" fontId="0" fillId="0" borderId="0" xfId="2" applyFont="1"/>
    <xf numFmtId="9" fontId="0" fillId="0" borderId="0" xfId="0" applyNumberFormat="1"/>
    <xf numFmtId="43" fontId="0" fillId="0" borderId="0" xfId="1" applyFont="1"/>
    <xf numFmtId="9" fontId="2" fillId="2" borderId="0" xfId="2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wrapText="1"/>
    </xf>
  </cellXfs>
  <cellStyles count="3">
    <cellStyle name="Milliers" xfId="1" builtinId="3"/>
    <cellStyle name="Normal" xfId="0" builtinId="0"/>
    <cellStyle name="Pourcentag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OL%20PARTS%20PRICING%20AJ%20A2%2006_2021%20max%20extra%20dis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evaluation"/>
      <sheetName val="DOA Importer Approval Request "/>
      <sheetName val="DOA Importer List details"/>
      <sheetName val="DOA Dealer Approval Request"/>
      <sheetName val="DOA Dealer List details"/>
      <sheetName val="New Min Net Price"/>
      <sheetName val="COUNTRY"/>
      <sheetName val="URGENT GRIDS"/>
      <sheetName val="NEXPRO"/>
      <sheetName val="DISC GRID"/>
      <sheetName val="PRICE LIST AJ"/>
      <sheetName val="PRICE LIST A2"/>
      <sheetName val="TRIPLET REMAN vs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944C-85A3-4115-B30E-C726D2CDA3E3}">
  <dimension ref="A1:T16"/>
  <sheetViews>
    <sheetView tabSelected="1" topLeftCell="C1" workbookViewId="0">
      <selection activeCell="T1" sqref="T1"/>
    </sheetView>
  </sheetViews>
  <sheetFormatPr baseColWidth="10" defaultRowHeight="15" x14ac:dyDescent="0.25"/>
  <cols>
    <col min="7" max="8" width="11.42578125" hidden="1" customWidth="1"/>
  </cols>
  <sheetData>
    <row r="1" spans="1:20" ht="84.75" x14ac:dyDescent="0.25">
      <c r="A1" s="19" t="s">
        <v>0</v>
      </c>
      <c r="B1" s="19" t="s">
        <v>1</v>
      </c>
      <c r="C1" s="19" t="s">
        <v>2</v>
      </c>
      <c r="D1" s="3" t="s">
        <v>3</v>
      </c>
      <c r="E1" s="3" t="s">
        <v>4</v>
      </c>
      <c r="F1" s="1" t="s">
        <v>16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4" t="s">
        <v>11</v>
      </c>
      <c r="N1" s="2" t="s">
        <v>12</v>
      </c>
      <c r="Q1" s="22">
        <v>0.45</v>
      </c>
      <c r="T1" s="25" t="s">
        <v>17</v>
      </c>
    </row>
    <row r="2" spans="1:20" x14ac:dyDescent="0.25">
      <c r="A2" s="5">
        <v>0.82</v>
      </c>
      <c r="B2" s="6" t="s">
        <v>13</v>
      </c>
      <c r="C2" s="7">
        <v>0.23</v>
      </c>
      <c r="D2" s="8">
        <v>0.63139999999999996</v>
      </c>
      <c r="E2" s="8">
        <v>0.63139999999999996</v>
      </c>
      <c r="F2" s="24">
        <v>0.14036547839486446</v>
      </c>
      <c r="G2" s="9">
        <v>0</v>
      </c>
      <c r="H2" s="10" t="e">
        <f>VLOOKUP(#REF!,'[1]New Min Net Price'!#REF!,4,0)</f>
        <v>#REF!</v>
      </c>
      <c r="I2" s="11">
        <f t="shared" ref="I2:I16" si="0">IF(G2=0,(D2)*(1-F2),(G2)*(1-F2))</f>
        <v>0.5427732369414825</v>
      </c>
      <c r="J2" s="12">
        <v>0.63139999999999996</v>
      </c>
      <c r="K2" s="12">
        <v>0.17</v>
      </c>
      <c r="L2" s="12">
        <v>0.17</v>
      </c>
      <c r="M2" s="13">
        <f t="shared" ref="M2:M16" si="1">IF(ISERROR(J2/L2),0,J2/L2)</f>
        <v>3.7141176470588229</v>
      </c>
      <c r="N2" s="14">
        <f t="shared" ref="N2:N16" si="2">(I2-K2)/I2</f>
        <v>0.6867936949913982</v>
      </c>
      <c r="O2" s="21">
        <f>(K2/I2)-1</f>
        <v>-0.68679369499139831</v>
      </c>
      <c r="P2" s="20">
        <f>I2 * (1 + O2)</f>
        <v>0.17</v>
      </c>
      <c r="Q2" s="20">
        <f>I2 * (1 + $Q$1)</f>
        <v>0.78702119356514955</v>
      </c>
      <c r="R2" s="23">
        <f>(P2/Q2) * 100</f>
        <v>21.600434828179431</v>
      </c>
      <c r="S2" s="21">
        <f>100%*(1+$Q$1)/(1+N2)</f>
        <v>0.85961905377373027</v>
      </c>
      <c r="T2" s="22">
        <f>100%-S2</f>
        <v>0.14038094622626973</v>
      </c>
    </row>
    <row r="3" spans="1:20" x14ac:dyDescent="0.25">
      <c r="A3" s="5">
        <v>46.61</v>
      </c>
      <c r="B3" s="6" t="s">
        <v>14</v>
      </c>
      <c r="C3" s="7">
        <v>0.05</v>
      </c>
      <c r="D3" s="8">
        <v>44.279499999999999</v>
      </c>
      <c r="E3" s="8">
        <v>44.279499999999999</v>
      </c>
      <c r="F3" s="24">
        <v>8.9824944885233071E-2</v>
      </c>
      <c r="G3" s="9">
        <v>0</v>
      </c>
      <c r="H3" s="10" t="e">
        <f>VLOOKUP(#REF!,'[1]New Min Net Price'!#REF!,4,0)</f>
        <v>#REF!</v>
      </c>
      <c r="I3" s="15">
        <f t="shared" si="0"/>
        <v>40.302096352954322</v>
      </c>
      <c r="J3" s="16">
        <v>44.279499999999999</v>
      </c>
      <c r="K3" s="12">
        <v>16.399999999999999</v>
      </c>
      <c r="L3" s="16">
        <v>16.399999999999999</v>
      </c>
      <c r="M3" s="17">
        <f t="shared" si="1"/>
        <v>2.6999695121951222</v>
      </c>
      <c r="N3" s="18">
        <f t="shared" si="2"/>
        <v>0.59307327697364787</v>
      </c>
      <c r="O3" s="21">
        <f t="shared" ref="O3:O16" si="3">(K3/I3)-1</f>
        <v>-0.59307327697364798</v>
      </c>
      <c r="P3" s="20">
        <f t="shared" ref="P3:P16" si="4">I3 * (1 + O3)</f>
        <v>16.399999999999995</v>
      </c>
      <c r="Q3" s="20">
        <f t="shared" ref="Q3:Q16" si="5">I3 * (1 + $Q$1)</f>
        <v>58.438039711783766</v>
      </c>
      <c r="R3" s="23">
        <f t="shared" ref="R3:R16" si="6">(P3/Q3) * 100</f>
        <v>28.063911932851866</v>
      </c>
      <c r="S3" s="21">
        <f t="shared" ref="S3:S16" si="7">100%*(1+$Q$1)/(1+N3)</f>
        <v>0.91019039799258727</v>
      </c>
      <c r="T3" s="22">
        <f t="shared" ref="T3:T16" si="8">100%-S3</f>
        <v>8.9809602007412725E-2</v>
      </c>
    </row>
    <row r="4" spans="1:20" x14ac:dyDescent="0.25">
      <c r="A4" s="5">
        <v>136.30000000000001</v>
      </c>
      <c r="B4" s="6" t="s">
        <v>13</v>
      </c>
      <c r="C4" s="7">
        <v>0.23</v>
      </c>
      <c r="D4" s="8">
        <v>104.95100000000001</v>
      </c>
      <c r="E4" s="8">
        <v>104.95100000000001</v>
      </c>
      <c r="F4" s="24">
        <v>0.11865019118613651</v>
      </c>
      <c r="G4" s="9">
        <v>0</v>
      </c>
      <c r="H4" s="10" t="e">
        <f>VLOOKUP(#REF!,'[1]New Min Net Price'!#REF!,4,0)</f>
        <v>#REF!</v>
      </c>
      <c r="I4" s="15">
        <f t="shared" si="0"/>
        <v>92.498543784823795</v>
      </c>
      <c r="J4" s="16">
        <v>104.95100000000001</v>
      </c>
      <c r="K4" s="12">
        <v>31.82</v>
      </c>
      <c r="L4" s="16">
        <v>31.82</v>
      </c>
      <c r="M4" s="17">
        <f t="shared" si="1"/>
        <v>3.2982715273412948</v>
      </c>
      <c r="N4" s="18">
        <f t="shared" si="2"/>
        <v>0.65599458436857361</v>
      </c>
      <c r="O4" s="21">
        <f t="shared" si="3"/>
        <v>-0.65599458436857361</v>
      </c>
      <c r="P4" s="20">
        <f t="shared" si="4"/>
        <v>31.820000000000004</v>
      </c>
      <c r="Q4" s="20">
        <f t="shared" si="5"/>
        <v>134.12288848799449</v>
      </c>
      <c r="R4" s="23">
        <f t="shared" si="6"/>
        <v>23.724511422856999</v>
      </c>
      <c r="S4" s="21">
        <f t="shared" si="7"/>
        <v>0.87560672823871644</v>
      </c>
      <c r="T4" s="22">
        <f t="shared" si="8"/>
        <v>0.12439327176128356</v>
      </c>
    </row>
    <row r="5" spans="1:20" x14ac:dyDescent="0.25">
      <c r="A5" s="5">
        <v>281.67</v>
      </c>
      <c r="B5" s="6" t="s">
        <v>13</v>
      </c>
      <c r="C5" s="7">
        <v>0.23</v>
      </c>
      <c r="D5" s="8">
        <v>216.88590000000002</v>
      </c>
      <c r="E5" s="8">
        <v>216.88590000000002</v>
      </c>
      <c r="F5" s="24">
        <v>0.11793206449948423</v>
      </c>
      <c r="G5" s="9">
        <v>0</v>
      </c>
      <c r="H5" s="10" t="e">
        <f>VLOOKUP(#REF!,'[1]New Min Net Price'!#REF!,4,0)</f>
        <v>#REF!</v>
      </c>
      <c r="I5" s="15">
        <f t="shared" si="0"/>
        <v>191.30809805217132</v>
      </c>
      <c r="J5" s="16">
        <v>216.88590000000002</v>
      </c>
      <c r="K5" s="12">
        <v>66.06</v>
      </c>
      <c r="L5" s="16">
        <v>66.06</v>
      </c>
      <c r="M5" s="17">
        <f t="shared" si="1"/>
        <v>3.2831653042688469</v>
      </c>
      <c r="N5" s="18">
        <f t="shared" si="2"/>
        <v>0.65469313284383346</v>
      </c>
      <c r="O5" s="21">
        <f t="shared" si="3"/>
        <v>-0.65469313284383346</v>
      </c>
      <c r="P5" s="20">
        <f t="shared" si="4"/>
        <v>66.06</v>
      </c>
      <c r="Q5" s="20">
        <f t="shared" si="5"/>
        <v>277.3967421756484</v>
      </c>
      <c r="R5" s="23">
        <f t="shared" si="6"/>
        <v>23.814266700425279</v>
      </c>
      <c r="S5" s="21">
        <f t="shared" si="7"/>
        <v>0.87629541165011171</v>
      </c>
      <c r="T5" s="22">
        <f t="shared" si="8"/>
        <v>0.12370458834988829</v>
      </c>
    </row>
    <row r="6" spans="1:20" x14ac:dyDescent="0.25">
      <c r="A6" s="5">
        <v>987.47</v>
      </c>
      <c r="B6" s="6" t="s">
        <v>15</v>
      </c>
      <c r="C6" s="7">
        <v>0.28000000000000003</v>
      </c>
      <c r="D6" s="8">
        <v>710.97839999999997</v>
      </c>
      <c r="E6" s="8">
        <v>710.97839999999997</v>
      </c>
      <c r="F6" s="24">
        <v>0.10104347530730906</v>
      </c>
      <c r="G6" s="9">
        <v>0</v>
      </c>
      <c r="H6" s="10" t="e">
        <f>VLOOKUP(#REF!,'[1]New Min Net Price'!#REF!,4,0)</f>
        <v>#REF!</v>
      </c>
      <c r="I6" s="15">
        <f t="shared" si="0"/>
        <v>639.13867159556992</v>
      </c>
      <c r="J6" s="16">
        <v>710.97839999999997</v>
      </c>
      <c r="K6" s="12">
        <v>240</v>
      </c>
      <c r="L6" s="16">
        <v>240</v>
      </c>
      <c r="M6" s="17">
        <f t="shared" si="1"/>
        <v>2.9624099999999998</v>
      </c>
      <c r="N6" s="18">
        <f t="shared" si="2"/>
        <v>0.62449463525520221</v>
      </c>
      <c r="O6" s="21">
        <f t="shared" si="3"/>
        <v>-0.62449463525520221</v>
      </c>
      <c r="P6" s="20">
        <f t="shared" si="4"/>
        <v>240</v>
      </c>
      <c r="Q6" s="20">
        <f t="shared" si="5"/>
        <v>926.75107381357634</v>
      </c>
      <c r="R6" s="23">
        <f t="shared" si="6"/>
        <v>25.896921706537778</v>
      </c>
      <c r="S6" s="21">
        <f t="shared" si="7"/>
        <v>0.89258528069697829</v>
      </c>
      <c r="T6" s="22">
        <f t="shared" si="8"/>
        <v>0.10741471930302171</v>
      </c>
    </row>
    <row r="7" spans="1:20" x14ac:dyDescent="0.25">
      <c r="A7" s="5">
        <v>5.2</v>
      </c>
      <c r="B7" s="6" t="s">
        <v>13</v>
      </c>
      <c r="C7" s="7">
        <v>0.23</v>
      </c>
      <c r="D7" s="8">
        <v>4.0040000000000004</v>
      </c>
      <c r="E7" s="8">
        <v>4.0040000000000004</v>
      </c>
      <c r="F7" s="24">
        <v>0.18536595417330626</v>
      </c>
      <c r="G7" s="9">
        <v>0</v>
      </c>
      <c r="H7" s="10" t="e">
        <f>VLOOKUP(#REF!,'[1]New Min Net Price'!#REF!,4,0)</f>
        <v>#REF!</v>
      </c>
      <c r="I7" s="15">
        <f t="shared" si="0"/>
        <v>3.2617947194900823</v>
      </c>
      <c r="J7" s="16">
        <v>4.0040000000000004</v>
      </c>
      <c r="K7" s="12">
        <v>0.7</v>
      </c>
      <c r="L7" s="16">
        <v>0.7</v>
      </c>
      <c r="M7" s="17">
        <f t="shared" si="1"/>
        <v>5.7200000000000006</v>
      </c>
      <c r="N7" s="18">
        <f t="shared" si="2"/>
        <v>0.78539421999265757</v>
      </c>
      <c r="O7" s="21">
        <f t="shared" si="3"/>
        <v>-0.78539421999265757</v>
      </c>
      <c r="P7" s="20">
        <f t="shared" si="4"/>
        <v>0.69999999999999984</v>
      </c>
      <c r="Q7" s="20">
        <f t="shared" si="5"/>
        <v>4.7296023432606189</v>
      </c>
      <c r="R7" s="23">
        <f t="shared" si="6"/>
        <v>14.800398621196031</v>
      </c>
      <c r="S7" s="21">
        <f t="shared" si="7"/>
        <v>0.81214556637579072</v>
      </c>
      <c r="T7" s="22">
        <f t="shared" si="8"/>
        <v>0.18785443362420928</v>
      </c>
    </row>
    <row r="8" spans="1:20" x14ac:dyDescent="0.25">
      <c r="A8" s="5">
        <v>5913.48</v>
      </c>
      <c r="B8" s="6" t="s">
        <v>13</v>
      </c>
      <c r="C8" s="7">
        <v>0.23</v>
      </c>
      <c r="D8" s="8">
        <v>4553.3796000000002</v>
      </c>
      <c r="E8" s="8">
        <v>4553.3796000000002</v>
      </c>
      <c r="F8" s="24">
        <v>0.18079845537381711</v>
      </c>
      <c r="G8" s="9">
        <v>0</v>
      </c>
      <c r="H8" s="10" t="e">
        <f>VLOOKUP(#REF!,'[1]New Min Net Price'!#REF!,4,0)</f>
        <v>#REF!</v>
      </c>
      <c r="I8" s="15">
        <f t="shared" si="0"/>
        <v>3730.1356015893512</v>
      </c>
      <c r="J8" s="16">
        <v>4553.3796000000002</v>
      </c>
      <c r="K8" s="12">
        <v>835.96</v>
      </c>
      <c r="L8" s="16">
        <v>835.96</v>
      </c>
      <c r="M8" s="17">
        <f t="shared" si="1"/>
        <v>5.4468869323891091</v>
      </c>
      <c r="N8" s="18">
        <f t="shared" si="2"/>
        <v>0.77589018489198869</v>
      </c>
      <c r="O8" s="21">
        <f t="shared" si="3"/>
        <v>-0.77589018489198869</v>
      </c>
      <c r="P8" s="20">
        <f t="shared" si="4"/>
        <v>835.96</v>
      </c>
      <c r="Q8" s="20">
        <f t="shared" si="5"/>
        <v>5408.6966223045592</v>
      </c>
      <c r="R8" s="23">
        <f t="shared" si="6"/>
        <v>15.455849317793882</v>
      </c>
      <c r="S8" s="21">
        <f t="shared" si="7"/>
        <v>0.81649192744887555</v>
      </c>
      <c r="T8" s="22">
        <f t="shared" si="8"/>
        <v>0.18350807255112445</v>
      </c>
    </row>
    <row r="9" spans="1:20" x14ac:dyDescent="0.25">
      <c r="A9" s="5">
        <v>2582</v>
      </c>
      <c r="B9" s="6" t="s">
        <v>13</v>
      </c>
      <c r="C9" s="7">
        <v>0.23</v>
      </c>
      <c r="D9" s="8">
        <v>1988.14</v>
      </c>
      <c r="E9" s="8">
        <v>1988.14</v>
      </c>
      <c r="F9" s="24">
        <v>0.17594918277550242</v>
      </c>
      <c r="G9" s="9">
        <v>0</v>
      </c>
      <c r="H9" s="10" t="e">
        <f>VLOOKUP(#REF!,'[1]New Min Net Price'!#REF!,4,0)</f>
        <v>#REF!</v>
      </c>
      <c r="I9" s="15">
        <f t="shared" si="0"/>
        <v>1638.3283917567128</v>
      </c>
      <c r="J9" s="16">
        <v>1988.14</v>
      </c>
      <c r="K9" s="12">
        <v>383.5</v>
      </c>
      <c r="L9" s="16">
        <v>383.5</v>
      </c>
      <c r="M9" s="17">
        <f t="shared" si="1"/>
        <v>5.1841981747066495</v>
      </c>
      <c r="N9" s="18">
        <f t="shared" si="2"/>
        <v>0.76591994503080751</v>
      </c>
      <c r="O9" s="21">
        <f t="shared" si="3"/>
        <v>-0.76591994503080751</v>
      </c>
      <c r="P9" s="20">
        <f t="shared" si="4"/>
        <v>383.50000000000006</v>
      </c>
      <c r="Q9" s="20">
        <f t="shared" si="5"/>
        <v>2375.5761680472333</v>
      </c>
      <c r="R9" s="23">
        <f t="shared" si="6"/>
        <v>16.143452066840862</v>
      </c>
      <c r="S9" s="21">
        <f t="shared" si="7"/>
        <v>0.82110177422267228</v>
      </c>
      <c r="T9" s="22">
        <f t="shared" si="8"/>
        <v>0.17889822577732772</v>
      </c>
    </row>
    <row r="10" spans="1:20" x14ac:dyDescent="0.25">
      <c r="A10" s="5">
        <v>272.73</v>
      </c>
      <c r="B10" s="6" t="s">
        <v>15</v>
      </c>
      <c r="C10" s="7">
        <v>0.28000000000000003</v>
      </c>
      <c r="D10" s="8">
        <v>196.3656</v>
      </c>
      <c r="E10" s="8">
        <v>196.3656</v>
      </c>
      <c r="F10" s="24">
        <v>8.7748097691431326E-2</v>
      </c>
      <c r="G10" s="9">
        <v>0</v>
      </c>
      <c r="H10" s="10" t="e">
        <f>VLOOKUP(#REF!,'[1]New Min Net Price'!#REF!,4,0)</f>
        <v>#REF!</v>
      </c>
      <c r="I10" s="15">
        <f t="shared" si="0"/>
        <v>179.13489214796348</v>
      </c>
      <c r="J10" s="16">
        <v>196.3656</v>
      </c>
      <c r="K10" s="12">
        <v>71.44</v>
      </c>
      <c r="L10" s="16">
        <v>71.44</v>
      </c>
      <c r="M10" s="17">
        <f t="shared" si="1"/>
        <v>2.7486786114221724</v>
      </c>
      <c r="N10" s="18">
        <f t="shared" si="2"/>
        <v>0.60119438963911431</v>
      </c>
      <c r="O10" s="21">
        <f t="shared" si="3"/>
        <v>-0.60119438963911431</v>
      </c>
      <c r="P10" s="20">
        <f t="shared" si="4"/>
        <v>71.440000000000012</v>
      </c>
      <c r="Q10" s="20">
        <f t="shared" si="5"/>
        <v>259.74559361454703</v>
      </c>
      <c r="R10" s="23">
        <f t="shared" si="6"/>
        <v>27.503835197302468</v>
      </c>
      <c r="S10" s="21">
        <f t="shared" si="7"/>
        <v>0.90557399487691725</v>
      </c>
      <c r="T10" s="22">
        <f t="shared" si="8"/>
        <v>9.4426005123082746E-2</v>
      </c>
    </row>
    <row r="11" spans="1:20" x14ac:dyDescent="0.25">
      <c r="A11" s="5">
        <v>1.55</v>
      </c>
      <c r="B11" s="6" t="s">
        <v>13</v>
      </c>
      <c r="C11" s="7">
        <v>0.23</v>
      </c>
      <c r="D11" s="8">
        <v>1.1935</v>
      </c>
      <c r="E11" s="8">
        <v>1.1935</v>
      </c>
      <c r="F11" s="24">
        <v>0.23250903528019873</v>
      </c>
      <c r="G11" s="9">
        <v>0</v>
      </c>
      <c r="H11" s="10" t="e">
        <f>VLOOKUP(#REF!,'[1]New Min Net Price'!#REF!,4,0)</f>
        <v>#REF!</v>
      </c>
      <c r="I11" s="15">
        <f t="shared" si="0"/>
        <v>0.91600046639308286</v>
      </c>
      <c r="J11" s="16">
        <v>1.1935</v>
      </c>
      <c r="K11" s="12">
        <v>0.1</v>
      </c>
      <c r="L11" s="16">
        <v>0.1</v>
      </c>
      <c r="M11" s="17">
        <f t="shared" si="1"/>
        <v>11.934999999999999</v>
      </c>
      <c r="N11" s="18">
        <f t="shared" si="2"/>
        <v>0.89082974990856933</v>
      </c>
      <c r="O11" s="21">
        <f t="shared" si="3"/>
        <v>-0.89082974990856933</v>
      </c>
      <c r="P11" s="20">
        <f t="shared" si="4"/>
        <v>9.9999999999999992E-2</v>
      </c>
      <c r="Q11" s="20">
        <f t="shared" si="5"/>
        <v>1.3282006762699701</v>
      </c>
      <c r="R11" s="23">
        <f t="shared" si="6"/>
        <v>7.528982764926254</v>
      </c>
      <c r="S11" s="21">
        <f t="shared" si="7"/>
        <v>0.76685909985820477</v>
      </c>
      <c r="T11" s="22">
        <f t="shared" si="8"/>
        <v>0.23314090014179523</v>
      </c>
    </row>
    <row r="12" spans="1:20" x14ac:dyDescent="0.25">
      <c r="A12" s="5">
        <v>20.23</v>
      </c>
      <c r="B12" s="6" t="s">
        <v>13</v>
      </c>
      <c r="C12" s="7">
        <v>0.23</v>
      </c>
      <c r="D12" s="8">
        <v>15.577100000000002</v>
      </c>
      <c r="E12" s="8">
        <v>15.577100000000002</v>
      </c>
      <c r="F12" s="24">
        <v>0.15937238039440749</v>
      </c>
      <c r="G12" s="9">
        <v>0</v>
      </c>
      <c r="H12" s="10" t="e">
        <f>VLOOKUP(#REF!,'[1]New Min Net Price'!#REF!,4,0)</f>
        <v>#REF!</v>
      </c>
      <c r="I12" s="15">
        <f t="shared" si="0"/>
        <v>13.094540493358277</v>
      </c>
      <c r="J12" s="16">
        <v>15.577100000000002</v>
      </c>
      <c r="K12" s="12">
        <v>3.5</v>
      </c>
      <c r="L12" s="16">
        <v>3.5</v>
      </c>
      <c r="M12" s="17">
        <f t="shared" si="1"/>
        <v>4.4506000000000006</v>
      </c>
      <c r="N12" s="18">
        <f t="shared" si="2"/>
        <v>0.73271303397204002</v>
      </c>
      <c r="O12" s="21">
        <f t="shared" si="3"/>
        <v>-0.73271303397204002</v>
      </c>
      <c r="P12" s="20">
        <f t="shared" si="4"/>
        <v>3.5</v>
      </c>
      <c r="Q12" s="20">
        <f t="shared" si="5"/>
        <v>18.987083715369501</v>
      </c>
      <c r="R12" s="23">
        <f t="shared" si="6"/>
        <v>18.433583863997242</v>
      </c>
      <c r="S12" s="21">
        <f t="shared" si="7"/>
        <v>0.83683793656012739</v>
      </c>
      <c r="T12" s="22">
        <f t="shared" si="8"/>
        <v>0.16316206343987261</v>
      </c>
    </row>
    <row r="13" spans="1:20" x14ac:dyDescent="0.25">
      <c r="A13" s="5">
        <v>498.55</v>
      </c>
      <c r="B13" s="6" t="s">
        <v>13</v>
      </c>
      <c r="C13" s="7">
        <v>0.23</v>
      </c>
      <c r="D13" s="8">
        <v>383.88350000000003</v>
      </c>
      <c r="E13" s="8">
        <v>383.88350000000003</v>
      </c>
      <c r="F13" s="24">
        <v>0.12959538322592812</v>
      </c>
      <c r="G13" s="9">
        <v>0</v>
      </c>
      <c r="H13" s="10" t="e">
        <f>VLOOKUP(#REF!,'[1]New Min Net Price'!#REF!,4,0)</f>
        <v>#REF!</v>
      </c>
      <c r="I13" s="15">
        <f t="shared" si="0"/>
        <v>334.13397070338942</v>
      </c>
      <c r="J13" s="16">
        <v>383.88350000000003</v>
      </c>
      <c r="K13" s="12">
        <v>108.25</v>
      </c>
      <c r="L13" s="16">
        <v>108.25</v>
      </c>
      <c r="M13" s="17">
        <f t="shared" si="1"/>
        <v>3.546267898383372</v>
      </c>
      <c r="N13" s="18">
        <f t="shared" si="2"/>
        <v>0.67602815190529231</v>
      </c>
      <c r="O13" s="21">
        <f t="shared" si="3"/>
        <v>-0.6760281519052922</v>
      </c>
      <c r="P13" s="20">
        <f t="shared" si="4"/>
        <v>108.25000000000003</v>
      </c>
      <c r="Q13" s="20">
        <f t="shared" si="5"/>
        <v>484.49425751991464</v>
      </c>
      <c r="R13" s="23">
        <f t="shared" si="6"/>
        <v>22.342886075497091</v>
      </c>
      <c r="S13" s="21">
        <f t="shared" si="7"/>
        <v>0.86514059942946309</v>
      </c>
      <c r="T13" s="22">
        <f t="shared" si="8"/>
        <v>0.13485940057053691</v>
      </c>
    </row>
    <row r="14" spans="1:20" x14ac:dyDescent="0.25">
      <c r="A14" s="5">
        <v>150.47</v>
      </c>
      <c r="B14" s="6" t="s">
        <v>13</v>
      </c>
      <c r="C14" s="7">
        <v>0.23</v>
      </c>
      <c r="D14" s="8">
        <v>115.86190000000001</v>
      </c>
      <c r="E14" s="8">
        <v>115.86190000000001</v>
      </c>
      <c r="F14" s="24">
        <v>0.19774257627212077</v>
      </c>
      <c r="G14" s="9">
        <v>0</v>
      </c>
      <c r="H14" s="10" t="e">
        <f>VLOOKUP(#REF!,'[1]New Min Net Price'!#REF!,4,0)</f>
        <v>#REF!</v>
      </c>
      <c r="I14" s="15">
        <f t="shared" si="0"/>
        <v>92.951069402217172</v>
      </c>
      <c r="J14" s="16">
        <v>115.86190000000001</v>
      </c>
      <c r="K14" s="12">
        <v>17.5</v>
      </c>
      <c r="L14" s="16">
        <v>17.5</v>
      </c>
      <c r="M14" s="17">
        <f t="shared" si="1"/>
        <v>6.6206800000000001</v>
      </c>
      <c r="N14" s="18">
        <f t="shared" si="2"/>
        <v>0.8117289008879055</v>
      </c>
      <c r="O14" s="21">
        <f t="shared" si="3"/>
        <v>-0.8117289008879055</v>
      </c>
      <c r="P14" s="20">
        <f t="shared" si="4"/>
        <v>17.500000000000004</v>
      </c>
      <c r="Q14" s="20">
        <f t="shared" si="5"/>
        <v>134.77905063321489</v>
      </c>
      <c r="R14" s="23">
        <f t="shared" si="6"/>
        <v>12.984213731868588</v>
      </c>
      <c r="S14" s="21">
        <f t="shared" si="7"/>
        <v>0.80034049205119662</v>
      </c>
      <c r="T14" s="22">
        <f t="shared" si="8"/>
        <v>0.19965950794880338</v>
      </c>
    </row>
    <row r="15" spans="1:20" x14ac:dyDescent="0.25">
      <c r="A15" s="5">
        <v>127.5</v>
      </c>
      <c r="B15" s="6" t="s">
        <v>13</v>
      </c>
      <c r="C15" s="7">
        <v>0.23</v>
      </c>
      <c r="D15" s="8">
        <v>98.174999999999997</v>
      </c>
      <c r="E15" s="8">
        <v>98.174999999999997</v>
      </c>
      <c r="F15" s="24">
        <v>0.18087307798182917</v>
      </c>
      <c r="G15" s="9">
        <v>0</v>
      </c>
      <c r="H15" s="10" t="e">
        <f>VLOOKUP(#REF!,'[1]New Min Net Price'!#REF!,4,0)</f>
        <v>#REF!</v>
      </c>
      <c r="I15" s="15">
        <f t="shared" si="0"/>
        <v>80.417785569133926</v>
      </c>
      <c r="J15" s="16">
        <v>98.174999999999997</v>
      </c>
      <c r="K15" s="12">
        <v>18.010000000000002</v>
      </c>
      <c r="L15" s="16">
        <v>18.010000000000002</v>
      </c>
      <c r="M15" s="17">
        <f t="shared" si="1"/>
        <v>5.4511382565241524</v>
      </c>
      <c r="N15" s="18">
        <f t="shared" si="2"/>
        <v>0.77604456685123357</v>
      </c>
      <c r="O15" s="21">
        <f t="shared" si="3"/>
        <v>-0.77604456685123369</v>
      </c>
      <c r="P15" s="20">
        <f t="shared" si="4"/>
        <v>18.009999999999998</v>
      </c>
      <c r="Q15" s="20">
        <f t="shared" si="5"/>
        <v>116.60578907524419</v>
      </c>
      <c r="R15" s="23">
        <f t="shared" si="6"/>
        <v>15.445202286121814</v>
      </c>
      <c r="S15" s="21">
        <f t="shared" si="7"/>
        <v>0.81642095421666061</v>
      </c>
      <c r="T15" s="22">
        <f t="shared" si="8"/>
        <v>0.18357904578333939</v>
      </c>
    </row>
    <row r="16" spans="1:20" x14ac:dyDescent="0.25">
      <c r="A16" s="5">
        <v>217.07</v>
      </c>
      <c r="B16" s="6" t="s">
        <v>13</v>
      </c>
      <c r="C16" s="7">
        <v>0.23</v>
      </c>
      <c r="D16" s="8">
        <v>167.1439</v>
      </c>
      <c r="E16" s="8">
        <v>167.1439</v>
      </c>
      <c r="F16" s="24">
        <v>0.22483062256592246</v>
      </c>
      <c r="G16" s="9">
        <v>0</v>
      </c>
      <c r="H16" s="10" t="e">
        <f>VLOOKUP(#REF!,'[1]New Min Net Price'!#REF!,4,0)</f>
        <v>#REF!</v>
      </c>
      <c r="I16" s="15">
        <f t="shared" si="0"/>
        <v>129.56483290490371</v>
      </c>
      <c r="J16" s="16">
        <v>167.1439</v>
      </c>
      <c r="K16" s="12">
        <v>16.5</v>
      </c>
      <c r="L16" s="16">
        <v>16.5</v>
      </c>
      <c r="M16" s="17">
        <f t="shared" si="1"/>
        <v>10.129933333333334</v>
      </c>
      <c r="N16" s="18">
        <f t="shared" si="2"/>
        <v>0.87265062880055999</v>
      </c>
      <c r="O16" s="21">
        <f t="shared" si="3"/>
        <v>-0.87265062880055999</v>
      </c>
      <c r="P16" s="20">
        <f t="shared" si="4"/>
        <v>16.5</v>
      </c>
      <c r="Q16" s="20">
        <f t="shared" si="5"/>
        <v>187.86900771211037</v>
      </c>
      <c r="R16" s="23">
        <f t="shared" si="6"/>
        <v>8.7827152551337928</v>
      </c>
      <c r="S16" s="21">
        <f t="shared" si="7"/>
        <v>0.77430353409206421</v>
      </c>
      <c r="T16" s="22">
        <f t="shared" si="8"/>
        <v>0.22569646590793579</v>
      </c>
    </row>
  </sheetData>
  <conditionalFormatting sqref="M2:M16">
    <cfRule type="cellIs" dxfId="3" priority="2" operator="between">
      <formula>0.01</formula>
      <formula>0.9999999</formula>
    </cfRule>
  </conditionalFormatting>
  <conditionalFormatting sqref="N2:N16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GRZYWACZ ANETA</dc:creator>
  <cp:lastModifiedBy>GRZYWACZ ANETA</cp:lastModifiedBy>
  <dcterms:created xsi:type="dcterms:W3CDTF">2021-06-11T13:51:35Z</dcterms:created>
  <dcterms:modified xsi:type="dcterms:W3CDTF">2021-06-11T15:27:32Z</dcterms:modified>
</cp:coreProperties>
</file>