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17"/>
  <workbookPr codeName="ThisWorkbook" defaultThemeVersion="124226"/>
  <mc:AlternateContent xmlns:mc="http://schemas.openxmlformats.org/markup-compatibility/2006">
    <mc:Choice Requires="x15">
      <x15ac:absPath xmlns:x15ac="http://schemas.microsoft.com/office/spreadsheetml/2010/11/ac" url="https://domadn.sharepoint.com/sites/extraprests/ADN-201907-AO_FTTH2/DEPOTS ADN/02-DOS/ADN-201907-AO_OS261/"/>
    </mc:Choice>
  </mc:AlternateContent>
  <xr:revisionPtr revIDLastSave="2" documentId="13_ncr:1_{5BF12C11-7FE7-44A3-BFFF-7CDEACA9E66A}" xr6:coauthVersionLast="47" xr6:coauthVersionMax="47" xr10:uidLastSave="{7BC56842-3645-4408-A279-779421C0242A}"/>
  <bookViews>
    <workbookView xWindow="-108" yWindow="-108" windowWidth="23256" windowHeight="12576" xr2:uid="{00000000-000D-0000-FFFF-FFFF00000000}"/>
  </bookViews>
  <sheets>
    <sheet name="DQE_PR4-20_DGC_26124_6001" sheetId="6" r:id="rId1"/>
    <sheet name="Modificatif_OS184" sheetId="7" r:id="rId2"/>
  </sheets>
  <externalReferences>
    <externalReference r:id="rId3"/>
    <externalReference r:id="rId4"/>
  </externalReferences>
  <definedNames>
    <definedName name="_xlnm._FilterDatabase" localSheetId="0" hidden="1">'DQE_PR4-20_DGC_26124_6001'!$A$11:$AO$283</definedName>
    <definedName name="Années">'[1]Variables dimensions'!$A$7:$IV$7</definedName>
    <definedName name="_xlnm.Database" localSheetId="0">#REF!</definedName>
    <definedName name="_xlnm.Database">#REF!</definedName>
    <definedName name="Coef_Mat" localSheetId="0">#REF!</definedName>
    <definedName name="Coef_Mat">#REF!</definedName>
    <definedName name="Coef_sur_fournitures" localSheetId="0">#REF!</definedName>
    <definedName name="Coef_sur_fournitures">#REF!</definedName>
    <definedName name="coordination" localSheetId="0">#REF!</definedName>
    <definedName name="coordination">#REF!</definedName>
    <definedName name="_xlnm.Print_Titles" localSheetId="0">'DQE_PR4-20_DGC_26124_6001'!$10:$11</definedName>
    <definedName name="Instal_Interieur" localSheetId="0">#REF!</definedName>
    <definedName name="Instal_Interieur">#REF!</definedName>
    <definedName name="MFT" localSheetId="0">[2]BPU!#REF!</definedName>
    <definedName name="MFT">[2]BPU!#REF!</definedName>
    <definedName name="Montant_travaux" localSheetId="0">[2]BPU!#REF!</definedName>
    <definedName name="Montant_travaux">[2]BPU!#REF!</definedName>
    <definedName name="Nb_jours_int" localSheetId="0">[2]BPU!#REF!</definedName>
    <definedName name="Nb_jours_int">[2]BPU!#REF!</definedName>
    <definedName name="Nb_Jours_site" localSheetId="0">[2]BPU!#REF!</definedName>
    <definedName name="Nb_Jours_site">[2]BPU!#REF!</definedName>
    <definedName name="Péages" localSheetId="0">#REF!</definedName>
    <definedName name="Péages">#REF!</definedName>
    <definedName name="Premier_paiement" localSheetId="0">#REF!</definedName>
    <definedName name="Premier_paiement">#REF!</definedName>
    <definedName name="PV_Dep" localSheetId="0">#REF!</definedName>
    <definedName name="PV_Dep">#REF!</definedName>
    <definedName name="PV_H_ing" localSheetId="0">#REF!</definedName>
    <definedName name="PV_H_ing">#REF!</definedName>
    <definedName name="PV_J_ing" localSheetId="0">#REF!</definedName>
    <definedName name="PV_J_ing">#REF!</definedName>
    <definedName name="PV_km" localSheetId="0">#REF!</definedName>
    <definedName name="PV_km">#REF!</definedName>
    <definedName name="TVA" localSheetId="0">#REF!</definedName>
    <definedName name="TVA">#REF!</definedName>
    <definedName name="Tx_Com" localSheetId="0">[2]BPU!#REF!</definedName>
    <definedName name="Tx_Com">[2]BPU!#REF!</definedName>
    <definedName name="_xlnm.Print_Area" localSheetId="0">'DQE_PR4-20_DGC_26124_6001'!$A$2:$AQ$283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83" i="6" l="1"/>
  <c r="W283" i="6"/>
  <c r="W282" i="6"/>
  <c r="F2" i="7" l="1"/>
  <c r="F3" i="7" s="1"/>
  <c r="BQ266" i="6"/>
  <c r="BR224" i="6"/>
  <c r="BQ224" i="6"/>
  <c r="BR223" i="6"/>
  <c r="BQ223" i="6"/>
  <c r="BR222" i="6"/>
  <c r="BQ222" i="6"/>
  <c r="BR221" i="6"/>
  <c r="BQ221" i="6"/>
  <c r="BR220" i="6"/>
  <c r="BQ220" i="6"/>
  <c r="BR219" i="6"/>
  <c r="BQ219" i="6"/>
  <c r="BR218" i="6"/>
  <c r="BQ218" i="6"/>
  <c r="BR217" i="6"/>
  <c r="BQ217" i="6"/>
  <c r="BR216" i="6"/>
  <c r="BQ216" i="6"/>
  <c r="BR215" i="6"/>
  <c r="BQ215" i="6"/>
  <c r="BR214" i="6"/>
  <c r="BQ214" i="6"/>
  <c r="BR213" i="6"/>
  <c r="BQ213" i="6"/>
  <c r="BR212" i="6"/>
  <c r="BQ212" i="6"/>
  <c r="BR211" i="6"/>
  <c r="BQ211" i="6"/>
  <c r="BR210" i="6"/>
  <c r="BQ210" i="6"/>
  <c r="BR209" i="6"/>
  <c r="BQ209" i="6"/>
  <c r="BQ208" i="6"/>
  <c r="BR189" i="6"/>
  <c r="BQ189" i="6"/>
  <c r="BQ188" i="6"/>
  <c r="BQ89" i="6"/>
  <c r="BR88" i="6"/>
  <c r="BQ88" i="6"/>
  <c r="BR87" i="6"/>
  <c r="BQ87" i="6"/>
  <c r="BR86" i="6"/>
  <c r="BQ86" i="6"/>
  <c r="BQ85" i="6"/>
  <c r="BR84" i="6"/>
  <c r="BQ84" i="6"/>
  <c r="BQ83" i="6"/>
  <c r="BR82" i="6"/>
  <c r="BQ82" i="6"/>
  <c r="BQ81" i="6"/>
  <c r="BQ80" i="6"/>
  <c r="BQ79" i="6"/>
  <c r="BR78" i="6"/>
  <c r="BQ78" i="6"/>
  <c r="BR77" i="6"/>
  <c r="BQ77" i="6"/>
  <c r="BR76" i="6"/>
  <c r="BQ76" i="6"/>
  <c r="BR75" i="6"/>
  <c r="BQ75" i="6"/>
  <c r="BR74" i="6"/>
  <c r="BQ74" i="6"/>
  <c r="BR73" i="6"/>
  <c r="BQ73" i="6"/>
  <c r="BR72" i="6"/>
  <c r="BQ72" i="6"/>
  <c r="BQ71" i="6"/>
  <c r="BR70" i="6"/>
  <c r="BQ70" i="6"/>
  <c r="BR69" i="6"/>
  <c r="BQ69" i="6"/>
  <c r="BR68" i="6"/>
  <c r="BQ68" i="6"/>
  <c r="BR67" i="6"/>
  <c r="BQ67" i="6"/>
  <c r="BR66" i="6"/>
  <c r="BQ66" i="6"/>
  <c r="BR65" i="6"/>
  <c r="BQ65" i="6"/>
  <c r="BR64" i="6"/>
  <c r="BQ64" i="6"/>
  <c r="BR63" i="6"/>
  <c r="BQ63" i="6"/>
  <c r="BR62" i="6"/>
  <c r="BQ62" i="6"/>
  <c r="BR61" i="6"/>
  <c r="BQ61" i="6"/>
  <c r="BR60" i="6"/>
  <c r="BQ60" i="6"/>
  <c r="BR59" i="6"/>
  <c r="BQ59" i="6"/>
  <c r="BR58" i="6"/>
  <c r="BQ58" i="6"/>
  <c r="BR57" i="6"/>
  <c r="BQ57" i="6"/>
  <c r="BR56" i="6"/>
  <c r="BQ56" i="6"/>
  <c r="BR55" i="6"/>
  <c r="BQ55" i="6"/>
  <c r="BQ28" i="6"/>
  <c r="BR28" i="6"/>
  <c r="F4" i="7" l="1"/>
  <c r="F5" i="7" s="1"/>
  <c r="T79" i="6" l="1"/>
  <c r="BR79" i="6" s="1"/>
  <c r="T85" i="6"/>
  <c r="L188" i="6"/>
  <c r="BR188" i="6" s="1"/>
  <c r="H89" i="6" l="1"/>
  <c r="H71" i="6"/>
  <c r="F71" i="6"/>
  <c r="BR71" i="6" s="1"/>
  <c r="L283" i="6"/>
  <c r="T83" i="6"/>
  <c r="T80" i="6"/>
  <c r="BR80" i="6" s="1"/>
  <c r="K282" i="6"/>
  <c r="K283" i="6"/>
  <c r="J208" i="6" l="1"/>
  <c r="J89" i="6" l="1"/>
  <c r="J83" i="6"/>
  <c r="V266" i="6"/>
  <c r="T266" i="6"/>
  <c r="R266" i="6"/>
  <c r="P266" i="6"/>
  <c r="N266" i="6"/>
  <c r="J266" i="6" l="1"/>
  <c r="H83" i="6"/>
  <c r="BR83" i="6" s="1"/>
  <c r="F208" i="6"/>
  <c r="BR208" i="6" s="1"/>
  <c r="F89" i="6"/>
  <c r="BR89" i="6" s="1"/>
  <c r="F85" i="6"/>
  <c r="BR85" i="6" s="1"/>
  <c r="F81" i="6"/>
  <c r="BR81" i="6" s="1"/>
  <c r="F266" i="6" l="1"/>
  <c r="H266" i="6"/>
  <c r="Y282" i="6"/>
  <c r="AA282" i="6"/>
  <c r="AC282" i="6"/>
  <c r="AE282" i="6"/>
  <c r="AG282" i="6"/>
  <c r="AI282" i="6"/>
  <c r="AK282" i="6"/>
  <c r="AM282" i="6"/>
  <c r="AO282" i="6"/>
  <c r="AQ282" i="6"/>
  <c r="AS282" i="6"/>
  <c r="AU282" i="6"/>
  <c r="AW282" i="6"/>
  <c r="AY282" i="6"/>
  <c r="BA282" i="6"/>
  <c r="BC282" i="6"/>
  <c r="BE282" i="6"/>
  <c r="BG282" i="6"/>
  <c r="BI282" i="6"/>
  <c r="BK282" i="6"/>
  <c r="BM282" i="6"/>
  <c r="BO282" i="6"/>
  <c r="Y283" i="6"/>
  <c r="Z283" i="6"/>
  <c r="AA283" i="6"/>
  <c r="AB283" i="6"/>
  <c r="AC283" i="6"/>
  <c r="AD283" i="6"/>
  <c r="AE283" i="6"/>
  <c r="AF283" i="6"/>
  <c r="AG283" i="6"/>
  <c r="AH283" i="6"/>
  <c r="AI283" i="6"/>
  <c r="AJ283" i="6"/>
  <c r="AK283" i="6"/>
  <c r="AL283" i="6"/>
  <c r="AM283" i="6"/>
  <c r="AN283" i="6"/>
  <c r="AO283" i="6"/>
  <c r="AP283" i="6"/>
  <c r="AQ283" i="6"/>
  <c r="AR283" i="6"/>
  <c r="AS283" i="6"/>
  <c r="AT283" i="6"/>
  <c r="AU283" i="6"/>
  <c r="AV283" i="6"/>
  <c r="AW283" i="6"/>
  <c r="AX283" i="6"/>
  <c r="AY283" i="6"/>
  <c r="AZ283" i="6"/>
  <c r="BA283" i="6"/>
  <c r="BB283" i="6"/>
  <c r="BC283" i="6"/>
  <c r="BD283" i="6"/>
  <c r="BE283" i="6"/>
  <c r="BF283" i="6"/>
  <c r="BG283" i="6"/>
  <c r="BH283" i="6"/>
  <c r="BI283" i="6"/>
  <c r="BJ283" i="6"/>
  <c r="BK283" i="6"/>
  <c r="BL283" i="6"/>
  <c r="BM283" i="6"/>
  <c r="BN283" i="6"/>
  <c r="BO283" i="6"/>
  <c r="BP283" i="6"/>
  <c r="BR266" i="6" l="1"/>
  <c r="E283" i="6"/>
  <c r="F283" i="6"/>
  <c r="BQ98" i="6"/>
  <c r="BS98" i="6" s="1"/>
  <c r="BR98" i="6"/>
  <c r="BT98" i="6" s="1"/>
  <c r="BQ203" i="6" l="1"/>
  <c r="BS203" i="6" s="1"/>
  <c r="BR203" i="6"/>
  <c r="BT203" i="6" s="1"/>
  <c r="BR42" i="6" l="1"/>
  <c r="BT42" i="6" s="1"/>
  <c r="BQ42" i="6"/>
  <c r="BS42" i="6" s="1"/>
  <c r="BR41" i="6"/>
  <c r="BT41" i="6" s="1"/>
  <c r="BQ41" i="6"/>
  <c r="BS41" i="6" s="1"/>
  <c r="BR40" i="6"/>
  <c r="BT40" i="6" s="1"/>
  <c r="BQ40" i="6"/>
  <c r="BS40" i="6" s="1"/>
  <c r="BR39" i="6"/>
  <c r="BT39" i="6" s="1"/>
  <c r="BQ39" i="6"/>
  <c r="BS39" i="6" s="1"/>
  <c r="BR38" i="6"/>
  <c r="BT38" i="6" s="1"/>
  <c r="BQ38" i="6"/>
  <c r="BS38" i="6" s="1"/>
  <c r="BR37" i="6"/>
  <c r="BT37" i="6" s="1"/>
  <c r="BQ37" i="6"/>
  <c r="BS37" i="6" s="1"/>
  <c r="BR36" i="6"/>
  <c r="BT36" i="6" s="1"/>
  <c r="BQ36" i="6"/>
  <c r="BS36" i="6" s="1"/>
  <c r="BR35" i="6"/>
  <c r="BT35" i="6" s="1"/>
  <c r="BQ35" i="6"/>
  <c r="BS35" i="6" s="1"/>
  <c r="BR34" i="6"/>
  <c r="BT34" i="6" s="1"/>
  <c r="BQ34" i="6"/>
  <c r="BS34" i="6" s="1"/>
  <c r="BQ29" i="6" l="1"/>
  <c r="BS29" i="6" s="1"/>
  <c r="BR29" i="6"/>
  <c r="BT29" i="6" s="1"/>
  <c r="BQ30" i="6"/>
  <c r="BS30" i="6" s="1"/>
  <c r="BR30" i="6"/>
  <c r="BT30" i="6" s="1"/>
  <c r="BQ134" i="6"/>
  <c r="BS134" i="6" s="1"/>
  <c r="BR134" i="6"/>
  <c r="BT134" i="6" s="1"/>
  <c r="BQ135" i="6"/>
  <c r="BS135" i="6" s="1"/>
  <c r="BR135" i="6"/>
  <c r="BT135" i="6" s="1"/>
  <c r="BQ136" i="6"/>
  <c r="BS136" i="6" s="1"/>
  <c r="BR136" i="6"/>
  <c r="BT136" i="6" s="1"/>
  <c r="BQ137" i="6"/>
  <c r="BS137" i="6" s="1"/>
  <c r="BR137" i="6"/>
  <c r="BT137" i="6" s="1"/>
  <c r="BQ138" i="6"/>
  <c r="BS138" i="6" s="1"/>
  <c r="BR138" i="6"/>
  <c r="BT138" i="6" s="1"/>
  <c r="BQ139" i="6"/>
  <c r="BS139" i="6" s="1"/>
  <c r="BR139" i="6"/>
  <c r="BT139" i="6" s="1"/>
  <c r="BQ140" i="6"/>
  <c r="BS140" i="6" s="1"/>
  <c r="BR140" i="6"/>
  <c r="BT140" i="6" s="1"/>
  <c r="BQ158" i="6"/>
  <c r="BS158" i="6" s="1"/>
  <c r="BR158" i="6"/>
  <c r="BT158" i="6" s="1"/>
  <c r="BQ187" i="6"/>
  <c r="BS187" i="6" s="1"/>
  <c r="BR187" i="6"/>
  <c r="BT187" i="6" s="1"/>
  <c r="BS188" i="6"/>
  <c r="BT188" i="6"/>
  <c r="BS189" i="6"/>
  <c r="BT189" i="6"/>
  <c r="BQ190" i="6"/>
  <c r="BS190" i="6" s="1"/>
  <c r="BR190" i="6"/>
  <c r="BT190" i="6" s="1"/>
  <c r="BQ191" i="6"/>
  <c r="BS191" i="6" s="1"/>
  <c r="BR191" i="6"/>
  <c r="BT191" i="6" s="1"/>
  <c r="BQ192" i="6"/>
  <c r="BS192" i="6" s="1"/>
  <c r="BR192" i="6"/>
  <c r="BT192" i="6" s="1"/>
  <c r="BQ193" i="6"/>
  <c r="BS193" i="6" s="1"/>
  <c r="BR193" i="6"/>
  <c r="BT193" i="6" s="1"/>
  <c r="BQ194" i="6"/>
  <c r="BS194" i="6" s="1"/>
  <c r="BR194" i="6"/>
  <c r="BT194" i="6" s="1"/>
  <c r="BQ195" i="6"/>
  <c r="BS195" i="6" s="1"/>
  <c r="BR195" i="6"/>
  <c r="BT195" i="6" s="1"/>
  <c r="BR180" i="6"/>
  <c r="BT180" i="6" s="1"/>
  <c r="BQ180" i="6"/>
  <c r="BS180" i="6" s="1"/>
  <c r="BR179" i="6"/>
  <c r="BT179" i="6" s="1"/>
  <c r="BQ179" i="6"/>
  <c r="BS179" i="6" s="1"/>
  <c r="BR178" i="6"/>
  <c r="BT178" i="6" s="1"/>
  <c r="BQ178" i="6"/>
  <c r="BS178" i="6" s="1"/>
  <c r="BR177" i="6"/>
  <c r="BT177" i="6" s="1"/>
  <c r="BQ177" i="6"/>
  <c r="BS177" i="6" s="1"/>
  <c r="BR176" i="6"/>
  <c r="BT176" i="6" s="1"/>
  <c r="BQ176" i="6"/>
  <c r="BS176" i="6" s="1"/>
  <c r="BR175" i="6"/>
  <c r="BT175" i="6" s="1"/>
  <c r="BQ175" i="6"/>
  <c r="BS175" i="6" s="1"/>
  <c r="BR174" i="6"/>
  <c r="BT174" i="6" s="1"/>
  <c r="BQ174" i="6"/>
  <c r="BS174" i="6" s="1"/>
  <c r="BQ24" i="6" l="1"/>
  <c r="BS24" i="6" s="1"/>
  <c r="BR24" i="6"/>
  <c r="BT24" i="6" s="1"/>
  <c r="G282" i="6" l="1"/>
  <c r="I282" i="6"/>
  <c r="M282" i="6"/>
  <c r="O282" i="6"/>
  <c r="Q282" i="6"/>
  <c r="S282" i="6"/>
  <c r="U282" i="6"/>
  <c r="E282" i="6"/>
  <c r="BQ100" i="6"/>
  <c r="BS100" i="6" s="1"/>
  <c r="BR100" i="6"/>
  <c r="BT100" i="6" s="1"/>
  <c r="BR279" i="6"/>
  <c r="BT279" i="6" s="1"/>
  <c r="BQ279" i="6"/>
  <c r="BS279" i="6" s="1"/>
  <c r="BR278" i="6"/>
  <c r="BT278" i="6" s="1"/>
  <c r="BQ278" i="6"/>
  <c r="BS278" i="6" s="1"/>
  <c r="BR277" i="6"/>
  <c r="BT277" i="6" s="1"/>
  <c r="BQ277" i="6"/>
  <c r="BS277" i="6" s="1"/>
  <c r="BR276" i="6"/>
  <c r="BT276" i="6" s="1"/>
  <c r="BQ276" i="6"/>
  <c r="BS276" i="6" s="1"/>
  <c r="BR275" i="6"/>
  <c r="BT275" i="6" s="1"/>
  <c r="BQ275" i="6"/>
  <c r="BS275" i="6" s="1"/>
  <c r="BR274" i="6"/>
  <c r="BQ274" i="6"/>
  <c r="BR271" i="6"/>
  <c r="BT271" i="6" s="1"/>
  <c r="BQ271" i="6"/>
  <c r="BS271" i="6" s="1"/>
  <c r="BR270" i="6"/>
  <c r="BT270" i="6" s="1"/>
  <c r="BQ270" i="6"/>
  <c r="BS270" i="6" s="1"/>
  <c r="BR269" i="6"/>
  <c r="BT269" i="6" s="1"/>
  <c r="BQ269" i="6"/>
  <c r="BS269" i="6" s="1"/>
  <c r="BR268" i="6"/>
  <c r="BT268" i="6" s="1"/>
  <c r="BQ268" i="6"/>
  <c r="BS268" i="6" s="1"/>
  <c r="BR267" i="6"/>
  <c r="BT267" i="6" s="1"/>
  <c r="BQ267" i="6"/>
  <c r="BS267" i="6" s="1"/>
  <c r="BR263" i="6"/>
  <c r="BT263" i="6" s="1"/>
  <c r="BQ263" i="6"/>
  <c r="BS263" i="6" s="1"/>
  <c r="BR262" i="6"/>
  <c r="BT262" i="6" s="1"/>
  <c r="BQ262" i="6"/>
  <c r="BS262" i="6" s="1"/>
  <c r="BR261" i="6"/>
  <c r="BQ261" i="6"/>
  <c r="BR259" i="6"/>
  <c r="BT259" i="6" s="1"/>
  <c r="BQ259" i="6"/>
  <c r="BS259" i="6" s="1"/>
  <c r="BR258" i="6"/>
  <c r="BT258" i="6" s="1"/>
  <c r="BQ258" i="6"/>
  <c r="BS258" i="6" s="1"/>
  <c r="BR257" i="6"/>
  <c r="BT257" i="6" s="1"/>
  <c r="BQ257" i="6"/>
  <c r="BS257" i="6" s="1"/>
  <c r="BR256" i="6"/>
  <c r="BT256" i="6" s="1"/>
  <c r="BQ256" i="6"/>
  <c r="BS256" i="6" s="1"/>
  <c r="BR255" i="6"/>
  <c r="BT255" i="6" s="1"/>
  <c r="BQ255" i="6"/>
  <c r="BS255" i="6" s="1"/>
  <c r="BR254" i="6"/>
  <c r="BT254" i="6" s="1"/>
  <c r="BQ254" i="6"/>
  <c r="BS254" i="6" s="1"/>
  <c r="BR253" i="6"/>
  <c r="BT253" i="6" s="1"/>
  <c r="BQ253" i="6"/>
  <c r="BS253" i="6" s="1"/>
  <c r="BR252" i="6"/>
  <c r="BT252" i="6" s="1"/>
  <c r="BQ252" i="6"/>
  <c r="BS252" i="6" s="1"/>
  <c r="BR251" i="6"/>
  <c r="BT251" i="6" s="1"/>
  <c r="BQ251" i="6"/>
  <c r="BS251" i="6" s="1"/>
  <c r="BR250" i="6"/>
  <c r="BT250" i="6" s="1"/>
  <c r="BQ250" i="6"/>
  <c r="BS250" i="6" s="1"/>
  <c r="BR249" i="6"/>
  <c r="BT249" i="6" s="1"/>
  <c r="BQ249" i="6"/>
  <c r="BS249" i="6" s="1"/>
  <c r="BR248" i="6"/>
  <c r="BQ248" i="6"/>
  <c r="BR246" i="6"/>
  <c r="BT246" i="6" s="1"/>
  <c r="BQ246" i="6"/>
  <c r="BS246" i="6" s="1"/>
  <c r="BR245" i="6"/>
  <c r="BT245" i="6" s="1"/>
  <c r="BQ245" i="6"/>
  <c r="BS245" i="6" s="1"/>
  <c r="BR244" i="6"/>
  <c r="BT244" i="6" s="1"/>
  <c r="BQ244" i="6"/>
  <c r="BS244" i="6" s="1"/>
  <c r="BR243" i="6"/>
  <c r="BT243" i="6" s="1"/>
  <c r="BQ243" i="6"/>
  <c r="BS243" i="6" s="1"/>
  <c r="BR242" i="6"/>
  <c r="BT242" i="6" s="1"/>
  <c r="BQ242" i="6"/>
  <c r="BS242" i="6" s="1"/>
  <c r="BR241" i="6"/>
  <c r="BT241" i="6" s="1"/>
  <c r="BQ241" i="6"/>
  <c r="BS241" i="6" s="1"/>
  <c r="BR240" i="6"/>
  <c r="BT240" i="6" s="1"/>
  <c r="BQ240" i="6"/>
  <c r="BS240" i="6" s="1"/>
  <c r="BR239" i="6"/>
  <c r="BT239" i="6" s="1"/>
  <c r="BQ239" i="6"/>
  <c r="BS239" i="6" s="1"/>
  <c r="BR238" i="6"/>
  <c r="BT238" i="6" s="1"/>
  <c r="BQ238" i="6"/>
  <c r="BS238" i="6" s="1"/>
  <c r="BR237" i="6"/>
  <c r="BT237" i="6" s="1"/>
  <c r="BQ237" i="6"/>
  <c r="BS237" i="6" s="1"/>
  <c r="BR236" i="6"/>
  <c r="BT236" i="6" s="1"/>
  <c r="BQ236" i="6"/>
  <c r="BS236" i="6" s="1"/>
  <c r="BR235" i="6"/>
  <c r="BT235" i="6" s="1"/>
  <c r="BQ235" i="6"/>
  <c r="BS235" i="6" s="1"/>
  <c r="BR234" i="6"/>
  <c r="BT234" i="6" s="1"/>
  <c r="BQ234" i="6"/>
  <c r="BS234" i="6" s="1"/>
  <c r="BR233" i="6"/>
  <c r="BT233" i="6" s="1"/>
  <c r="BQ233" i="6"/>
  <c r="BS233" i="6" s="1"/>
  <c r="BR232" i="6"/>
  <c r="BT232" i="6" s="1"/>
  <c r="BQ232" i="6"/>
  <c r="BS232" i="6" s="1"/>
  <c r="BR231" i="6"/>
  <c r="BT231" i="6" s="1"/>
  <c r="BQ231" i="6"/>
  <c r="BS231" i="6" s="1"/>
  <c r="BR230" i="6"/>
  <c r="BT230" i="6" s="1"/>
  <c r="BQ230" i="6"/>
  <c r="BS230" i="6" s="1"/>
  <c r="BR229" i="6"/>
  <c r="BT229" i="6" s="1"/>
  <c r="BQ229" i="6"/>
  <c r="BS229" i="6" s="1"/>
  <c r="BR228" i="6"/>
  <c r="BT228" i="6" s="1"/>
  <c r="BQ228" i="6"/>
  <c r="BS228" i="6" s="1"/>
  <c r="BR227" i="6"/>
  <c r="BT227" i="6" s="1"/>
  <c r="BQ227" i="6"/>
  <c r="BS227" i="6" s="1"/>
  <c r="BR226" i="6"/>
  <c r="BT226" i="6" s="1"/>
  <c r="BQ226" i="6"/>
  <c r="BS226" i="6" s="1"/>
  <c r="BR225" i="6"/>
  <c r="BT225" i="6" s="1"/>
  <c r="BQ225" i="6"/>
  <c r="BS225" i="6" s="1"/>
  <c r="BT224" i="6"/>
  <c r="BS224" i="6"/>
  <c r="BT223" i="6"/>
  <c r="BS223" i="6"/>
  <c r="BT222" i="6"/>
  <c r="BS222" i="6"/>
  <c r="BT221" i="6"/>
  <c r="BS221" i="6"/>
  <c r="BT220" i="6"/>
  <c r="BS220" i="6"/>
  <c r="BT219" i="6"/>
  <c r="BS219" i="6"/>
  <c r="BT218" i="6"/>
  <c r="BS218" i="6"/>
  <c r="BT217" i="6"/>
  <c r="BS217" i="6"/>
  <c r="BT216" i="6"/>
  <c r="BS216" i="6"/>
  <c r="BT215" i="6"/>
  <c r="BS215" i="6"/>
  <c r="BT214" i="6"/>
  <c r="BS214" i="6"/>
  <c r="BT213" i="6"/>
  <c r="BS213" i="6"/>
  <c r="BT212" i="6"/>
  <c r="BS212" i="6"/>
  <c r="BT211" i="6"/>
  <c r="BS211" i="6"/>
  <c r="BT210" i="6"/>
  <c r="BS210" i="6"/>
  <c r="BT209" i="6"/>
  <c r="BS209" i="6"/>
  <c r="BT208" i="6"/>
  <c r="BS208" i="6"/>
  <c r="BR207" i="6"/>
  <c r="BT207" i="6" s="1"/>
  <c r="BQ207" i="6"/>
  <c r="BS207" i="6" s="1"/>
  <c r="BR206" i="6"/>
  <c r="BT206" i="6" s="1"/>
  <c r="BQ206" i="6"/>
  <c r="BS206" i="6" s="1"/>
  <c r="BR205" i="6"/>
  <c r="BQ205" i="6"/>
  <c r="BR202" i="6"/>
  <c r="BT202" i="6" s="1"/>
  <c r="BQ202" i="6"/>
  <c r="BS202" i="6" s="1"/>
  <c r="BR201" i="6"/>
  <c r="BT201" i="6" s="1"/>
  <c r="BQ201" i="6"/>
  <c r="BS201" i="6" s="1"/>
  <c r="BR200" i="6"/>
  <c r="BT200" i="6" s="1"/>
  <c r="BQ200" i="6"/>
  <c r="BS200" i="6" s="1"/>
  <c r="BR199" i="6"/>
  <c r="BT199" i="6" s="1"/>
  <c r="BQ199" i="6"/>
  <c r="BS199" i="6" s="1"/>
  <c r="BR198" i="6"/>
  <c r="BT198" i="6" s="1"/>
  <c r="BQ198" i="6"/>
  <c r="BS198" i="6" s="1"/>
  <c r="BR197" i="6"/>
  <c r="BT197" i="6" s="1"/>
  <c r="BQ197" i="6"/>
  <c r="BS197" i="6" s="1"/>
  <c r="BR196" i="6"/>
  <c r="BT196" i="6" s="1"/>
  <c r="BQ196" i="6"/>
  <c r="BS196" i="6" s="1"/>
  <c r="BR185" i="6"/>
  <c r="BT185" i="6" s="1"/>
  <c r="BQ185" i="6"/>
  <c r="BS185" i="6" s="1"/>
  <c r="BR184" i="6"/>
  <c r="BT184" i="6" s="1"/>
  <c r="BQ184" i="6"/>
  <c r="BS184" i="6" s="1"/>
  <c r="BR183" i="6"/>
  <c r="BT183" i="6" s="1"/>
  <c r="BQ183" i="6"/>
  <c r="BS183" i="6" s="1"/>
  <c r="BR182" i="6"/>
  <c r="BQ182" i="6"/>
  <c r="BR172" i="6"/>
  <c r="BT172" i="6" s="1"/>
  <c r="BQ172" i="6"/>
  <c r="BS172" i="6" s="1"/>
  <c r="BR171" i="6"/>
  <c r="BT171" i="6" s="1"/>
  <c r="BQ171" i="6"/>
  <c r="BS171" i="6" s="1"/>
  <c r="BR170" i="6"/>
  <c r="BT170" i="6" s="1"/>
  <c r="BQ170" i="6"/>
  <c r="BS170" i="6" s="1"/>
  <c r="BR169" i="6"/>
  <c r="BT169" i="6" s="1"/>
  <c r="BQ169" i="6"/>
  <c r="BS169" i="6" s="1"/>
  <c r="BR168" i="6"/>
  <c r="BT168" i="6" s="1"/>
  <c r="BQ168" i="6"/>
  <c r="BS168" i="6" s="1"/>
  <c r="BR167" i="6"/>
  <c r="BT167" i="6" s="1"/>
  <c r="BQ167" i="6"/>
  <c r="BS167" i="6" s="1"/>
  <c r="BR166" i="6"/>
  <c r="BT166" i="6" s="1"/>
  <c r="BQ166" i="6"/>
  <c r="BS166" i="6" s="1"/>
  <c r="BR165" i="6"/>
  <c r="BT165" i="6" s="1"/>
  <c r="BQ165" i="6"/>
  <c r="BS165" i="6" s="1"/>
  <c r="BR164" i="6"/>
  <c r="BT164" i="6" s="1"/>
  <c r="BQ164" i="6"/>
  <c r="BS164" i="6" s="1"/>
  <c r="BR163" i="6"/>
  <c r="BT163" i="6" s="1"/>
  <c r="BQ163" i="6"/>
  <c r="BS163" i="6" s="1"/>
  <c r="BR162" i="6"/>
  <c r="BT162" i="6" s="1"/>
  <c r="BQ162" i="6"/>
  <c r="BS162" i="6" s="1"/>
  <c r="BR161" i="6"/>
  <c r="BT161" i="6" s="1"/>
  <c r="BQ161" i="6"/>
  <c r="BS161" i="6" s="1"/>
  <c r="BR160" i="6"/>
  <c r="BT160" i="6" s="1"/>
  <c r="BQ160" i="6"/>
  <c r="BS160" i="6" s="1"/>
  <c r="BR159" i="6"/>
  <c r="BT159" i="6" s="1"/>
  <c r="BQ159" i="6"/>
  <c r="BS159" i="6" s="1"/>
  <c r="BR157" i="6"/>
  <c r="BT157" i="6" s="1"/>
  <c r="BQ157" i="6"/>
  <c r="BS157" i="6" s="1"/>
  <c r="BR156" i="6"/>
  <c r="BT156" i="6" s="1"/>
  <c r="BQ156" i="6"/>
  <c r="BS156" i="6" s="1"/>
  <c r="BR155" i="6"/>
  <c r="BT155" i="6" s="1"/>
  <c r="BQ155" i="6"/>
  <c r="BS155" i="6" s="1"/>
  <c r="BR154" i="6"/>
  <c r="BQ154" i="6"/>
  <c r="BS154" i="6" s="1"/>
  <c r="BR152" i="6"/>
  <c r="BT152" i="6" s="1"/>
  <c r="BQ152" i="6"/>
  <c r="BS152" i="6" s="1"/>
  <c r="BR151" i="6"/>
  <c r="BT151" i="6" s="1"/>
  <c r="BQ151" i="6"/>
  <c r="BS151" i="6" s="1"/>
  <c r="BR150" i="6"/>
  <c r="BT150" i="6" s="1"/>
  <c r="BQ150" i="6"/>
  <c r="BS150" i="6" s="1"/>
  <c r="BR149" i="6"/>
  <c r="BT149" i="6" s="1"/>
  <c r="BQ149" i="6"/>
  <c r="BS149" i="6" s="1"/>
  <c r="BR148" i="6"/>
  <c r="BQ148" i="6"/>
  <c r="BS148" i="6" s="1"/>
  <c r="BR146" i="6"/>
  <c r="BT146" i="6" s="1"/>
  <c r="BQ146" i="6"/>
  <c r="BS146" i="6" s="1"/>
  <c r="BR145" i="6"/>
  <c r="BQ145" i="6"/>
  <c r="BS145" i="6" s="1"/>
  <c r="BR143" i="6"/>
  <c r="BT143" i="6" s="1"/>
  <c r="BQ143" i="6"/>
  <c r="BS143" i="6" s="1"/>
  <c r="BR142" i="6"/>
  <c r="BT142" i="6" s="1"/>
  <c r="BQ142" i="6"/>
  <c r="BS142" i="6" s="1"/>
  <c r="BR141" i="6"/>
  <c r="BT141" i="6" s="1"/>
  <c r="BQ141" i="6"/>
  <c r="BS141" i="6" s="1"/>
  <c r="BR133" i="6"/>
  <c r="BQ133" i="6"/>
  <c r="BR131" i="6"/>
  <c r="BT131" i="6" s="1"/>
  <c r="BQ131" i="6"/>
  <c r="BS131" i="6" s="1"/>
  <c r="BR130" i="6"/>
  <c r="BT130" i="6" s="1"/>
  <c r="BQ130" i="6"/>
  <c r="BS130" i="6" s="1"/>
  <c r="BR129" i="6"/>
  <c r="BT129" i="6" s="1"/>
  <c r="BQ129" i="6"/>
  <c r="BS129" i="6" s="1"/>
  <c r="BR128" i="6"/>
  <c r="BT128" i="6" s="1"/>
  <c r="BQ128" i="6"/>
  <c r="BS128" i="6" s="1"/>
  <c r="BR127" i="6"/>
  <c r="BT127" i="6" s="1"/>
  <c r="BQ127" i="6"/>
  <c r="BS127" i="6" s="1"/>
  <c r="BR126" i="6"/>
  <c r="BT126" i="6" s="1"/>
  <c r="BQ126" i="6"/>
  <c r="BS126" i="6" s="1"/>
  <c r="BR125" i="6"/>
  <c r="BT125" i="6" s="1"/>
  <c r="BQ125" i="6"/>
  <c r="BS125" i="6" s="1"/>
  <c r="BR124" i="6"/>
  <c r="BT124" i="6" s="1"/>
  <c r="BQ124" i="6"/>
  <c r="BS124" i="6" s="1"/>
  <c r="BR123" i="6"/>
  <c r="BT123" i="6" s="1"/>
  <c r="BQ123" i="6"/>
  <c r="BS123" i="6" s="1"/>
  <c r="BR122" i="6"/>
  <c r="BT122" i="6" s="1"/>
  <c r="BQ122" i="6"/>
  <c r="BS122" i="6" s="1"/>
  <c r="BR121" i="6"/>
  <c r="BT121" i="6" s="1"/>
  <c r="BQ121" i="6"/>
  <c r="BS121" i="6" s="1"/>
  <c r="BR120" i="6"/>
  <c r="BT120" i="6" s="1"/>
  <c r="BQ120" i="6"/>
  <c r="BS120" i="6" s="1"/>
  <c r="BR119" i="6"/>
  <c r="BT119" i="6" s="1"/>
  <c r="BQ119" i="6"/>
  <c r="BS119" i="6" s="1"/>
  <c r="BR118" i="6"/>
  <c r="BQ118" i="6"/>
  <c r="BR115" i="6"/>
  <c r="BT115" i="6" s="1"/>
  <c r="BQ115" i="6"/>
  <c r="BS115" i="6" s="1"/>
  <c r="BR114" i="6"/>
  <c r="BT114" i="6" s="1"/>
  <c r="BQ114" i="6"/>
  <c r="BS114" i="6" s="1"/>
  <c r="BR113" i="6"/>
  <c r="BT113" i="6" s="1"/>
  <c r="BQ113" i="6"/>
  <c r="BS113" i="6" s="1"/>
  <c r="BR112" i="6"/>
  <c r="BT112" i="6" s="1"/>
  <c r="BQ112" i="6"/>
  <c r="BS112" i="6" s="1"/>
  <c r="BR111" i="6"/>
  <c r="BT111" i="6" s="1"/>
  <c r="BQ111" i="6"/>
  <c r="BS111" i="6" s="1"/>
  <c r="BR110" i="6"/>
  <c r="BT110" i="6" s="1"/>
  <c r="BQ110" i="6"/>
  <c r="BS110" i="6" s="1"/>
  <c r="BR109" i="6"/>
  <c r="BT109" i="6" s="1"/>
  <c r="BQ109" i="6"/>
  <c r="BS109" i="6" s="1"/>
  <c r="BR108" i="6"/>
  <c r="BT108" i="6" s="1"/>
  <c r="BQ108" i="6"/>
  <c r="BS108" i="6" s="1"/>
  <c r="BR107" i="6"/>
  <c r="BT107" i="6" s="1"/>
  <c r="BQ107" i="6"/>
  <c r="BS107" i="6" s="1"/>
  <c r="BR106" i="6"/>
  <c r="BT106" i="6" s="1"/>
  <c r="BQ106" i="6"/>
  <c r="BS106" i="6" s="1"/>
  <c r="BR105" i="6"/>
  <c r="BT105" i="6" s="1"/>
  <c r="BQ105" i="6"/>
  <c r="BS105" i="6" s="1"/>
  <c r="BR104" i="6"/>
  <c r="BT104" i="6" s="1"/>
  <c r="BQ104" i="6"/>
  <c r="BS104" i="6" s="1"/>
  <c r="BR103" i="6"/>
  <c r="BT103" i="6" s="1"/>
  <c r="BQ103" i="6"/>
  <c r="BS103" i="6" s="1"/>
  <c r="BR102" i="6"/>
  <c r="BT102" i="6" s="1"/>
  <c r="BQ102" i="6"/>
  <c r="BS102" i="6" s="1"/>
  <c r="BR101" i="6"/>
  <c r="BT101" i="6" s="1"/>
  <c r="BQ101" i="6"/>
  <c r="BR97" i="6"/>
  <c r="BT97" i="6" s="1"/>
  <c r="BQ97" i="6"/>
  <c r="BS97" i="6" s="1"/>
  <c r="BR96" i="6"/>
  <c r="BT96" i="6" s="1"/>
  <c r="BQ96" i="6"/>
  <c r="BS96" i="6" s="1"/>
  <c r="BR95" i="6"/>
  <c r="BT95" i="6" s="1"/>
  <c r="BQ95" i="6"/>
  <c r="BS95" i="6" s="1"/>
  <c r="BR94" i="6"/>
  <c r="BT94" i="6" s="1"/>
  <c r="BQ94" i="6"/>
  <c r="BS94" i="6" s="1"/>
  <c r="BR93" i="6"/>
  <c r="BT93" i="6" s="1"/>
  <c r="BQ93" i="6"/>
  <c r="BS93" i="6" s="1"/>
  <c r="BR92" i="6"/>
  <c r="BT92" i="6" s="1"/>
  <c r="BQ92" i="6"/>
  <c r="BS92" i="6" s="1"/>
  <c r="BR91" i="6"/>
  <c r="BT91" i="6" s="1"/>
  <c r="BQ91" i="6"/>
  <c r="BS91" i="6" s="1"/>
  <c r="BR90" i="6"/>
  <c r="BT90" i="6" s="1"/>
  <c r="BQ90" i="6"/>
  <c r="BS90" i="6" s="1"/>
  <c r="BT89" i="6"/>
  <c r="BS89" i="6"/>
  <c r="BT88" i="6"/>
  <c r="BS88" i="6"/>
  <c r="BT87" i="6"/>
  <c r="BS87" i="6"/>
  <c r="BT86" i="6"/>
  <c r="BS86" i="6"/>
  <c r="BT85" i="6"/>
  <c r="BS85" i="6"/>
  <c r="BT84" i="6"/>
  <c r="BS84" i="6"/>
  <c r="BT83" i="6"/>
  <c r="BS83" i="6"/>
  <c r="BT82" i="6"/>
  <c r="BS82" i="6"/>
  <c r="BT81" i="6"/>
  <c r="BS81" i="6"/>
  <c r="BT80" i="6"/>
  <c r="BS80" i="6"/>
  <c r="BT79" i="6"/>
  <c r="BS79" i="6"/>
  <c r="BT78" i="6"/>
  <c r="BS78" i="6"/>
  <c r="BT77" i="6"/>
  <c r="BS77" i="6"/>
  <c r="BT76" i="6"/>
  <c r="BS76" i="6"/>
  <c r="BT75" i="6"/>
  <c r="BS75" i="6"/>
  <c r="BT74" i="6"/>
  <c r="BS74" i="6"/>
  <c r="BT73" i="6"/>
  <c r="BS73" i="6"/>
  <c r="BT72" i="6"/>
  <c r="BS72" i="6"/>
  <c r="BT71" i="6"/>
  <c r="BS71" i="6"/>
  <c r="BT70" i="6"/>
  <c r="BS70" i="6"/>
  <c r="BT69" i="6"/>
  <c r="BS69" i="6"/>
  <c r="BT68" i="6"/>
  <c r="BS68" i="6"/>
  <c r="BT67" i="6"/>
  <c r="BS67" i="6"/>
  <c r="BT66" i="6"/>
  <c r="BS66" i="6"/>
  <c r="BT65" i="6"/>
  <c r="BS65" i="6"/>
  <c r="BT64" i="6"/>
  <c r="BS64" i="6"/>
  <c r="BT63" i="6"/>
  <c r="BS63" i="6"/>
  <c r="BT62" i="6"/>
  <c r="BS62" i="6"/>
  <c r="BT61" i="6"/>
  <c r="BS61" i="6"/>
  <c r="BT60" i="6"/>
  <c r="BS60" i="6"/>
  <c r="BT59" i="6"/>
  <c r="BS59" i="6"/>
  <c r="BT58" i="6"/>
  <c r="BS58" i="6"/>
  <c r="BT57" i="6"/>
  <c r="BS57" i="6"/>
  <c r="BT56" i="6"/>
  <c r="BS56" i="6"/>
  <c r="BT55" i="6"/>
  <c r="BS55" i="6"/>
  <c r="BR54" i="6"/>
  <c r="BT54" i="6" s="1"/>
  <c r="BQ54" i="6"/>
  <c r="BS54" i="6" s="1"/>
  <c r="BR53" i="6"/>
  <c r="BT53" i="6" s="1"/>
  <c r="BQ53" i="6"/>
  <c r="BS53" i="6" s="1"/>
  <c r="BR52" i="6"/>
  <c r="BT52" i="6" s="1"/>
  <c r="BQ52" i="6"/>
  <c r="BS52" i="6" s="1"/>
  <c r="BR51" i="6"/>
  <c r="BT51" i="6" s="1"/>
  <c r="BQ51" i="6"/>
  <c r="BS51" i="6" s="1"/>
  <c r="BR50" i="6"/>
  <c r="BT50" i="6" s="1"/>
  <c r="BQ50" i="6"/>
  <c r="BS50" i="6" s="1"/>
  <c r="BR49" i="6"/>
  <c r="BT49" i="6" s="1"/>
  <c r="BQ49" i="6"/>
  <c r="BS49" i="6" s="1"/>
  <c r="BR48" i="6"/>
  <c r="BT48" i="6" s="1"/>
  <c r="BQ48" i="6"/>
  <c r="BS48" i="6" s="1"/>
  <c r="BR47" i="6"/>
  <c r="BT47" i="6" s="1"/>
  <c r="BQ47" i="6"/>
  <c r="BS47" i="6" s="1"/>
  <c r="BR46" i="6"/>
  <c r="BT46" i="6" s="1"/>
  <c r="BQ46" i="6"/>
  <c r="BS46" i="6" s="1"/>
  <c r="BR45" i="6"/>
  <c r="BT45" i="6" s="1"/>
  <c r="BQ45" i="6"/>
  <c r="BR32" i="6"/>
  <c r="BT32" i="6" s="1"/>
  <c r="BQ32" i="6"/>
  <c r="BS32" i="6" s="1"/>
  <c r="BR31" i="6"/>
  <c r="BT31" i="6" s="1"/>
  <c r="BQ31" i="6"/>
  <c r="BS31" i="6" s="1"/>
  <c r="BR23" i="6"/>
  <c r="BT23" i="6" s="1"/>
  <c r="BQ23" i="6"/>
  <c r="BS23" i="6" s="1"/>
  <c r="BR22" i="6"/>
  <c r="BT22" i="6" s="1"/>
  <c r="BQ22" i="6"/>
  <c r="BS22" i="6" s="1"/>
  <c r="BR21" i="6"/>
  <c r="BT21" i="6" s="1"/>
  <c r="BQ21" i="6"/>
  <c r="BS21" i="6" s="1"/>
  <c r="BR20" i="6"/>
  <c r="BT20" i="6" s="1"/>
  <c r="BQ20" i="6"/>
  <c r="BS20" i="6" s="1"/>
  <c r="BR19" i="6"/>
  <c r="BT19" i="6" s="1"/>
  <c r="BQ19" i="6"/>
  <c r="BS19" i="6" s="1"/>
  <c r="BR18" i="6"/>
  <c r="BT18" i="6" s="1"/>
  <c r="BQ18" i="6"/>
  <c r="BS18" i="6" s="1"/>
  <c r="BR17" i="6"/>
  <c r="BT17" i="6" s="1"/>
  <c r="BQ17" i="6"/>
  <c r="BS17" i="6" s="1"/>
  <c r="BR16" i="6"/>
  <c r="BT16" i="6" s="1"/>
  <c r="BQ16" i="6"/>
  <c r="BR13" i="6"/>
  <c r="BQ13" i="6"/>
  <c r="BQ11" i="6"/>
  <c r="J283" i="6" l="1"/>
  <c r="Q283" i="6"/>
  <c r="I283" i="6"/>
  <c r="R283" i="6"/>
  <c r="V283" i="6"/>
  <c r="P283" i="6"/>
  <c r="H283" i="6"/>
  <c r="O283" i="6"/>
  <c r="T283" i="6"/>
  <c r="N283" i="6"/>
  <c r="U283" i="6"/>
  <c r="G283" i="6"/>
  <c r="S283" i="6"/>
  <c r="M283" i="6"/>
  <c r="BT133" i="6"/>
  <c r="BT248" i="6"/>
  <c r="BS133" i="6"/>
  <c r="BT145" i="6"/>
  <c r="BT154" i="6"/>
  <c r="BS118" i="6"/>
  <c r="BT148" i="6"/>
  <c r="BT182" i="6"/>
  <c r="BT118" i="6"/>
  <c r="BS182" i="6"/>
  <c r="BS205" i="6"/>
  <c r="BT261" i="6"/>
  <c r="BT266" i="6"/>
  <c r="BT274" i="6"/>
  <c r="BT205" i="6"/>
  <c r="BS248" i="6"/>
  <c r="BS261" i="6"/>
  <c r="BS266" i="6"/>
  <c r="BS274" i="6"/>
  <c r="BS16" i="6"/>
  <c r="BT13" i="6"/>
  <c r="BT28" i="6"/>
  <c r="BS45" i="6"/>
  <c r="BS101" i="6"/>
  <c r="BS13" i="6"/>
  <c r="BS28" i="6"/>
  <c r="BS283" i="6" l="1"/>
  <c r="BT283" i="6"/>
  <c r="BS282" i="6"/>
  <c r="BT28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RUGGIERO</author>
  </authors>
  <commentList>
    <comment ref="K10" authorId="0" shapeId="0" xr:uid="{6695C080-B8F2-479B-BDA0-1CCE8655F081}">
      <text>
        <r>
          <rPr>
            <sz val="9"/>
            <color indexed="81"/>
            <rFont val="Tahoma"/>
            <family val="2"/>
          </rPr>
          <t xml:space="preserve">Pas de chiffrage sur DQE TIT 
( ou mauvais nommage duTRA_26124_6005)
</t>
        </r>
      </text>
    </comment>
  </commentList>
</comments>
</file>

<file path=xl/sharedStrings.xml><?xml version="1.0" encoding="utf-8"?>
<sst xmlns="http://schemas.openxmlformats.org/spreadsheetml/2006/main" count="890" uniqueCount="583">
  <si>
    <t>Détail Quantitatif Estimatif par poche de réalisation (DQE)</t>
  </si>
  <si>
    <t>DQE_ZPR 4-20_GC_V2_050521</t>
  </si>
  <si>
    <t xml:space="preserve">NOTA BENE </t>
  </si>
  <si>
    <t>Les prix sont établis en application de l'article 3-2 du CCAP.</t>
  </si>
  <si>
    <t xml:space="preserve">Pour tout élément dont l'unité est le mètre linéaire (ml), à l’exception des articles GCxxx de la rubrique « Réalisation d'Infrastructures d'accueil souterraines », FXxxx de la rubrique "Fourniture et mise en place de fourreaux" et IDPxxx de la rubrique « Fourniture et mise en place des Infrastructures de Domaine Privatif », la longueur de référence est celle définie dans le MCD ADN (cf. art.5 de l'AE) </t>
  </si>
  <si>
    <t>GEODETECTION FAITE</t>
  </si>
  <si>
    <t>Au sens du présent BP, on entend par Sujétion toute sujétion prévisible par l'Homme de l'art</t>
  </si>
  <si>
    <t>Les prix unitaires ci-dessous ne préjugent pas des unités réellement utiles à la réalisation des prestations.</t>
  </si>
  <si>
    <t>D</t>
  </si>
  <si>
    <t>TRA_26124_6001</t>
  </si>
  <si>
    <t>TRA_26124_6002</t>
  </si>
  <si>
    <t>TRA_26124_6003</t>
  </si>
  <si>
    <t>TRA_26124_6004</t>
  </si>
  <si>
    <t>TRA_26124_6005</t>
  </si>
  <si>
    <t>TRA_26124_6006</t>
  </si>
  <si>
    <t>TRA_26124_6007</t>
  </si>
  <si>
    <t>TRA_26124_6018/6019/6020
GC DESAT Rue des ecoles</t>
  </si>
  <si>
    <t>TRA_26124_6028</t>
  </si>
  <si>
    <t>Tronçon 9</t>
  </si>
  <si>
    <t>Tronçon 10</t>
  </si>
  <si>
    <t>Tronçon 11</t>
  </si>
  <si>
    <t>Tronçon 12</t>
  </si>
  <si>
    <t>Tronçon 13</t>
  </si>
  <si>
    <t>Tronçon 14</t>
  </si>
  <si>
    <t>Tronçon 15</t>
  </si>
  <si>
    <t>Tronçon 16</t>
  </si>
  <si>
    <t>Tronçon 17</t>
  </si>
  <si>
    <t>Tronçon 18</t>
  </si>
  <si>
    <t>Tronçon 19</t>
  </si>
  <si>
    <t>Tronçon 20</t>
  </si>
  <si>
    <t>Tronçon 21</t>
  </si>
  <si>
    <t>Tronçon 22</t>
  </si>
  <si>
    <t>Tronçon 23</t>
  </si>
  <si>
    <t>Tronçon 24</t>
  </si>
  <si>
    <t>Tronçon 25</t>
  </si>
  <si>
    <t>Tronçon 26</t>
  </si>
  <si>
    <t>Tronçon 27</t>
  </si>
  <si>
    <t>Tronçon 28</t>
  </si>
  <si>
    <t>Tronçon 29</t>
  </si>
  <si>
    <t>Tronçon 30</t>
  </si>
  <si>
    <t>Tronçon 31</t>
  </si>
  <si>
    <t>Total linéaire
( DGC_INSEE_x001 )</t>
  </si>
  <si>
    <t>Référence</t>
  </si>
  <si>
    <t>DESCRIPTION</t>
  </si>
  <si>
    <t>Unité</t>
  </si>
  <si>
    <t>Prix unitaire € H.T.</t>
  </si>
  <si>
    <t>TIT</t>
  </si>
  <si>
    <t>MOE</t>
  </si>
  <si>
    <t>Total Prix TIT</t>
  </si>
  <si>
    <t>Total Prix MOE</t>
  </si>
  <si>
    <t>Commentaire MOE</t>
  </si>
  <si>
    <r>
      <t xml:space="preserve">ETUDES D'OPTIMALITE
</t>
    </r>
    <r>
      <rPr>
        <b/>
        <sz val="10"/>
        <rFont val="Arial"/>
        <family val="2"/>
      </rPr>
      <t>Le forfait de rémunération des études d'optimalité comprend l'ensemble des prestations et moyens à mettre en œuvre de quelque nature que ce soit et utiles à la satisfaction du résultat tel que défini au cahier des charges. Il comprend notamment :</t>
    </r>
    <r>
      <rPr>
        <sz val="10"/>
        <rFont val="Arial"/>
        <family val="2"/>
      </rPr>
      <t xml:space="preserve">
</t>
    </r>
    <r>
      <rPr>
        <b/>
        <sz val="10"/>
        <rFont val="Arial"/>
        <family val="2"/>
      </rPr>
      <t>•</t>
    </r>
    <r>
      <rPr>
        <sz val="10"/>
        <rFont val="Arial"/>
        <family val="2"/>
      </rPr>
      <t xml:space="preserve"> L'Assistance à la négociation de Convention de passage en domaine privatif y compris convention d'opérateur d'immeuble pour l'installation des Infrastructures de Domaine Privatif ainsi que le dossier de servitude d'utilité publique le cas échéant.
• La rédaction, l'envoi et la gestion des lettres d'information.
• L'obtention des autorisations administratives dont les permissions de voirie.
• Toutes dépenses liées à l'accès et à l'inspection des Infrastructures d'Accueil existantes.
Ne comprend pas :
• Les prestations utilisées par anticipation et nécessaires à la réalisation de la mission EO visées aux articles EXE 001, EXE 003, EXE 005, GC 049, GC 051, GC 052, GC 053.</t>
    </r>
  </si>
  <si>
    <t>EO 001</t>
  </si>
  <si>
    <t>Etablissement des études EO tel que demandé au CCTP, sur quantitatif des Infrastructures d'Accueil issu du DEP (table t_cheminement ; champ cm_long)</t>
  </si>
  <si>
    <t>ml</t>
  </si>
  <si>
    <t>PRESTATIONS DE FOURNITURES DE DONNEES</t>
  </si>
  <si>
    <t>PFD 001</t>
  </si>
  <si>
    <t>Prestation de fourniture des données DEO au format ADN, prix au SUF (hors SUF référencés dans PLU ou Zone d'Influence de la Poche)</t>
  </si>
  <si>
    <t>U</t>
  </si>
  <si>
    <t>PFD 002</t>
  </si>
  <si>
    <t>Prestation de fourniture des données DEXE au format ADN, prix au SUF</t>
  </si>
  <si>
    <t>PFD 003</t>
  </si>
  <si>
    <t>Prestation de fourniture des données PREDOE au format ADN, prix au SUF</t>
  </si>
  <si>
    <t>PFD 004</t>
  </si>
  <si>
    <t>Prestation de fourniture des données DOE au format ADN, prix au SUF</t>
  </si>
  <si>
    <t>PFD 005</t>
  </si>
  <si>
    <t>Prestation de saisie manuelle des données EXE dans le logiciel FTTH de l'exploitant en ligne, prix au SUF</t>
  </si>
  <si>
    <t>PFD 006</t>
  </si>
  <si>
    <t>Prestation de saisie manuelle de mise à jour des données DEXE en PREDOE dans le logiciel FTTH de l'exploitant en ligne, prix au SUF</t>
  </si>
  <si>
    <t>PFD 007</t>
  </si>
  <si>
    <t>Prestation de saisie manuelle de mise à jour des données PREDOE en DOE dans le logiciel FTTH de l'exploitant en ligne, prix au SUF</t>
  </si>
  <si>
    <t>PFD 008</t>
  </si>
  <si>
    <t>Prestation de fourniture des données DOE pour Dossier des Infrastructures du Domaine Privatif, au format ADN, prix au SUF</t>
  </si>
  <si>
    <t>PFD 009</t>
  </si>
  <si>
    <t>Prestation de saisie manuelle des données DOE pour Dossier des Infrastructures du Domaine Privatif, dans le logiciel FTTH de l'exploitant en ligne, prix au SUF</t>
  </si>
  <si>
    <t>TRAVAUX</t>
  </si>
  <si>
    <t xml:space="preserve">Etudes d'EXE
</t>
  </si>
  <si>
    <t>EXE 001</t>
  </si>
  <si>
    <t xml:space="preserve">Etablissement des études EXE d'Infrastructures d'Accueil souterraines à créer. L'article est rémunéré sur quantitatif des Infrastructures d'Accueil souterraines à créer issu du DPRO (table t_cheminement ; champ cm_long).
Cet article peut être utilisé par anticipation lors des missions DEO ou lors des coordinations. </t>
  </si>
  <si>
    <t>OS184 a régulariser</t>
  </si>
  <si>
    <t>EXE 002</t>
  </si>
  <si>
    <t>Etablissement des études EXE d'Infrastructures Optiques à créer. L'article est rémunéré sur quantitatif des Infrastructures d'Accueil issu du DPRO (table t_cheminement ; champ cm_long)</t>
  </si>
  <si>
    <t>EXE 003</t>
  </si>
  <si>
    <t>Etablissement des études EXE SRO-E (300/600)
Cet article peut être utilisé par anticipation lors des missions DEO ou lors des coordinations.</t>
  </si>
  <si>
    <t>EXE 004</t>
  </si>
  <si>
    <t>Etablissement des études spécifiques DIDP (Infrastructures de Domaine Privatif)
Prix Forfaitaire au SUF couvert par la convention</t>
  </si>
  <si>
    <t>EXE 005</t>
  </si>
  <si>
    <t xml:space="preserve">Etablissement des études EXE d'Infrastructures d'Accueil aérienne à créer.
Cet article peut être utilisé par anticipation lors des missions DEO ou pour les coordinations. 
Prix forfaitaire au nouvel appui aérien (quantitatif identique aux articles concernés de la rubrique "Pose d'un nouveau support aérien de type poteau") </t>
  </si>
  <si>
    <r>
      <rPr>
        <b/>
        <u/>
        <sz val="12"/>
        <rFont val="Arial"/>
        <family val="2"/>
      </rPr>
      <t xml:space="preserve">Prestation d'aiguillage et de piquetage d'infrastructures souterraines et aériennes réalisée en dehors d'une Poche de Réalisation en cours d'étude
</t>
    </r>
    <r>
      <rPr>
        <b/>
        <sz val="11"/>
        <rFont val="Arial"/>
        <family val="2"/>
      </rPr>
      <t>Chaque article de la série rémunère forfaitairement la réalisation d'une prestation d'aiguillage d'infrastructures souterraines</t>
    </r>
    <r>
      <rPr>
        <sz val="11"/>
        <rFont val="Arial"/>
        <family val="2"/>
      </rPr>
      <t xml:space="preserve"> </t>
    </r>
    <r>
      <rPr>
        <b/>
        <sz val="11"/>
        <rFont val="Arial"/>
        <family val="2"/>
      </rPr>
      <t>ou de piquetage d'infrastructures aériennes accompagnée d'une note de calcul de charge. 
Sur la base des éléments transmis par ordre de service comprenant à minima :
- Un plan de situation de l'emprise des infrastructures
- Un extrait SIG des infrastructures à aiguiller ou piqueter (Shapeiles des infrastructures)
- Les caractéristiques du câble optique à utiliser pour les éventuels calculs de charge sur infrastructure aérienne
les prestations de la série suivante comprendront notamment :
- L'obtention des autorisations nécessaires pour la réalisation de la prestation, notamment les arrêtés de circulation ou les accords des propriétaires fonciers,
- La réalisation de la prestation d'aiguillage ou de piquetage,
- La fourniture d'un rapport de piquetage de l'infrastructure avec reportage photos géolocalisées et horodatées par point technique, les fiches de relevé d'alvéoles (FOA) pour les infrastructures souterraines, les fiches d'appuis pour les infrastructures aériennes
- La fourniture des notes de calculs sur infrastructure aérienne conforme aux dispositions du CCTP
- L'extrait SIG des infrastructures souterraines complétées par l'occupation des fourreaux</t>
    </r>
  </si>
  <si>
    <t>PIQ 001</t>
  </si>
  <si>
    <t>Forfait spécifique Préparation/Installation lié aux opérations de diagnostic d'infrastucture souterraine d'anticipation et d'extension</t>
  </si>
  <si>
    <t>PIQ 002</t>
  </si>
  <si>
    <t>Forfait spécifique Préparation/Installation lié aux opérations de diagnostic d'infrastructure aérienne ou mixte d'anticipation et d'extension hors réseau HTA</t>
  </si>
  <si>
    <t>PIQ 003</t>
  </si>
  <si>
    <t>Piquetage d'une infrastructure aérienne, pour un linéaire de cheminement inférieur ou égal à 500ml hors réseau HTA</t>
  </si>
  <si>
    <t>F</t>
  </si>
  <si>
    <t>PIQ 004</t>
  </si>
  <si>
    <t>Piquetage d'une infrastructure aérienne, pour un linéaire de cheminement supérieur à 500ml et inférieur ou égal à 1500ml hors réseau HTA</t>
  </si>
  <si>
    <t>PIQ 005</t>
  </si>
  <si>
    <t>Piquetage d'une infrastructure aérienne, pour un linéaire de cheminement supérieur à 1500ml et inférieur ou égal à 3500ml hors réseau HTA</t>
  </si>
  <si>
    <t>PIQ 006</t>
  </si>
  <si>
    <t>Piquetage d'une infrastructure aérienne, pour un linéaire de cheminement supérieur à 3500ml et inférieur à 10000ml hors réseau HTA</t>
  </si>
  <si>
    <t>PIQ 007</t>
  </si>
  <si>
    <t>Aiguillage d'un fourreau existant (article utilisé uniquement dans le cadre  d'anticipation et d'extension)</t>
  </si>
  <si>
    <t>PIQ 008</t>
  </si>
  <si>
    <t>Aiguillage d'un fourreau existant occupé (article utilisé uniquement dans le cadre  d'anticipation et d'extension)</t>
  </si>
  <si>
    <t>PIQ 009</t>
  </si>
  <si>
    <t>Coefficient de complexité applicable aux prix PIQ 001 à PIQ 008 dans le cas de prestations demandées dans un délai de réalisation inférieur à 15 jours calendaires</t>
  </si>
  <si>
    <t>C</t>
  </si>
  <si>
    <r>
      <rPr>
        <b/>
        <u/>
        <sz val="12"/>
        <rFont val="Arial"/>
        <family val="2"/>
      </rPr>
      <t>Réalisation d'Infrastructures d'accueil souterraines</t>
    </r>
    <r>
      <rPr>
        <b/>
        <sz val="10"/>
        <rFont val="Arial"/>
        <family val="2"/>
      </rPr>
      <t xml:space="preserve">
Chaque article de la série comprend la réalisation des Infrastructures d’accueil en génie-civil nécessaires à la mise en place de Segments Optiques :
• Réalisation du Génie Civil conformément aux prescriptions du CCTP comprenant remblais et réfections des chaussées, fouilles manuelle, dans tous types de terrains.
• Comprend la réalisation de tranchée dimensionnée pour accueillir jusqu’à cinq fourreaux.
• Le croisement de canalisations diverses, les terrassements en parallèle ou à proximité de réseaux existants
• Les passages sous bordures de trottoir, les déposes/reposes de bordures de tous types,
• Les démolitions de blocs rocheux ou béton et leur évacuation
• passages sous ouvrages particuliers (murs de tout type, dalles…) et toutes les sujétions s’y rapportant
• la réfection des surfaces peintes existantes (bande de signalisation routière, zébra, passage piéton et autres ) dans la couleur d’origine
• Le cas échéant, les réfections provisoires, notamment en béton bitumineux à froid type « enrobé à froid »
• La mise en dépôt des déblais sur berge, le chargement sur camion, l’évacuation de l’ensemble des excédents et impropres issus de la fouille dans un lieu de dépôt autorisé et agréé par le maître d’ouvrage, y compris tous les frais de transport et de mise en décharge éventuels, quelle que soit la distance,
• la fourniture et pose d’une ou plusieurs bandes de grillage avertisseur de largeur et couleur appropriée aux réseaux, y compris toutes sujétions d'étaiement, d'épuisement, de présence ou de croisement d'autres réseaux humides ou secs souterrains, de difficultés de tracés ou d'accès.
• Le remblaiement avec le provenant jugé sain par le maitre d’œuvre, et le compactage par couches successives. 
• Les travaux de compactage des tranchées conformes aux prescriptions du gestionnaire de voirie. 
• Fourniture et pose de 3 fourreaux PEHD 33/40 ou PVC 42/45 ou 2 fourreaux PVC 56/60 ou 2 fourreaux ou PVC 75/80 (ou équivalent pour les forages dirigés, encorbellements ou percussion de réseau tiers),
• Pénétrations des Fourreaux aux points d’extrémité ou de passage (chambres, armoires, NRO, supports …)
• Les démarches liées à l’accès aux différents domaines,
• L’élaboration des éléments du dossier de Pré-DOE relatifs aux infrastructures concernées.
• L’obtention des permissions de voiries
• Les missions de réception, notamment pour l’accompagnement aux reconnaissances terrain lors des opérations de réception
• Les contrôles, notamment contrôles de fourreaux</t>
    </r>
  </si>
  <si>
    <t>Pour les articles dont l'unité est le "ml", le prix s'applique au mètre de tracé horizontal de génie civil à réaliser sur la base du linéaire des plans du DEXE.
Ne comprend pas : 
• La fourniture et pose des infrastructures optiques 
• la fourniture et pose des chambres de génie-civil</t>
  </si>
  <si>
    <t>GC024</t>
  </si>
  <si>
    <t>Forage dirigé en terrain de toute nature, tout diamètre et tirage d'un fourreau PEHD (diamètre 130mm minimum ), y compris toute sujétion.</t>
  </si>
  <si>
    <t>GC025</t>
  </si>
  <si>
    <t>Encorbellement sur ouvrage d’art de capacité équivalente à 4 fourreaux PEHD 33/40.</t>
  </si>
  <si>
    <t>GC027</t>
  </si>
  <si>
    <t>Plus value pour trottoir ou chaussée pavé ou dallé sur lit de sable - dépose et repose au profil des pavés ou dalles récupérés</t>
  </si>
  <si>
    <t>m2</t>
  </si>
  <si>
    <t>GC028</t>
  </si>
  <si>
    <t>Plus value pour trottoir ou chaussée pavé ou dallé sur béton - dépose et repose au profil des pavés ou dalles récupérés</t>
  </si>
  <si>
    <t>GC029</t>
  </si>
  <si>
    <t>Plus value pour réfection en enrobé rouge</t>
  </si>
  <si>
    <t>GC030</t>
  </si>
  <si>
    <t>Plus value pour réfection en enrobé noir</t>
  </si>
  <si>
    <t>GC031</t>
  </si>
  <si>
    <t>Plus value pour réfection en asphalte noir</t>
  </si>
  <si>
    <t>GC032</t>
  </si>
  <si>
    <t>Plus value pour réfection en asphalte rouge</t>
  </si>
  <si>
    <t>GC033</t>
  </si>
  <si>
    <t>Plus value pour réfection en gravillonnage</t>
  </si>
  <si>
    <t>GC034</t>
  </si>
  <si>
    <t>Plus value pour réfection bi couche dans le cas où ce n'est pas prévu dans l'item concerné</t>
  </si>
  <si>
    <t>GC035</t>
  </si>
  <si>
    <t>Plus value pour mise en œuvre de béton grave ciment en tranchée</t>
  </si>
  <si>
    <t>m3</t>
  </si>
  <si>
    <t>Non canstater sur le terrain</t>
  </si>
  <si>
    <t>GC036</t>
  </si>
  <si>
    <t>Plus value Roche (hors articles GC mécanisé)</t>
  </si>
  <si>
    <t>Constat au réel vu par MOE_DET (laisser apparent)</t>
  </si>
  <si>
    <t>GC037</t>
  </si>
  <si>
    <t>Plus-value pour la réalisation d’un surdimensionnement de tranchée destiné à accueillir de 1 à QUATRE (4) fourreaux supplémentaires dans le cas d'une tranchée réalisée en GC Traditionnel. Comprend : tous surcouts liés à la surlargeur ou/et surprofondeur, mise en œuvre identique aux prescriptions de l’article concerné. Ne comprend pas la fourniture de fourreaux (les fourreaux à poser sont commandés via les articles FX)</t>
  </si>
  <si>
    <t>GC038</t>
  </si>
  <si>
    <t>Plus-value pour la réalisation d’un surdimensionnement de tranchée destiné à accueillir de 1 à DEUX (2) fourreaux supplémentaires dans le cas d'une tranchée réalisée en GC Mécanisé hors terrain naturel. Comprend : tous surcouts liés à la surlargeur ou/et surprofondeur, mise en œuvre identique aux prescriptions de l’article concerné. Ne comprend pas la fourniture de fourreaux (les fourreaux à poser sont commandés via les articles FX)</t>
  </si>
  <si>
    <t>GC039</t>
  </si>
  <si>
    <t>Plus-value pour la réalisation d’un surdimensionnement de tranchée destiné à accueillir de 1 à QUATRE (4) fourreaux supplémentaires dans le cas d'une tranchée réalisée en GC Mécanisé en Terrain Naturel Comprend : tous surcouts liés à la surlargeur ou/et surprofondeur, mise en œuvre identique aux prescriptions de l’article concerné. Ne comprend pas la fourniture de fourreaux (les fourreaux à poser sont commandés via les articles FX)</t>
  </si>
  <si>
    <t>GC040</t>
  </si>
  <si>
    <t>Confection de gazon par semis: ce prix s'applique au mètre carré, il comprend: le terrassement complémentaire, l'évacuation des déblais en charge y compris droits de décharge, la préparation de la couche de fondation, du substrat, avant ensemencement à la volée (30g/m2), compris toute sujétions d'éléments d'ajustement ou de coupes soignées sur les rives</t>
  </si>
  <si>
    <t>TRA_6003 -&gt; Engazonnement compris dans la refection de tranché</t>
  </si>
  <si>
    <t>GC041</t>
  </si>
  <si>
    <t>Déplacement de petit mobilier: ce prix rémunère à l'unité le déplacement de mobilier urbain ou de jardin et comprend: la dépose soignée, la démolition de fondation, le stockage sur le terrain, la création de nouvelles fondations, la repose et la finition. Il s'applique notamment aux bornes bois ou béton, barrière, garde corps, arceaux métalliques...sans ancrage au sol.</t>
  </si>
  <si>
    <t>GC042</t>
  </si>
  <si>
    <t>Déplacement de gros mobilier: ce prix rémunère à l'unité le déplacement de mobilier urbain ou de jardin et comprend: la dépose soignée, la démolition de fondation, le stockage sur le terrain, la création de nouvelles fondations, la repose et la finition. Il s'applique notamment aux rochers, jardinières béton, panneaux, poteaux...avec ancrage au sol.</t>
  </si>
  <si>
    <t>GC043</t>
  </si>
  <si>
    <t>Découpes de revêtement: ce prix s'applique au mètre linéaire de découpage du revêtement par tous moyens. Il comprend : l'amenée et le repliement du matériel nécessaire, le marquage préalable au cordex suivant les directives du Syndicat, l'enlèvement des déblais qui peuvent subvenir suite à la coupe ainsi que le balayage, toutes protections nécessaires. sciage enrobés épaisseur &lt;10 cm de 0 à 200ml.
Article sur validation expresse du MOA ou son représentant.</t>
  </si>
  <si>
    <t>GC044</t>
  </si>
  <si>
    <t>Découpes de revêtement: ce prix s'applique au mètre linéaire de découpage du revêtement par tous moyens. Il comprend : l'amenée et le repliement du matériel nécessaire, le marquage préalable au cordex suivant les directives du Syndicat, l'enlèvement des déblais qui peuvent subvenir suite à la coupe ainsi que le balayage, toutes protections nécessaires. sciage enrobés épaisseur &lt;10 cm de plus de 200ml.
Article sur validation expresse du MOA ou son représentant.</t>
  </si>
  <si>
    <t>GC045</t>
  </si>
  <si>
    <t>Démolition de revêtement: ce prix s'applique au mètre carré. Il comprend: le défonçage à l'engin mécanique ou au marteau mécanique sur une épaisseur de 10 cm au maximum des revêtements tous types, l'évacuation des déblais aux décharges définitives de l'entrepreneur, le nettoyage après travaux et la mise en place de l'ensemble des protections nécessaires pour 1 à 50m².
Article sur validation expresse du MOA ou son représentant.</t>
  </si>
  <si>
    <t>GC046</t>
  </si>
  <si>
    <t>Démolition de revêtement: ce prix s'applique au mètre carré. Il comprend: le défonçage à l'engin mécanique ou au marteau mécanique sur une épaisseur de 10 cm au maximum des revêtements tous types, l'évacuation des déblais aux décharges définitives de l'entrepreneur, le nettoyage après travaux et la mise en place de l'ensemble des protections nécessaires pour plus de 50 m².
Article sur validation expresse du MOA ou son représentant.</t>
  </si>
  <si>
    <t>GC047</t>
  </si>
  <si>
    <t>Ce prix rémunère la fourniture d'arbres tiges selon les prescriptions suivantes :
Tous les végétaux seront de 1ère catégorie selon la norme NF 12-037, de taille moyenne 30/45, la fourniture comprend toutes les sujétions d’arrachage en pépinière, de manipulation et de préparation, de protection contre les intempéries (en particulier le risque de gel nocturne, le vent violent, les fortes pluies) et contre les blessures ou le dessèchement, de mise en jauge en pépinière, l’apport à pied d’œuvre, le déchargement sur le chantier et la remise en jauge si nécessaire.
Les végétaux seront choisis et sélectionnés en pépinière par le Syndicat pour leur port recherché et leur venue franche ; ils seront exempts de maladies ou de blessures.
La mise en jauge sur le chantier est obligatoire si la plantation ne peut être effectuée dans un délai de 24 heures entre l’arrachage et la plantation pour les végétaux en racines nues. Ce délai pourra être de 48 heures pour les végétaux en mottes.
Toutes les précautions seront prises lors du transport, afin de ne pas endommager les végétaux, et le Titulaire s'assurera de leur reprise un fois plantés.</t>
  </si>
  <si>
    <t>GC048</t>
  </si>
  <si>
    <t>Ce prix rémunère la fourniture de végétaux strates basses, arbustes, graminées et vivaces selon les prescriptions suivantes :
Tous les végétaux seront de 1ère catégorie selon la norme NF 12-037, de taille moyenne 15/20, la fourniture comprend toutes les sujétions d’arrachage en pépinière, de manipulation et de préparation, de protection contre les intempéries (en particulier le risque de gel nocturne, le vent violent, les fortes pluies) et contre les blessures ou le dessèchement, de mise en jauge en pépinière, l’apport à pied d’œuvre, le déchargement sur le chantier et la remise en jauge si nécessaire.
Les végétaux seront choisis et sélectionnés en pépinière par le Syndicat pour leur port recherché et leur venue franche ; ils seront exempts de maladies ou de blessures.
La mise en jauge sur le chantier est obligatoire si la plantation ne peut être effectuée dans un délai de 24 heures entre l’arrachage et la plantation pour les végétaux en racines nues. Ce délai pourra être de 48 heures pour les végétaux en mottes.
Toutes les précautions seront prises lors du transport, afin de ne pas endommager les végétaux, et le Titulaire s'assurera de leur reprise un fois plantés.</t>
  </si>
  <si>
    <t>GC049</t>
  </si>
  <si>
    <t>Sondage mécanique lié à l’incertitude de l’emplacement exact des réseaux, selon les classes de précision cartographique définies au décret n°2011-1241 du 5 octobre 2011 applicable à compter du 1er juillet 2012, à l’arrêté du 15 février 2012, et au décret n° 2012-970 du 20 août 2012,
Cet article peut aussi être utilisé par anticipation en mission EO ou EXE.</t>
  </si>
  <si>
    <t>Les sondage correspondent a une methode d'investigation complémentaire intrusive.
Privilégier la geodetection (non intrusif)</t>
  </si>
  <si>
    <t>GC050</t>
  </si>
  <si>
    <t>Travaux de débroussaillage nécessaires à l'accès aux infrastructures : abattage d'arbustes, abattage de haies et de taillis pour des sujets de diamètre inférieur à 30 cm pris à 1,3 m du sol y compris le marquage, nettoyage des lieux (selon dispositions du CCTP), et quel que soit la nature du terrain.</t>
  </si>
  <si>
    <t>m²</t>
  </si>
  <si>
    <t>GC051</t>
  </si>
  <si>
    <t>Détection et localisation de réseau enterré par procédé non intrusif, quelle que soit la technique, selon les classes de précision cartographique définies au décret n°2011-1241 du 5 octobre 2011 applicable à compter du 1er juillet 2012, à l’arrêté du 15 février 2012, et au décret n° 2012-970 du 20 août 2012. 
Prix forfaitaire quel que soit le nombre de réseaux relevés.
Cet article peut aussi être utilisé par anticipation en mission EO ou EXE.</t>
  </si>
  <si>
    <t>GC052</t>
  </si>
  <si>
    <t>Décroutage/Recroutage de chambre pour tous types de revêtement :
Ce prix s'applique par chambre pour une commande de 1 à 10 chambres. Il comprend : le défonçage à l'engin mécanique ou au marteau mécanique sur tous types de revêtement, le cas échéant la réfection provisoire, la réfection définitive selon les prescriptions des gestionnaires de voirie, l'évacuation des déblais aux décharges définitives de l'entrepreneur, le nettoyage après travaux et la mise en place de l'ensemble des protections nécessaires.
Cet article peut aussi être utilisé par anticipation en mission EO ou EXE.</t>
  </si>
  <si>
    <t>GC053</t>
  </si>
  <si>
    <t>Décroutage/Recroutage de chambre pour tous types de revêtement :
Ce prix s'applique par chambre pour une commande de plus de 10 chambres. Il comprend: le défonçage à l'engin mécanique ou au marteau mécanique sur tous types de revêtement, le cas échéant la réfection provisoire, la réfection définitive selon les prescriptions des gestionnaires de voirie, l'évacuation des déblais aux décharges définitives de l'entrepreneur, le nettoyage après travaux et la mise en place de l'ensemble des protections nécessaires.
Cet article peut aussi être utilisé par anticipation en mission EO ou EXE.</t>
  </si>
  <si>
    <t>GC057</t>
  </si>
  <si>
    <r>
      <t xml:space="preserve">Travaux de réparation de fourreaux existants cassés ou bouchés. </t>
    </r>
    <r>
      <rPr>
        <b/>
        <sz val="10"/>
        <rFont val="Arial"/>
        <family val="2"/>
      </rPr>
      <t>Ce prix inclut la réalisation des études d’exécution conformément au CCTP, il s'applique par opération pour une fouille de 4 ml maximum</t>
    </r>
    <r>
      <rPr>
        <sz val="10"/>
        <rFont val="Arial"/>
        <family val="2"/>
      </rPr>
      <t xml:space="preserve">, quelle que soit la profondeur des fourreaux à réparer et la largeur de la fouille. Il comprend l'ouverture d'une fouille dans la chaussée après découpage de la couche supérieure à la scie, la réparation par manchonnage de l'ensemble des fourreaux concernés, la fourniture et pose de grillage avertisseur 30 cm au dessus de la nappe de fourreaux, la fourniture et mise en place d'un enrobement de sable ou matériau de granulométrie inférieur à 0,5mm autour des fourreaux, le remblaiement avec des matériaux nobles, le compactage conforme aux préconisations du gestionnaire de voirie, </t>
    </r>
    <r>
      <rPr>
        <b/>
        <sz val="10"/>
        <rFont val="Arial"/>
        <family val="2"/>
      </rPr>
      <t>la réfection à l'identique conforme aux prescriptions du gestionnaire de voirie ou du propriétaire (revêtement de voirie, engazonnement, ou autre selon nature du sol...)</t>
    </r>
    <r>
      <rPr>
        <sz val="10"/>
        <rFont val="Arial"/>
        <family val="2"/>
      </rPr>
      <t>, et les fournitures nécessaires à la réparation des fourreaux dont les manchons et fourreaux éventuels.</t>
    </r>
  </si>
  <si>
    <t>GC058</t>
  </si>
  <si>
    <t>Plus-value pour réfection en résine de pépite</t>
  </si>
  <si>
    <t>GC059</t>
  </si>
  <si>
    <t>Plus-value pour réfection en béton désactivé</t>
  </si>
  <si>
    <t>GC063</t>
  </si>
  <si>
    <r>
      <rPr>
        <b/>
        <sz val="10"/>
        <rFont val="Arial"/>
        <family val="2"/>
      </rPr>
      <t>Plus Value pour surprofondeur de tranchée traditionnelle :</t>
    </r>
    <r>
      <rPr>
        <sz val="10"/>
        <rFont val="Arial"/>
        <family val="2"/>
      </rPr>
      <t xml:space="preserve"> cette plus value peut s'appliquer aux prix GC066, GC071, GC075 et GC077 et correspond à une surprofondeur de </t>
    </r>
    <r>
      <rPr>
        <b/>
        <sz val="10"/>
        <rFont val="Arial"/>
        <family val="2"/>
      </rPr>
      <t>10cm complémentaire à la coupe de tranchée correspondante</t>
    </r>
    <r>
      <rPr>
        <sz val="10"/>
        <rFont val="Arial"/>
        <family val="2"/>
      </rPr>
      <t xml:space="preserve"> et nécessaire à la réalisation de la tranchée suivant les préconisations des gestionnaires de voirie. Cette plus value peut s'appliquer plusieurs fois aux prix précédemment cités en fonction des spécifications du règlement de voirie. Elle comprend notamment la réalisation de la surprofondeur de 10cm supplémentaire, la fourniture et la mise en œuvre des matériaux de remblaiement complémentaires suivant les préconisations de la coupe de tranchée correspondante, et toutes sujétions d'exécution ou de fourniture.</t>
    </r>
  </si>
  <si>
    <t>GC064</t>
  </si>
  <si>
    <r>
      <rPr>
        <b/>
        <sz val="10"/>
        <rFont val="Arial"/>
        <family val="2"/>
      </rPr>
      <t xml:space="preserve">Plus Value pour surprofondeur de tranchée mécanisée </t>
    </r>
    <r>
      <rPr>
        <sz val="10"/>
        <rFont val="Arial"/>
        <family val="2"/>
      </rPr>
      <t>: cette plus value peut s'appliquer aux prix GC067, GC068, GC069, GC070, GC072, GC073, GC074, GC076, GC078 et GC079 et correspond à une surprofondeur de 10cm complémentaires à la coupe de tranchée correspondante et nécessaires à la réalisation de la tranchée suivant les préconisations des gestionnaires de voirie. Cette plus value peut s'appliquer plusieurs fois aux prix précédemment cités en fonction des spécifications du règlement de voirie. Elle comprend notamment la réalisation de la surprofondeur de 10cm supplémentaire, la fourniture et la mise en œuvre des matériaux de remblaiement complémentaires suivant les préconisations de la coupe de tranchée correspondante, et toutes sujétions d'exécution ou de fourniture</t>
    </r>
  </si>
  <si>
    <t>GC065</t>
  </si>
  <si>
    <r>
      <rPr>
        <b/>
        <sz val="10"/>
        <rFont val="Arial"/>
        <family val="2"/>
      </rPr>
      <t xml:space="preserve">Plus Value pour réalisation d'une couche de GB de 8cm en partie supérieure du remblaiement : </t>
    </r>
    <r>
      <rPr>
        <sz val="10"/>
        <rFont val="Arial"/>
        <family val="2"/>
      </rPr>
      <t>cette plus value peut s'appliquer au prix GC071 et correspond à la mise en œuvre d'une couche de 8cm de Grave Bitume 0/14 classe 3 dans le cadre de la reconstitution de la structure de chaussée lors des opérations de remblaiement en fonction des prescriptions du gestionnaire de voirie, et comprend notamment la fourniture et la mise en œuvre du Grave Bitume, le compactage, la mise en œuvre d'une couche d'imprégnation ou d'une couche d'accrochage avec la couche précédente, et toutes sujétions de fourniture ou d'exécution. Cette plus value peut s'appliquer jusqu'à trois fois pour une même tranchée en fonction des spécifications du règlement de voirie.</t>
    </r>
  </si>
  <si>
    <t>Voir les coupe type du département a respecter (2couches de GB)</t>
  </si>
  <si>
    <t>GC066</t>
  </si>
  <si>
    <r>
      <rPr>
        <b/>
        <sz val="10"/>
        <rFont val="Arial"/>
        <family val="2"/>
      </rPr>
      <t>GC Traditionnel hors chaussée sous Trottoir revêtu</t>
    </r>
    <r>
      <rPr>
        <sz val="10"/>
        <rFont val="Arial"/>
        <family val="2"/>
      </rPr>
      <t>- ouverture et remblaiement d'une fouille dans le trottoir avec découpage de la couche supérieure à la scie, charge 0,60 m, largeur 0,30 m minimum, la mise en place de la nappe de fourreaux, la fourniture et mise en place d'un enrobement de sable ou matériau de granulométrie inférieur à 0,5mm autour des fourreaux, la fourniture et pose de grillage avertisseur 30 cm au dessus de la génératrice supérieure de la nappe de fourreaux, la fourniture et pose du fil de détection, le remblaiement avec des matériaux nobles suivant le règlement de voirie, le compactage Q3, permettant d’obtenir les objectifs de densification relatif à la norme NFP 98-331 et/ou prescription du gestionnaire garantissant la conformité au contrepôle relatif à la norme XP94-105, la fourniture et application d'une couche d'accrochage, la réfection de l'accotement à l'identique y compris la réalisation d'un épaulement sur 10cm de part et d'autre de la tranchée, la réalisation des joints le cas échéant et toute autre sujétion</t>
    </r>
  </si>
  <si>
    <t>Incohérence entre le linéaire sur plans et DQE</t>
  </si>
  <si>
    <t>GC067</t>
  </si>
  <si>
    <r>
      <rPr>
        <b/>
        <sz val="10"/>
        <rFont val="Arial"/>
        <family val="2"/>
      </rPr>
      <t xml:space="preserve">GC Mécanisé Mini-Tranchée hors chaussée sous Trottoir </t>
    </r>
    <r>
      <rPr>
        <sz val="10"/>
        <rFont val="Arial"/>
        <family val="2"/>
      </rPr>
      <t>- ouverture et remblaiement d'une fouille dans le trottoir ou l'accotement, charge de 2 fois la largeur de la tranchée, la mise en place de la nappe de fourreaux, la fourniture et mise en place d'un enrobement en MAC Rouge autour des fourreaux jusqu'au niveau du trottoir, la fourniture et pose du fil de détection, la réfection définitive de l'accotement à l'identique sous 16 semaines après rabotage d'une largeur minimum de largeur de tranchée + 10 cm de chaque côté de la tranchée + application d'une couche d'accrochage + réalisation des joints le cas échéant, et toute autre sujétion</t>
    </r>
  </si>
  <si>
    <t>GC068</t>
  </si>
  <si>
    <r>
      <rPr>
        <b/>
        <sz val="10"/>
        <rFont val="Arial"/>
        <family val="2"/>
      </rPr>
      <t xml:space="preserve">GC Mécanisé Micro-Tranchée hors chaussée sous Trottoir </t>
    </r>
    <r>
      <rPr>
        <sz val="10"/>
        <rFont val="Arial"/>
        <family val="2"/>
      </rPr>
      <t xml:space="preserve">- ouverture et remblaiement d'une fouille dans le trottoir ou l'accotement, charge 0,40 m, largeur 0,15 m maximum, la mise en place de la nappe de fourreaux, la fourniture et mise en place d'un enrobement en MAC Rouge autour des fourreaux jusqu'au niveau de la chaussée, la fourniture et pose du fil de détection, la réfection définitive de l'accotement à l'identique sous 16 semaines après rabotage d'une largeur minimum de largeur de tranchée + 10 cm de chaque côté de la tranchée + application d'une couche d'accrochage + réalisation des joints le cas échéant, et toute autre sujétion
</t>
    </r>
  </si>
  <si>
    <t>GC069</t>
  </si>
  <si>
    <r>
      <rPr>
        <b/>
        <sz val="10"/>
        <rFont val="Arial"/>
        <family val="2"/>
      </rPr>
      <t>GC Mécanisé Mini-Tranchée en Chaussée ou accotement revêtu</t>
    </r>
    <r>
      <rPr>
        <sz val="10"/>
        <rFont val="Arial"/>
        <family val="2"/>
      </rPr>
      <t xml:space="preserve"> - ouverture et remblaiement d'une fouille dans la chaussée, charge de 2 fois la largeur de la tranchée, largeur 0,30 m maximum, la mise en place de la nappe de fourreaux, la fourniture et mise en place d'un enrobement en MAC Rouge autour des fourreaux jusqu'au niveau de la chaussée, la fourniture et pose du fil de détection, la </t>
    </r>
    <r>
      <rPr>
        <b/>
        <sz val="10"/>
        <rFont val="Arial"/>
        <family val="2"/>
      </rPr>
      <t xml:space="preserve">réfection définitive </t>
    </r>
    <r>
      <rPr>
        <sz val="10"/>
        <rFont val="Arial"/>
        <family val="2"/>
      </rPr>
      <t>en enrobé 0/10 ou équivalent existant de la chaussée après rabotage d'une largeur minimum de largeur de tranchée + 10 cm de chaque côté et d'une épaisseur minimum de 6 cm + application d'une couche d'accrochage + réalisation des joints le cas échéant, et toute autre sujétion</t>
    </r>
  </si>
  <si>
    <t>GC070</t>
  </si>
  <si>
    <r>
      <rPr>
        <b/>
        <sz val="10"/>
        <rFont val="Arial"/>
        <family val="2"/>
      </rPr>
      <t>GC Mécanisé Micro-Tranchée en Chaussée ou accotement revêtu</t>
    </r>
    <r>
      <rPr>
        <sz val="10"/>
        <rFont val="Arial"/>
        <family val="2"/>
      </rPr>
      <t xml:space="preserve"> - ouverture et remblaiement d'une fouille dans la chaussée, charge 0,40, largeur 0,15 m maximum, la mise en place de la nappe de fourreaux, la fourniture et mise en place d'un enrobement en MAC Rouge autour des fourreaux jusqu'au niveau de la chaussée, la fourniture et pose du fil de détection, la réfection définitive en enrobé 0/10 ou équivalent existant de la chaussée après rabotage d'une largeur minimum de largeur de tranchée + 10 cm de chaque côté et d'une épaisseur minimum de 6 cm + application d'une couche d'accrochage + réalisation des joints le cas échéant, et toute autre sujétion</t>
    </r>
  </si>
  <si>
    <t>GC071</t>
  </si>
  <si>
    <r>
      <rPr>
        <b/>
        <sz val="10"/>
        <rFont val="Arial"/>
        <family val="2"/>
      </rPr>
      <t>GC Traditionnel en Chaussée ou accotement revêtu-</t>
    </r>
    <r>
      <rPr>
        <sz val="10"/>
        <rFont val="Arial"/>
        <family val="2"/>
      </rPr>
      <t xml:space="preserve"> ouverture et remblaiement d'une fouille dans la chaussée après découpage de la couche supérieure à la scie, charge 0,60 m, largeur 0,30 m minimum, la mise en place de la nappe de fourreaux, la fourniture et mise en place d'un enrobement de sable ou matériau de granulométrie inférieur à 0,5mm autour des fourreaux, la fourniture et pose de grillage avertisseur 30 cm au dessus de la génératrice supérieure de la nappe de fourreaux, la fourniture et pose du fil de détection, le remblaiement avec des matériaux nobles suivant les prescriptions du gestionnaire, le compactage Q3, permettant d’obtenir les objectifs de densification relatif à la norme 98-331 et/ou prescription du gestionnaire garantissant la conformité au contrepôle relatif à la norme XP94-105, la fourniture et application d'une couche d'accrochage après rabotage d'une largeur minimum de largeur de tranchée + 10 cm de chaque côté (épaulement) puis la réfection définitive de la chaussée en enrobé 0/10 ou équivalent existant d'une épaisseur minimum de 6 cm minimum la réalisation des joints le cas échéant, et toute autre sujétion</t>
    </r>
  </si>
  <si>
    <t>GC072</t>
  </si>
  <si>
    <r>
      <rPr>
        <b/>
        <sz val="10"/>
        <rFont val="Arial"/>
        <family val="2"/>
      </rPr>
      <t>GC Mécanisé en Accotement non Revêtu</t>
    </r>
    <r>
      <rPr>
        <sz val="10"/>
        <rFont val="Arial"/>
        <family val="2"/>
      </rPr>
      <t xml:space="preserve"> - ouverture et remblaiement d'une fouille dans l'accotement à une distance supérieure à 100 cm du bord de la chaussée, charge 0,60 m, largeur 0,30 m maximum, la mise en place de la nappe de fourreaux, la fourniture et mise en place d'un enrobement de sable ou matériau de granulométrie inférieur à 0,5mm autour des fourreaux (sauf utilisation de PEHD RC 100), la fourniture et pose de grillage avertisseur 30 cm au dessus de la génératrice supérieure de la nappe de fourreaux, la fourniture et pose du fil de détection, le remblaiement avec les matériaux extraits expurgés des blocs dont la taille est supérieure aux 2/3 de la fouille, le compactage Q4 ou existant minimum, permettant d’obtenir les objectifs de densification relatif à la norme 98-331 et/ou prescription du gestionnaire garantissant la conformité au contrepôle relatif à la norme XP94-105, la remise en forme de l'accotement, le ratissage, l'engazonnement et toute autre sujétion</t>
    </r>
  </si>
  <si>
    <t>GC073</t>
  </si>
  <si>
    <r>
      <rPr>
        <b/>
        <sz val="10"/>
        <rFont val="Arial"/>
        <family val="2"/>
      </rPr>
      <t>GC Mécanisé en Accotement non Revêtu -</t>
    </r>
    <r>
      <rPr>
        <sz val="10"/>
        <rFont val="Arial"/>
        <family val="2"/>
      </rPr>
      <t xml:space="preserve"> ouverture et remblaiement d'une fouille dans l'accotement à une distance inférieure ou égale à 100 cm du bord de la chaussée, charge 0,60 m, largeur 0,30 m maximum, la mise en place de la nappe de fourreaux, la fourniture et mise en place d'un enrobement de sable ou matériau de granulométrie inférieur à 0,5mm autour des fourreaux (sauf utilisation de PEHD RC 100), la fourniture et pose de grillage avertisseur 30 cm au dessus de la génératrice supérieure de la nappe de fourreaux, la fourniture et pose du fil de détection, le remblaiement comprenant l'apport de 30 cm de GNT 0/31.5 en couche supérieure et matériaux extraits expurgés des blocs dont la taille est supérieure aux 2/3 de la fouille, le compactage Q4 ou existant minimum, la remise en forme de l'accotement, le ratissage, l'engazonnement et toute autre sujétion</t>
    </r>
  </si>
  <si>
    <t>GC074</t>
  </si>
  <si>
    <r>
      <rPr>
        <b/>
        <sz val="10"/>
        <rFont val="Arial"/>
        <family val="2"/>
      </rPr>
      <t>GC Mécanisé en Accotement non Revêtu après fossé</t>
    </r>
    <r>
      <rPr>
        <sz val="10"/>
        <rFont val="Arial"/>
        <family val="2"/>
      </rPr>
      <t xml:space="preserve"> - ouverture et remblaiement d'une fouille dans l'accotement après fossé et à une distance supérieure à 100 cm du bord de la chaussée, charge 0,60 m, largeur 0,30 m maximum, la mise en place de la nappe de fourreaux, la fourniture et mise en place d'un enrobement de sable ou matériau de granulométrie inférieur à 0,5mm autour des fourreaux (sauf utilisation de PEHD RC 100), la fourniture et pose de grillage avertisseur 30 cm au dessus de la génératrice supérieure de la nappe de fourreaux, la fourniture et pose du fil de détection, le remblaiement avec les matériaux extraits expurgés des blocs dont la taille est supérieure aux 2/3 de la fouille, la remise en forme de l'accotement ou de l'espace vert, le ratissage, l'engazonnement et toute autre sujétion</t>
    </r>
  </si>
  <si>
    <t>GC075</t>
  </si>
  <si>
    <r>
      <rPr>
        <b/>
        <sz val="10"/>
        <rFont val="Arial"/>
        <family val="2"/>
      </rPr>
      <t xml:space="preserve">GC Traditionnel en Accotement non Revêtu </t>
    </r>
    <r>
      <rPr>
        <sz val="10"/>
        <rFont val="Arial"/>
        <family val="2"/>
      </rPr>
      <t>- ouverture et remblaiement d'une fouille dans l'accotement, charge 0,60 m, largeur 0,30 m minimum, la mise en place de la nappe de fourreaux, la fourniture et mise en place d'un enrobement de sable ou matériau de granulométrie inférieur à 0,5mm autour des fourreaux, la fourniture et pose de grillage avertisseur 30 cm au dessus de la génératrice supérieure de la nappe de fourreaux, la fourniture et pose du fil de détection, le remblaiement comprenant l'apport de 30 cm de GNT 0/31.5 en couche supérieure et matériaux extraits expurgés des blocs dont la taille est supérieure aux 2/3 de la fouille, le compactage Q4 ou existant minimum, la remise en forme de l'accotement, le ratissage, l'engazonnement et toute autre sujétion</t>
    </r>
  </si>
  <si>
    <t>GC076</t>
  </si>
  <si>
    <r>
      <rPr>
        <b/>
        <sz val="10"/>
        <rFont val="Arial"/>
        <family val="2"/>
      </rPr>
      <t>GC Mécanisé en bord de chaussée (Micro-Rive) en Accotement non Revêtu -</t>
    </r>
    <r>
      <rPr>
        <sz val="10"/>
        <rFont val="Arial"/>
        <family val="2"/>
      </rPr>
      <t xml:space="preserve"> ouverture et remblaiement d'une fouille dans l'accotement à proximité immédiate du bord de la chaussée (moins de 20 cm), charge 0,40 m, largeur 0,15 m maximum, la mise en place de la nappe de fourreaux, la fourniture et mise en place d'un enrobement en MAC Rouge autour des fourreaux, la fourniture et pose du fil de détection, la remise en forme de l'accotement, et toute autre sujétion</t>
    </r>
  </si>
  <si>
    <t>GC077</t>
  </si>
  <si>
    <r>
      <rPr>
        <b/>
        <sz val="10"/>
        <rFont val="Arial"/>
        <family val="2"/>
      </rPr>
      <t>GC Traditionnel sur Chemin Empierré ou espace vert</t>
    </r>
    <r>
      <rPr>
        <sz val="10"/>
        <rFont val="Arial"/>
        <family val="2"/>
      </rPr>
      <t xml:space="preserve"> - ouverture et remblaiement d'une fouille dans chemin ou accotement, charge 0,60 m, largeur 0,30 m minimum, la mise en place de la nappe de fourreaux, la fourniture et mise en place d'un enrobement de sable ou matériau de granulométrie inférieur à 0,5mm autour des fourreaux, la fourniture et pose de grillage avertisseur 30 cm au dessus de la nappe de fourreaux, la fourniture et pose du fil de détection, le remblaiement avec les matériaux extraits expurgés des blocs dont la taille est supérieure aux 2/3 de la fouille, le compactage Q3 ou existant, la remise en forme du chemin ou espace vert à l'existant et toute autre sujétion</t>
    </r>
  </si>
  <si>
    <t>GC078</t>
  </si>
  <si>
    <r>
      <rPr>
        <b/>
        <sz val="10"/>
        <rFont val="Arial"/>
        <family val="2"/>
      </rPr>
      <t xml:space="preserve">GC Mécanisé sur Chemin Empierré </t>
    </r>
    <r>
      <rPr>
        <sz val="10"/>
        <rFont val="Arial"/>
        <family val="2"/>
      </rPr>
      <t>- ouverture et remblaiement d'une fouille dans le chemin, charge 0,60 m, largeur 0,30 m maximum, la mise en place de la nappe de fourreaux, la fourniture et mise en place d'un enrobement de sable ou matériau de granulométrie inférieur à 0,5mm autour des fourreaux (sauf utilisation de PEHD RC 100), la fourniture et pose de grillage avertisseur 30 cm au dessus de la nappe de fourreaux, la fourniture et pose du fil de détection, le remblaiement avec les matériaux extraits expurgés des blocs dont la taille est supérieure aux 2/3 de la fouille, niveau de compactage Q3 ou existant, la remise en forme du chemin à l'existant, le ratissage et toute autre sujétion</t>
    </r>
  </si>
  <si>
    <t>GC079</t>
  </si>
  <si>
    <r>
      <rPr>
        <b/>
        <sz val="10"/>
        <rFont val="Arial"/>
        <family val="2"/>
      </rPr>
      <t>GC mécanisé au Soc Vibrant, en Accotement non Revêtu, en espace vert, terrain naturel ou chemin empierré</t>
    </r>
    <r>
      <rPr>
        <sz val="10"/>
        <rFont val="Arial"/>
        <family val="2"/>
      </rPr>
      <t xml:space="preserve">
Comprend : ouverture d'une fouille, charge 0,80 m, la mise en place de la nappe de fourreaux, la fourniture et pose de grillage avertisseur au dessus de la nappe de fourreaux, la réfection à l’identique (notamment remise en forme des terres, ratissage, engazonnement, le remblaiement avec les matériaux extraits expurgés des blocs dont la taille est supérieure aux 2/3 de la fouille,) mise en place de 3 fourreaux PEHD 33/40 renforcés (PEHD RC100), et toute autre sujétion.</t>
    </r>
  </si>
  <si>
    <t>GC080</t>
  </si>
  <si>
    <r>
      <rPr>
        <b/>
        <sz val="10"/>
        <rFont val="Arial"/>
        <family val="2"/>
      </rPr>
      <t>Fonçage</t>
    </r>
    <r>
      <rPr>
        <sz val="10"/>
        <rFont val="Arial"/>
        <family val="2"/>
      </rPr>
      <t xml:space="preserve"> en terrain de toute nature, tout diamètre et tirage d'un tube acier (diamètre 130mm minimum ), y compris toute sujétion.</t>
    </r>
  </si>
  <si>
    <t>GC081</t>
  </si>
  <si>
    <t>Travaux d’élagage nécessaires au tirage et à la pose du câble dans un rayon de 1,5 m de large autour d'une ligne existante, nettoyage des lieux (selon dispositions du CCTP), et quel que soit la nature du terrain</t>
  </si>
  <si>
    <t>GC082</t>
  </si>
  <si>
    <t xml:space="preserve">Abattage d'arbre de diamètre supérieur à 30 cm pris à 1,3 m du sol y compris marquage, débitage éventuel et nettoyage des lieux (selon dispositions du CCTP). </t>
  </si>
  <si>
    <t>GC083</t>
  </si>
  <si>
    <t>Création d'un layon de 3 m de large autour d'une ligne existante, incluant toutes sujétions nécessaires dont débroussaillage, abattage, élagage d'arbustes, haies, taillis, arbres, branches pour des sujets de tous diamètres y compris marquage, nettoyage des lieux, ...</t>
  </si>
  <si>
    <t>GC 084</t>
  </si>
  <si>
    <r>
      <t xml:space="preserve">Forfait spécifique d'installation et de mise en chantier complémentaire pour les travaux de génie civil anticipé dont le montant au prix du présent BPU est inférieur à 150 000 € HT pour des opérations réalisées en dehors des poches de réalisation en cours d'étude. Il comprend un montant fixe et un montant proportionnel.
</t>
    </r>
    <r>
      <rPr>
        <u/>
        <sz val="10"/>
        <rFont val="Arial"/>
        <family val="2"/>
      </rPr>
      <t>Montant fixe :</t>
    </r>
    <r>
      <rPr>
        <sz val="10"/>
        <rFont val="Arial"/>
        <family val="2"/>
      </rPr>
      <t xml:space="preserve">
Le montant fixe est de 1775,64 €
</t>
    </r>
    <r>
      <rPr>
        <u/>
        <sz val="10"/>
        <rFont val="Arial"/>
        <family val="2"/>
      </rPr>
      <t xml:space="preserve">Montant proportionnel :
</t>
    </r>
    <r>
      <rPr>
        <sz val="10"/>
        <rFont val="Arial"/>
        <family val="2"/>
      </rPr>
      <t>Le montant proportionnel au montant des travaux du total du BPU est établi tel quel :
- 20 % du prix des travaux pour les opérations d'un montant total inférieur à 50 000 €
- 10 000 € pour les opérations d'un montant total supérieur ou égal à 50 000 € et inférieur à 110 000 €
- 8 000 € pour les opérations d'un montant total supérieur ou égal à 110 000 € et inférieur à 120 000 €
- 6 000 € pour les opérations d'un montant total supérieur ou égal à 120 000 € et inférieur à 130 000 €
- 4 000 € pour les opérations d'un montant total supérieur ou égal à 130 000 € et inférieur à 140 000 €
- 2 000 € pour les opérations d'un montant total supérieur ou égal à 140 000 € et inférieur à 150 000 €</t>
    </r>
  </si>
  <si>
    <r>
      <rPr>
        <b/>
        <u/>
        <sz val="12"/>
        <rFont val="Arial"/>
        <family val="2"/>
      </rPr>
      <t>Fourniture et mise en place d'Infrastructures Optiques dans des Infrastructures Souterraines, des galeries ou dans des bâtiments.</t>
    </r>
    <r>
      <rPr>
        <b/>
        <sz val="9"/>
        <rFont val="Arial"/>
        <family val="2"/>
      </rPr>
      <t xml:space="preserve">
Chaque article de la série comprend la réalisation des prestations et travaux ci-dessous, conformément au CCTP :
• La mise en place des infrastructures optiques dans des infrastructures souterraines de type fourreau (tous types), quels que soient les propriétaires ou gestionnaires (Orange, collectivités, Syndicat…) et quel que soit l'état des Infrastructures d'Accueil existantes,
• Les démarches liées à l’accès aux infrastructures (Orange et syndicats d’électricité, collectivités, délégataires), et aux différents domaines,
• Les démarches liées aux désaturations ou réparations des infrastructures auprès des gestionnaires,
• Les opérations préalables à tout niveau d'accès aux infrastructures existantes dont débroussaillage, pompage, hydrocurage et nettoyage des chambres et fourreaux ...,
• La fourniture et la pose des câbles, y compris fourniture et pose d’ancrages et de tout accessoire nécessaire à la pose et au maintien du câble,
• La pénétration des câbles aux PDC, PDL, SRO-I, SRO-E, RCO, RTO, NRO, MSRO …, 
• Le cas échéant, la fourniture et réalisation du sous-tubage (souple ou rigide), suivant recommandations du gestionnaire d'infrastructures,
• La mise en place des loves,
• La réalisation des épissures,
• Les tests de caractérisation de l’Infrastructure Optique (Bilan Optique …),
• L’élaboration des éléments du dossier de Pré-DOE relatifs aux infrastructures concernées,
• Les moyens mis à disposition pour les opérations préalales à la réception,
• La fourniture et pose des étiquettes conformément au CCTP.
Ne comprend pas : 
• la fourniture et la pose des boitiers de protection d’épissure et des tiroirs optiques,
• les frais et prestations redevables aux gestionnaires (Orange…),
• la réalisation de linéaire de génie civil,
• le décroutage/recroutage de chambre.
Prix au mètre de tracé horizontal d’Infrastructures d’Accueil Souterraines (table "t_cheminement" / champ "cm_long" + filtre appliqué sur champ «cm_typ_imp » = 3, 4, 5, 6, 7, 8 ou 9), par câble (table "t_cableline") et par tranche de Capacité Optique Utile du Câble Optique (table "t_cable" / champ "cb_fo_util"), sur la base du MCD du DEXE.
Le prix de chaque article est indépendant du nombre d’Epissures réalisées.</t>
    </r>
  </si>
  <si>
    <t>FOS039</t>
  </si>
  <si>
    <t>Fourniture et mise en place d'Infrastructures Optiques dans des Infrastructures Souterraines, des galeries ou dans des bâtiments pour un câble ayant une Capacité Optique Utile allant de 1 à 06 fibres optiques.</t>
  </si>
  <si>
    <t>FOS040</t>
  </si>
  <si>
    <t>Fourniture et mise en place d'Infrastructures Optiques dans des Infrastructures Souterraines, des galeries ou dans des bâtiments pour un câble ayant une Capacité Optique Utile allant de 07 à 12 fibres optiques.</t>
  </si>
  <si>
    <t>FOS041</t>
  </si>
  <si>
    <t>Fourniture et mise en place d'Infrastructures Optiques dans des Infrastructures Souterraines, des galeries ou dans des bâtiments pour un câble ayant une Capacité Optique Utile allant de 13 à 18 fibres optiques.</t>
  </si>
  <si>
    <t>FOS042</t>
  </si>
  <si>
    <t>Fourniture et mise en place d'Infrastructures Optiques dans des Infrastructures Souterraines, des galeries ou dans des bâtiments pour un câble ayant une Capacité Optique Utile allant de 19 à 24 fibres optiques.</t>
  </si>
  <si>
    <t>FOS043</t>
  </si>
  <si>
    <t>Fourniture et mise en place d'Infrastructures Optiques dans des Infrastructures Souterraines, des galeries ou dans des bâtiments pour un câble ayant une Capacité Optique Utile allant de 25 à 36 fibres optiques.</t>
  </si>
  <si>
    <t>FOS044</t>
  </si>
  <si>
    <t>Fourniture et mise en place d'Infrastructures Optiques dans des Infrastructures Souterraines, des galeries ou dans des bâtiments pour un câble ayant une Capacité Optique Utile allant de 37 à 48 fibres optiques.</t>
  </si>
  <si>
    <t>FOS045</t>
  </si>
  <si>
    <t>Fourniture et mise en place d'Infrastructures Optiques dans des Infrastructures Souterraines, des galeries ou dans des bâtiments pour un câble ayant une Capacité Optique Utile allant de 49 à 72 fibres optiques.</t>
  </si>
  <si>
    <t>FOS046</t>
  </si>
  <si>
    <t>Fourniture et mise en place d'Infrastructures Optiques dans des Infrastructures Souterraines, des galeries ou dans des bâtiments pour un câble ayant une Capacité Optique Utile allant de 73 à 96 fibres optiques.</t>
  </si>
  <si>
    <t>FOS047</t>
  </si>
  <si>
    <t>Fourniture et mise en place d'Infrastructures Optiques dans des Infrastructures Souterraines, des galeries ou dans des bâtiments pour un câble ayant une Capacité Optique Utile allant de 97 à 144 fibres optiques.</t>
  </si>
  <si>
    <t>FOS048</t>
  </si>
  <si>
    <t>Fourniture et mise en place d'Infrastructures Optiques dans des Infrastructures Souterraines, des galeries ou dans des bâtiments pour un câble ayant une Capacité Optique Utile allant de 145 à 216 fibres optiques.</t>
  </si>
  <si>
    <t>FOS049</t>
  </si>
  <si>
    <t>Fourniture et mise en place d'Infrastructures Optiques dans des Infrastructures Souterraines, des galeries ou dans des bâtiments pour un câble ayant une Capacité Optique Utile allant de 217 à 288 fibres optiques.</t>
  </si>
  <si>
    <t>FOS050</t>
  </si>
  <si>
    <t>Fourniture et mise en place d'Infrastructures Optiques dans des Infrastructures Souterraines, des galeries ou dans des bâtiments pour un câble ayant une Capacité Optique Utile allant de 289 à 432 fibres optiques.</t>
  </si>
  <si>
    <t>FOS051</t>
  </si>
  <si>
    <t>Fourniture et mise en place d'Infrastructures Optiques dans des Infrastructures Souterraines, des galeries ou dans des bâtiments pour un câble ayant une Capacité Optique Utile allant de 433 à 576 fibres optiques.</t>
  </si>
  <si>
    <t>FOS052</t>
  </si>
  <si>
    <t>Fourniture et mise en place d'Infrastructures Optiques dans des Infrastructures Souterraines, des galeries ou dans des bâtiments pour un câble ayant une Capacité Optique Utile allant de 577 à 720 fibres optiques.</t>
  </si>
  <si>
    <t>FOS053</t>
  </si>
  <si>
    <t>Fourniture et mise en place d'Infrastructures Optiques dans des Infrastructures Souterraines, des galeries ou dans des bâtiments pour un câble ayant une Capacité Optique Utile allant de 721 à 864 fibres optiques.</t>
  </si>
  <si>
    <t>FOS054</t>
  </si>
  <si>
    <t>Plus value pour bouclage réalisé par le titulaire à la demande du Syndicat</t>
  </si>
  <si>
    <r>
      <rPr>
        <b/>
        <u/>
        <sz val="12"/>
        <rFont val="Arial"/>
        <family val="2"/>
      </rPr>
      <t>Fourniture et mise en place d'Infrastructures Optiques sur Infrastructures Aériennes</t>
    </r>
    <r>
      <rPr>
        <b/>
        <sz val="10"/>
        <rFont val="Arial"/>
        <family val="2"/>
      </rPr>
      <t xml:space="preserve">
Chaque article de la série comprend la réalisation des prestations ci-dessous, conformément au CCTP :
• La mise en place des Infrastructures Optiques sur des infrastructures aériennes existantes, sur poteau ou en façade, de type électricité-basse tension (BT), électricité-moyenne tension (HTA) et communications électroniques (notamment supports de l’opérateur Orange) ou mixte, quel que soit le type de support,
• Les démarches liées à l’accès aux infrastructures aériennes (notamment auprès d’Enedis, des syndicats d’électricité, de l’opérateur Orange), et aux différents domaines,
• La fourniture des câbles,
• la pose des câbles, y compris fourniture et pose d’ancrages et de tout accessoire, nécessaire à la pose et au maintien du câble, conformément au CCTP,
• Le cas échéant, le remplacement ou l’adaptation du système d’ancrage des câbles sur le support aérien (réglette ou autre). Le remplacement ou l’adaptation de support pour façades,
• La pénétration des câbles aux PDC, PDL, SRO-I, SRO-E, RCO, RTO, NRO, MSRO …, 
• Travaux d’élagage nécessaires à la pose du câble,
• La mise en place des loves,
• La réalisation des épissures,
• Les tests de caractérisation de l’Infrastructure Optique (Bilan Optique …),
• L’élaboration des éléments du dossier de Pré-DOE relatifs aux infrastructures concernées,
• Les moyens mis à disposition pour les opérations préalales à la réception,
• La fourniture et pose du bandeau vert sur les poteaux Enedis conformément au CCTP,
• La fourniture et pose des étiquettes conformément au CCTP.</t>
    </r>
  </si>
  <si>
    <t>Ne comprend pas : 
• la fourniture et la pose des boitiers de protection d’épissure,
• les frais et prestations redevables aux gestionnaires (Enedis, Orange…),
• les prestations visées aux articles GC050, GC081, GC082, GC083.
Ces articles s’appliquent indifféremment, pour la pose sur des infrastructures aériennes existantes ou créées.
Prix au mètre de tracé horizontal d’Infrastructures d’Accueils Aériennes (table "t_cheminement" / champ "cm_long" + filtre appliqué sur champ «cm_typ_imp » = 0,1 ou 2), par câble (table "t_cableline") et par tranche de Capacité Optique Utile du Câble Optique (table "t_cable" / champ "cb_fo_util"), sur la base du MCD du DEXE.
Le prix de chaque article est indépendant du nombre d’Epissures réalisées.</t>
  </si>
  <si>
    <t>FOA 021</t>
  </si>
  <si>
    <t>Plus-Value pour mise en place d'Infrastructures Optiques sur infrastructures aériennes de type "HTA longue portée".</t>
  </si>
  <si>
    <t>FOA 022</t>
  </si>
  <si>
    <t xml:space="preserve">Mise en place d'héliportage, sur validation du maître d'œuvre. </t>
  </si>
  <si>
    <t>minute</t>
  </si>
  <si>
    <t>FOA 026</t>
  </si>
  <si>
    <t>Fourniture et mise en place d'Infrastructures Optiques sur Infrastructures Aériennes pour un câble ayant une Capacité Optique Utile allant de 1 à 06 fibres optiques.</t>
  </si>
  <si>
    <t>FOA 027</t>
  </si>
  <si>
    <t>Fourniture et mise en place d'Infrastructures Optiques sur Infrastructures Aériennes pour un câble ayant une Capacité Optique Utile allant de 07 à 12 fibres optiques.</t>
  </si>
  <si>
    <t>FOA 028</t>
  </si>
  <si>
    <t>Fourniture et mise en place d'Infrastructures Optiques sur Infrastructures Aériennes pour un câble ayant une Capacité Optique Utile allant de 13 à 18 fibres optiques.</t>
  </si>
  <si>
    <t>FOA 029</t>
  </si>
  <si>
    <t>Fourniture et mise en place d'Infrastructures Optiques sur Infrastructures Aériennes pour un câble ayant une Capacité Optique Utile allant de 19 à 24 fibres optiques.</t>
  </si>
  <si>
    <t>FOA 030</t>
  </si>
  <si>
    <t>Fourniture et mise en place d'Infrastructures Optiques sur Infrastructures Aériennes pour un câble ayant une Capacité Optique Utile allant de 25 à 36 fibres optiques.</t>
  </si>
  <si>
    <t>FOA 031</t>
  </si>
  <si>
    <t>Fourniture et mise en place d'Infrastructures Optiques sur Infrastructures Aériennes pour un câble ayant une Capacité Optique Utile allant de 37 à 48 fibres optiques.</t>
  </si>
  <si>
    <t>FOA 032</t>
  </si>
  <si>
    <t>Fourniture et mise en place d'Infrastructures Optiques sur Infrastructures Aériennes pour un câble ayant une Capacité Optique Utile allant de 49 à 72 fibres optiques.</t>
  </si>
  <si>
    <t>FOA 033</t>
  </si>
  <si>
    <t>Fourniture et mise en place d'Infrastructures Optiques sur Infrastructures Aériennes pour un câble ayant une Capacité Optique Utile allant de 73 à 96 fibres optiques.</t>
  </si>
  <si>
    <t>FOA 034</t>
  </si>
  <si>
    <t>Fourniture et mise en place d'Infrastructures Optiques sur Infrastructures Aériennes pour un câble ayant une Capacité Optique Utile allant de 97 à 144 fibres optiques.</t>
  </si>
  <si>
    <t>FOA 035</t>
  </si>
  <si>
    <t>Fourniture et mise en place d'Infrastructures Optiques sur Infrastructures Aériennes pour un câble ayant une Capacité Optique Utile allant de 145 à 216 fibres optiques.</t>
  </si>
  <si>
    <t>FOA 036</t>
  </si>
  <si>
    <t>Fourniture et mise en place d'Infrastructures Optiques sur Infrastructures Aériennes pour un câble ayant une Capacité Optique Utile allant de 217 à 288 fibres optiques.</t>
  </si>
  <si>
    <t>FOA 037</t>
  </si>
  <si>
    <r>
      <rPr>
        <b/>
        <u/>
        <sz val="12"/>
        <rFont val="Arial"/>
        <family val="2"/>
      </rPr>
      <t xml:space="preserve">Pose d'un nouveau support aérien de type poteau </t>
    </r>
    <r>
      <rPr>
        <b/>
        <sz val="10"/>
        <rFont val="Arial"/>
        <family val="2"/>
      </rPr>
      <t xml:space="preserve">
Chaque article de la série comprend :
• La fourniture et pose d’un poteau, quelque soit la nature du terrain
• La mise en décharge et remise en état des lieux.
• Les démarches auprès des gestionnaires de domaine concernés
• Travaux d’élagage éventuels,
• Travaux de débroussaillage nécessaires à l'implantation du support : abattage d'arbustes, abattage de haies et de taillis pour des sujets de diamètre inférieur à 30 cm pris à 1,3 m du sol y compris le marquage, évacuation en déchetterie, et quelque soit la nature du terrain,
• L’élaboration des éléments associés dans les dossiers Pré-DOE.
• La fourniture et pose des étiquettes conformément au CCTP</t>
    </r>
  </si>
  <si>
    <t>POT 001</t>
  </si>
  <si>
    <t>Fourniture et pose d'un poteau en bois de hauteur inférieure ou égale à 12 mètres et d'effort inférieur ou égal à 3,25 kilo Newton</t>
  </si>
  <si>
    <t>POT 002</t>
  </si>
  <si>
    <t>Fourniture et pose d'un poteau en bois de hauteur strictement supérieure à 12 mètres et inférieure ou égale à 15 mètres et d'effort inférieur ou égal à 3,25 kilo Newton</t>
  </si>
  <si>
    <t>POT 003</t>
  </si>
  <si>
    <t>Fourniture et pose d'un poteau en béton ou métal de hauteur inférieure ou égale à 12 mètres et d'effort inférieur ou égal à 12,5 kilo Newton</t>
  </si>
  <si>
    <t>POT 004</t>
  </si>
  <si>
    <t>Fourniture et pose d'un poteau en béton ou métal de hauteur strictement supérieure à 12 mètres et inférieure ou égale à 16 mètres et d'effort inférieur ou égal à 25 kilo Newton</t>
  </si>
  <si>
    <t>POT 010</t>
  </si>
  <si>
    <t>Fourniture et pose d'un poteau en bois de hauteur inférieure ou égale à 10 mètres et d'effort inférieur ou égal à 1,9 kilo Newton</t>
  </si>
  <si>
    <t>POT 011</t>
  </si>
  <si>
    <t>Fourniture et pose d'un poteau en bois de hauteur inférieure ou égale à 10 mètres et d'effort strictement supérieur à 1,9 kilo Newton et inférieur ou égal à 2,55 kilo Newton</t>
  </si>
  <si>
    <t>POT 014</t>
  </si>
  <si>
    <t>Fourniture et pose d'un poteau composite de hauteur inférieure ou égale à 10 mètres et d'effort inférieur ou égal à 4 kilos Newton</t>
  </si>
  <si>
    <t>POT 015</t>
  </si>
  <si>
    <t>Fourniture et pose d'un poteau composite de hauteur inférieure ou égale à 10 mètres et d'effort inférieur ou égal à 3 kilos Newton</t>
  </si>
  <si>
    <t>POT 016</t>
  </si>
  <si>
    <t>Fourniture et pose d'un poteau métal de hauteur inférieure ou égale à 10 mètres et d'effort inférieur ou égal à 4 kilos Newton</t>
  </si>
  <si>
    <t>POT 017</t>
  </si>
  <si>
    <t>Fourniture et pose d'un poteau métal de hauteur inférieure ou égale à 10 mètres et d'effort inférieur ou égal à 3 kilos Newton</t>
  </si>
  <si>
    <t>POT 018</t>
  </si>
  <si>
    <t>Fourniture et pose d'un appui de tout type (bois ou métal multiple, ou béton) de hauteur inférieure ou égale à 10 mètres et d'effort inférieur ou égal à 8 kilos Newton</t>
  </si>
  <si>
    <r>
      <rPr>
        <b/>
        <u/>
        <sz val="12"/>
        <rFont val="Arial"/>
        <family val="2"/>
      </rPr>
      <t>Renforcement / Redressement d'un support aérien</t>
    </r>
    <r>
      <rPr>
        <b/>
        <sz val="10"/>
        <rFont val="Arial"/>
        <family val="2"/>
      </rPr>
      <t xml:space="preserve">
Chaque article de la série comprend :
• Le renforcement et/ou le redressement d’un support aérien existant de type électricité-basse tension (BT), électricité-moyenne tension (HTA), ou communications électroniques (notamment supports de l’opérateur Orange), ou mixte, quel que soit le type et la hauteur, quelque soit la nature du terrain
• Les démarches auprès du gestionnaire de l’appui à concerné,
• Les démarches liées à l’accès aux infrastructures aériennes (notamment auprès d’Enedis, et des Syndicats d’électricité), et aux différents domaines,
• Travaux de débroussaillage nécessaires à l'implantation du support : abattage d'arbustes, abattage de haies et de taillis pour des sujets de diamètre inférieur à 30 cm pris à 1,3 m du sol y compris le marquage, évacuation en déchetterie, et quelque soit la nature du terrain,
• L’élaboration des éléments associés dans les dossiers Pré-DOE.
• La fourniture et pose de tout système de renforcement (jumelage, contrefichage, haubanage, renforts…) </t>
    </r>
  </si>
  <si>
    <t>POT 005</t>
  </si>
  <si>
    <t>Renforcement/redressement d’un support aérien</t>
  </si>
  <si>
    <t>POT 012</t>
  </si>
  <si>
    <t>Renforcement d'un support aérien avec support fourni par le gestionnaire d'infrastructure (notamment Orange) incluant l'approvisionnement selon les prescriptions du Maître d'Ouvrage</t>
  </si>
  <si>
    <r>
      <rPr>
        <b/>
        <u/>
        <sz val="12"/>
        <rFont val="Arial"/>
        <family val="2"/>
      </rPr>
      <t>Changement d'un support aérien existant</t>
    </r>
    <r>
      <rPr>
        <b/>
        <sz val="10"/>
        <rFont val="Arial"/>
        <family val="2"/>
      </rPr>
      <t xml:space="preserve">
Chaque article de la série comprend :
• Le remplacement d’un support aérien existant par un nouveau support, dans le respect des dispositions du CCTP
• La fourniture et pose du nouveau support, quelque soit la nature du terrain
• La dépose et évacuation de l’ancien support, 
• La mise à la terre du nouveau support (si nécessaire), 
• Travaux de débroussaillage nécessaires à l'implantation du support : abattage d'arbustes, abattage de haies et de taillis pour des sujets de diamètre inférieur à 30 cm pris à 1,3 m du sol y compris le marquage, évacuation en déchetterie, et quelque soit la nature du terrain,
• La dépose et la repose des réseaux existants (électricité, télécom…) comprenant fourniture et pose de tous accessoires nécessaires (extrémités de câble, console/ancrages, remontées aérosouterraines), 
• la dépose et repose, ou remplacement, de dispositifs spéciaux (anti-escalade, renforts, grilles de protection…), 
• La mise en décharge et remise en état des lieux,
• Le remplacement, si nécessaire, ou l’adaptation de support pour façades
• Les démarches auprès du gestionnaire de l’appui concerné,
• Les démarches auprès des gestionnaires de réseaux, utilisateurs de l’appui concerné
• Les démarches liées à l’accès aux infrastructures aériennes (notamment auprès d’Enedis, et des Syndicats d’électricité), et aux différents domaines,
• Travaux d’élagage éventuels,
• L’élaboration des éléments associés dans les dossiers Pré-DOE.
• La fourniture et pose des étiquettes conformément au CCTP
Ne comprend pas : 
• les frais et prestations redevables aux gestionnaires (Enedis…)
L’article de la série s’applique pour tout type d’appui (électricité, téléphonique, mixte…).
</t>
    </r>
  </si>
  <si>
    <t>POT 006</t>
  </si>
  <si>
    <t>Remplacement d'un support aérien en bois de hauteur inférieure ou égale à 12 mètres et d'effort inférieur ou égal à 3,25 kilo Newton</t>
  </si>
  <si>
    <t>POT 007</t>
  </si>
  <si>
    <t>Remplacement d'un support aérien en bois de hauteur strictement supérieure à 12 mètres et inférieure ou égale à 15 mètres et d'effort inférieur ou égal à 3,25 kilo Newton</t>
  </si>
  <si>
    <t>POT 008</t>
  </si>
  <si>
    <t>Remplacement d'un support aérien en béton ou métal de hauteur inférieure ou égale à 12 mètres et d'effort inférieur ou égal à 12,5 kilo Newton</t>
  </si>
  <si>
    <t>POT 009</t>
  </si>
  <si>
    <t>Remplacement d'un support aérien en béton ou métal de hauteur strictement supérieure à 12 mètres et inférieure ou égale à 16 mètres et d'effort inférieur ou égal à 25 kilo Newton</t>
  </si>
  <si>
    <t>POT 013</t>
  </si>
  <si>
    <t>Remplacement d'un support aérien telecom fourni par le gestionnaire d'infrastructure (notamment Orange) incluant l'approvisionnement, le stockage et le retour selon les prescriptions du Maître d'Ouvrage</t>
  </si>
  <si>
    <r>
      <rPr>
        <b/>
        <u/>
        <sz val="12"/>
        <rFont val="Arial"/>
        <family val="2"/>
      </rPr>
      <t>Mise en place de Boitiers de Protection d'Epissures (BPE) :</t>
    </r>
    <r>
      <rPr>
        <b/>
        <sz val="10"/>
        <rFont val="Arial"/>
        <family val="2"/>
      </rPr>
      <t xml:space="preserve">
Chaque article de la série comprend la réalisation des prestations définies au CCTP.
Comprend :
• La fourniture et la pose du boitier, des cassettes et autres accessoires boitiers (entrées/sorties de câbles…) conformément au CCTP,
• Le cas échéant, les démarches nécessaires à l’accès aux infrastructures existantes qui accueilleront le boitier (notamment auprès de l’opérateur Orange, des syndicats d’électricité, d’Enedis...),
• La pénétration des câbles dans les boitiers et leur préparation à l’intérieur du boitier conformément au CCTP,
• Le cas échéant les opérations nécessaires à la pose du boitier sur un câble existant,
• Toutes opérations nécessaires à rendre accessibles les fibres (repérage et rangement des fibres sur cassettes, le lovage des fibres sur cassettes ou le lovage des micro-tubes en plateau de lovage… ), conformément au CCTP
• L’élaboration des éléments du dossier de Pré-DOE relatifs aux infrastructures optiques concernées,
• Les opérations de réception, notamment pour l’accompagnement aux reconnaissances terrain lors des opérations de réception,
• La fourniture et pose des étiquettes conformément au CCTP
Ne comprend pas :
• La réalisation des Epissures.
Les articles suivants s’appliquent pour tout type de boitiers (boitiers muraux, manchons, micro-manchons…), terminal ou en passage, quel que soit leur fonction, les nombres et diamètres des câbles destinés à y pénétrer, le nombre de micro-tubes lovés en plateau ou en cassettes.
Prix au boitier fonction de la taille du câble le plus important qui y est raccordé (ex un boîtier avec un 720 FO et deux 288 FO sera facturé pour BPE 036)
Le prix est indépendant du nombre de câbles et des capacités des câbles qui y pénètrent et du nombre de tubes en passage.
</t>
    </r>
  </si>
  <si>
    <t>BPE 019</t>
  </si>
  <si>
    <t>Fourniture et installation d'un boîtier en Infrastructure d'Accueil Aérienne pour câbles jusqu'à 24 FO compris supports, ancrage, armement et toute sujétion</t>
  </si>
  <si>
    <t>BPE 020</t>
  </si>
  <si>
    <t>Fourniture et installation d'un boîtier en Infrastructure d'Accueil Aérienne pour câbles de 36 FO compris supports, ancrage, armement et toute sujétion</t>
  </si>
  <si>
    <t>BPE 021</t>
  </si>
  <si>
    <t>Fourniture et installation d'un boîtier en Infrastructure d'Accueil Aérienne pour câbles de 48 FO compris supports, ancrage, armement et toute sujétion</t>
  </si>
  <si>
    <t>BPE 022</t>
  </si>
  <si>
    <t>Fourniture et installation d'un boîtier en Infrastructure d'Accueil Aérienne pour câbles de 72 FO compris supports, ancrage, armement et toute sujétion</t>
  </si>
  <si>
    <t>BPE 023</t>
  </si>
  <si>
    <t>Fourniture et installation d'un boîtier en Infrastructure d'Accueil Aérienne pour câbles de 96 FO compris supports, ancrage, armement et toute sujétion</t>
  </si>
  <si>
    <t>BPE 024</t>
  </si>
  <si>
    <t>Fourniture et installation d'un boîtier en Infrastructure d'Accueil Aérienne pour câbles de 144FO compris supports, ancrage, armement et toute sujétion</t>
  </si>
  <si>
    <t>BPE 025</t>
  </si>
  <si>
    <t>Fourniture et installation d'un boîtier en Infrastructure d'Accueil Aérienne pour câbles de 288FO compris supports, ancrage, armement et toute sujétion</t>
  </si>
  <si>
    <t>BPE 026</t>
  </si>
  <si>
    <t>Fourniture et installation d'un boîtier étanche et pressurisable en Infrastructure d'Accueil Souterraine pour câbles jusqu'à 24 FO compris supports, ancrage, armement et toute sujétion</t>
  </si>
  <si>
    <t>BPE 027</t>
  </si>
  <si>
    <t>Fourniture et installation d'un boîtier étanche et pressurisable en Infrastructure d'Accueil Souterraine pour câbles de 36 FO compris supports, ancrage, armement et toute sujétion</t>
  </si>
  <si>
    <t>BPE 028</t>
  </si>
  <si>
    <t>Fourniture et installation d'un boîtier étanche et pressurisable en Infrastructure d'Accueil Souterraine pour câbles de 48 FO compris supports, ancrage, armement et toute sujétion</t>
  </si>
  <si>
    <t>BPE 029</t>
  </si>
  <si>
    <t>Fourniture et installation d'un boîtier étanche et pressurisable en Infrastructure d'Accueil Souterraine pour câbles de 72 FO compris supports, ancrage, armement et toute sujétion</t>
  </si>
  <si>
    <t>BPE 030</t>
  </si>
  <si>
    <t>Fourniture et installation d'un boîtier étanche et pressurisable en Infrastructure d'Accueil Souterraine pour câbles de 96 FO compris supports, ancrage, armement et toute sujétion</t>
  </si>
  <si>
    <t>BPE 031</t>
  </si>
  <si>
    <t>Fourniture et installation d'un boîtier étanche et pressurisable en Infrastructure d'Accueil Souterraine pour câbles de 144FO compris supports, ancrage, armement et toute sujétion</t>
  </si>
  <si>
    <t>BPE 032</t>
  </si>
  <si>
    <t>Fourniture et installation d'un boîtier étanche et pressurisable en Infrastructure d'Accueil Souterraine pour câbles de 216FO compris supports, ancrage, armement et toute sujétion</t>
  </si>
  <si>
    <t>BPE 033</t>
  </si>
  <si>
    <t>Fourniture et installation d'un boîtier étanche et pressurisable en Infrastructure d'Accueil Souterraine pour câbles de 288FO compris supports, ancrage, armement et toute sujétion</t>
  </si>
  <si>
    <t>BPE 034</t>
  </si>
  <si>
    <t>Fourniture et installation d'un boîtier étanche et pressurisable en Infrastructure d'Accueil Souterraine pour câbles de 432FO compris supports, ancrage, armement et toute sujétion</t>
  </si>
  <si>
    <t>BPE 035</t>
  </si>
  <si>
    <t>Fourniture et installation d'un boîtier étanche et pressurisable en Infrastructure d'Accueil Souterraine pour câbles de 576FO compris supports, ancrage, armement et toute sujétion</t>
  </si>
  <si>
    <t>BPE 036</t>
  </si>
  <si>
    <t>Fourniture et installation d'un boîtier étanche et pressurisable en Infrastructure d'Accueil Souterraine pour câbles de 720FO compris supports, ancrage, armement et toute sujétion</t>
  </si>
  <si>
    <t>BPE 037</t>
  </si>
  <si>
    <t>Fourniture et installation d'un boîtier étanche et pressurisable en Infrastructure d'Accueil Souterraine pour câbles de 864FO compris supports, ancrage, armement et toute sujétion</t>
  </si>
  <si>
    <r>
      <rPr>
        <b/>
        <u/>
        <sz val="12"/>
        <rFont val="Arial"/>
        <family val="2"/>
      </rPr>
      <t>Mise en place de Tiroirs Optiques (TIR) :</t>
    </r>
    <r>
      <rPr>
        <b/>
        <sz val="10"/>
        <rFont val="Arial"/>
        <family val="2"/>
      </rPr>
      <t xml:space="preserve">
Chaque article de la série comprend la réalisation des prestations définies au CCTP :
Comprend :
• La fourniture et la pose du tiroir, des cassettes et autres accessoires tiroirs (entrées/sorties de câbles/éclateurs/protection des microtubes…) conformément au CCTP,
• Le cas échéant, les démarches nécessaires à l’accès aux infrastructures existantes qui accueilleront le tiroir (notamment auprès de l’opérateur Orange, ADTIM, ADTIM FTTH...),
• La pénétration des câbles et/ou breakouts dans les tiroirs et leur préparation à l’intérieur des tiroirs conformément au CCTP,
• Toutes opérations nécessaires à rendre accessibles les fibres (repérage et rangement des fibres sur cassettes, le lovage des fibres sur cassettes ou le lovage des micro-tubes en plateau de lovage… ), conformément au CCTP
• L’élaboration des éléments du dossier de Pré-DOE relatifs aux infrastructures optiques concernées,
• Les opérations de réception, notamment pour l’accompagnement aux reconnaissances terrain lors des opérations de réception,
• La fourniture et pose des étiquettes conformément au CCTP
Ne comprend pas :
• La réalisation des Epissures.
Les articles suivants s’appliquent quel que soit les nombres et diamètres des câbles destinés à y pénétrer, le nombre de micro-tubes lovés en plateau ou en cassettes.
Prix au type de tiroir posé
</t>
    </r>
  </si>
  <si>
    <t>TIR 001</t>
  </si>
  <si>
    <t>Fourniture et Pose d'un tiroir optique 48 FO préconnectorisé, pivotant charnière droite ou gauche, 1U 19", 48 raccords SC/APC et pigtails G652D + 1 kit de fixation</t>
  </si>
  <si>
    <t>TIR 002</t>
  </si>
  <si>
    <t>Fourniture et Pose d'un tiroir optique 72 FO préconnectorisé, pivotant charnière droite ou gauche, 2U 19", 72 raccords SC/APC et pigtails G657A2 + 1 kit de fixation</t>
  </si>
  <si>
    <t>TIR 003</t>
  </si>
  <si>
    <t>Fourniture et Pose d'un tiroir optique 96 FO préconnectorisé, pivotant charnière droite ou gauche, 2U 19", 96 raccords SC/APC et pigtails G657A2 + 1 kit de fixation</t>
  </si>
  <si>
    <t>TIR 004</t>
  </si>
  <si>
    <t>Fourniture et Pose d'un tiroir optique 144 FO préconnectorisé, pivotant charnière droite ou gauche, 3U 19", 144 raccords SC/APC et pigtails G657A2 + 1 kit de fixation</t>
  </si>
  <si>
    <t>TIR 005</t>
  </si>
  <si>
    <t>Fourniture et Pose d'un tiroir optique 72 FO nu, pivotant charnière droite ou gauche, 2U 19", 72 raccords SC/APC (sans pigtail) et 1 kit de fixation</t>
  </si>
  <si>
    <t>TIR 006</t>
  </si>
  <si>
    <t>Fourniture et Pose d'un tiroir optique 96 FO nu, pivotant charnière droite ou gauche, 2U 19", 96 raccords SC/APC (sans pigtail) et 1 kit de fixation</t>
  </si>
  <si>
    <t>TIR 007</t>
  </si>
  <si>
    <t>Fourniture et Pose d'un tiroir optique 144 FO nu, pivotant charnière droite ou gauche, 3U 19", 144 raccords SC/APC (sans pigtail) et 1 kit de fixation</t>
  </si>
  <si>
    <t>Fourniture et/ou mise en place de SRO-E</t>
  </si>
  <si>
    <t>SRO-E001</t>
  </si>
  <si>
    <t>Pose d'une armoire SRO-E (PM300 / 576FO) comprenant toute étude et démarches nécessaires, l'implantation, la réalisation de la dalle, la construction, l'équipement et toute sujétion. Armoire fournie par le Syndicat.</t>
  </si>
  <si>
    <t>SRO-E002</t>
  </si>
  <si>
    <t>Fourniture et pose d'une armoire SRO-E (PM300 / 576FO) comprenant toute étude et démarches nécessaires, l'implantation, la réalisation de la dalle, la construction, l'équipement et toute sujétion</t>
  </si>
  <si>
    <t>SRO-E003</t>
  </si>
  <si>
    <t>Pose d'une armoire SRO-E (PM600 / 876FO) comprenant toute étude et démarches nécessaires, l'implantation, la réalisation de la dalle, la construction, l'équipement et toute sujétion. Armoire fournie par le Syndicat.</t>
  </si>
  <si>
    <t>SRO-E004</t>
  </si>
  <si>
    <t>Fourniture et pose d'une armoire SRO-E (PM600 / 876FO) comprenant toute étude et démarches nécessaires, l'implantation, la réalisation de la dalle, la construction, l'équipement et toute sujétion</t>
  </si>
  <si>
    <t>Fourniture et mise en place de fourreaux</t>
  </si>
  <si>
    <t>FX 001</t>
  </si>
  <si>
    <t>Fourniture et mise en place d'un fourreau PEHD diamètre 33/40 supplémentaire aux travaux de GC comprenant les raccords si nécessaire, l'obturation des extrémités, la fourniture des tests de mandrinage, les tests d'étanchéité et toute sujétion</t>
  </si>
  <si>
    <t>FX 002</t>
  </si>
  <si>
    <t>Fourniture et mise en place d'un fourreau PVC diamètre 56/60 supplémentaire aux travaux de GC comprenant les coudes, raccords si nécessaires, l'obturation des extrémités, la fourniture des tests, ainsi que l'aiguillage  et toute sujétion</t>
  </si>
  <si>
    <t>FX 003</t>
  </si>
  <si>
    <t xml:space="preserve">Fourniture et mise en place d'un fourreau PVC diamètre 42/45 supplémentaire aux travaux de GC comprenant les coudes, raccords si nécessaires, l'obturation des extrémités, la fourniture des tests, ainsi que l'aiguillage et toute sujétion </t>
  </si>
  <si>
    <t>FX 004</t>
  </si>
  <si>
    <t>Fourniture et mise en place d'un fourreau annelé diamètre 63, raccords si nécessaires, l'obturation des extrémités, ainsi que l'aiguillage et toute sujétion</t>
  </si>
  <si>
    <t>FX 005</t>
  </si>
  <si>
    <t>Mandrinage d'un fourreau existant (article utilisé uniquement dans le cadre d'une coordination de travaux)</t>
  </si>
  <si>
    <t>FX 006</t>
  </si>
  <si>
    <t>Test d'étanchéité d'un fourreau PEHD existant (article utilisé uniquement dans le cadre d'une coordination de travaux)</t>
  </si>
  <si>
    <t>FX 007</t>
  </si>
  <si>
    <t>Aiguillage d'un fourreau existant (article utilisé uniquement dans le cadre d'une coordination de travaux)</t>
  </si>
  <si>
    <t>FX 008</t>
  </si>
  <si>
    <t>Fourniture et mise en place de fourreaux PEHD supplémentaires de diamètre 33/40 pour forage dirigé ou fonçage, comprenant la plus-value du fourreau PEHD principal (130 mm minimum) mentionné aux articles GC024 ou GC080, l'obturation des extrémités des fourreaux supplémentaires, la fourniture des tests de mandrinage, les tests d'étanchéité et toute sujétion</t>
  </si>
  <si>
    <t>FX 009</t>
  </si>
  <si>
    <t>Fourniture de 3 fourreaux PEHD diamètre 33/40 et des raccords si nécessaire, des mécanismes d'obturation des extrémités dans le cadre d'opérations de mutualisation de travaux réalisées par d'autres maitres d'ouvrages. (article utilisé uniquement dans le cadre d'une coordination de travaux)</t>
  </si>
  <si>
    <t>FX 010</t>
  </si>
  <si>
    <t>Fourniture de 5 fourreaux PEHD diamètre 33/40 et des raccords si nécessaire, des mécanismes d'obturation des extrémités dans le cadre d'opérations de mutualisation de travaux réalisées par d'autres maitres d'ouvrages. (article utilisé uniquement dans le cadre d'une coordination de travaux)</t>
  </si>
  <si>
    <t>FX 011</t>
  </si>
  <si>
    <t>Fourniture d'un fourreau PEHD diamètre 33/40 supplémentaire pour les items FX009 et FX010 et des raccords si nécessaire, des mécanismes d'obturation des extrémités dans le cadre d'opérations de mutualisation de travaux réalisées par d'autres maitres d'ouvrages. (article utilisé uniquement dans le cadre d'une coordination de travaux)</t>
  </si>
  <si>
    <t>FX 012</t>
  </si>
  <si>
    <t xml:space="preserve">Fourniture et mise en place d'un fourreau PVC diamètre 85/90 supplémentaire aux travaux de GC comprenant les coudes, raccords si nécessaires, l'obturation des extrémités, la fourniture des tests, ainsi que l'aiguillage et toute sujétion </t>
  </si>
  <si>
    <t>FX 013</t>
  </si>
  <si>
    <t>Fourniture et mise en place d'un fourreau PEHD diamètre 53/63 supplémentaire aux travaux de GC comprenant les raccords si nécessaire, l'obturation des extrémités, la fourniture des tests de mandrinage, les tests d'étanchéité et toute sujétion</t>
  </si>
  <si>
    <t>FX 014</t>
  </si>
  <si>
    <t xml:space="preserve">Fourniture et mise en place d'un fourreau PVC diamètre 75/80 supplémentaire aux travaux de GC comprenant les coudes, raccords si nécessaires, l'obturation des extrémités, la fourniture des tests, ainsi que l'aiguillage et toute sujétion </t>
  </si>
  <si>
    <t>FX 015</t>
  </si>
  <si>
    <t>Fourniture et mise en place d'une gaine polyéthylène type TPC double peau diamètre extérieur 110mm avec fil de tirage comprenant l'installation en tranchée, l'obturation des extrémités et toute sujétion</t>
  </si>
  <si>
    <t>FX 016</t>
  </si>
  <si>
    <t>Fourniture et mise en place d'une gaine polyéthylène type TPC double peau diamètre extérieur 125mm avec fil de tirage comprenant l'installation en tranchée, l'obturation des extrémités et toute sujétion</t>
  </si>
  <si>
    <t>FX 017</t>
  </si>
  <si>
    <t>Fourniture et mise en place d'une gaine polyéthylène type TPC double peau diamètre extérieur 160mm avec fil de tirage comprenant l'installation en tranchée, l'obturation des extrémités et toute sujétion</t>
  </si>
  <si>
    <r>
      <rPr>
        <b/>
        <u/>
        <sz val="12"/>
        <rFont val="Arial"/>
        <family val="2"/>
      </rPr>
      <t xml:space="preserve">Fourniture et mise en place de chambres </t>
    </r>
    <r>
      <rPr>
        <b/>
        <sz val="10"/>
        <rFont val="Arial"/>
        <family val="2"/>
      </rPr>
      <t xml:space="preserve">
Chaque article de la série comprend la mise en place d’une chambre de génie-civil. Comprend :
• La réalisation des études d’exécution conformément au CCTP.
• la fourniture et la pose de la chambre, avec cadre et tampon en fonte (avec logo ADN pour les chambres ADN) conforme au CCTP, sur un lit de béton avec terrassement, mise à niveau, scellement du cadre, percements et enduits des raccords des fourreaux et toute sujétion, la fourniture et l'installation de supports d'équerre et grille antichute pour les chambres de dimension &lt; L3C/T et pour les chambres de dimension &lt; K2C, la fourniture et l'installation de dispositif de fermeture articulé pour les chambres de dimension &gt;=L3C/T et pour les chambres de dimension &gt;=K2C
• Toutes démarches et tous travaux nécessaires à la mise en place des fourreaux dans chambre (percussion, joints, raccords, masques, coudes, bouchons…), dont le cas échéant, les démarches auprès de gestionnaires tiers dans le cas d’une « chambre satellite ».
• L’élaboration des éléments du dossier de Pré-DOE relatifs aux infrastructures concernées 
• toutes sujétions de percement, l’épanouissement des fourreaux, la mise en place des peignes, la confection des masques
• l’évacuation des déblais excédentaires et impropres dans un lieu de dépôt autorisé et agréé par le maître d’ouvrage, y compris tous les frais de transport et de mise en décharge éventuels, quelle que soit la distance
• Les opérations de réception, notamment pour l’accompagnement aux reconnaissances terrain lors des opérations de réception,
• La fourniture et pose des étiquettes conformément au CCTP
Prix à l’unité
</t>
    </r>
  </si>
  <si>
    <t>CH 001</t>
  </si>
  <si>
    <t>Fourniture et mise en place d'une chambre L0T, avec cadre et tampon 250KN</t>
  </si>
  <si>
    <t>CH 002</t>
  </si>
  <si>
    <t>Fourniture et mise en place d'une chambre L1T, avec cadre et tampon 250KN</t>
  </si>
  <si>
    <t>CH 003</t>
  </si>
  <si>
    <t>Fourniture et mise en place d'une chambre L1C, avec cadre et tampon 400KN</t>
  </si>
  <si>
    <t>CH 004</t>
  </si>
  <si>
    <t xml:space="preserve">Fourniture et mise en place d'une chambre L2T, avec cadre et tampons 250KN </t>
  </si>
  <si>
    <t>CH 005</t>
  </si>
  <si>
    <t>Fourniture et mise en place d'une chambre L2C, avec cadre et tampons 400KN</t>
  </si>
  <si>
    <t>CH 006</t>
  </si>
  <si>
    <t>Fourniture et mise en place d'une chambre L3T, avec cadre et tampons 250KN</t>
  </si>
  <si>
    <t>Voir audit plans</t>
  </si>
  <si>
    <t>CH 007</t>
  </si>
  <si>
    <t>Fourniture et mise en place d'une chambre L3C, avec cadre et tampons 400KN</t>
  </si>
  <si>
    <t>CH 008</t>
  </si>
  <si>
    <t>Fourniture et mise en place d'une chambre L4T, avec cadre et tampons 250KN</t>
  </si>
  <si>
    <t>CH 009</t>
  </si>
  <si>
    <t>Fourniture et mise en place d'une chambre L4C, avec cadre et tampons 400KN</t>
  </si>
  <si>
    <t>CH 010</t>
  </si>
  <si>
    <t>Fourniture et mise en place d'une chambre L5T, avec cadre et tampons 250KN</t>
  </si>
  <si>
    <t>CH 011</t>
  </si>
  <si>
    <t>Fourniture et mise en place d'une chambre L5C, avec cadre et tampons 400KN</t>
  </si>
  <si>
    <t>CH 012</t>
  </si>
  <si>
    <t>Fourniture et mise en place d'une chambre K2C, avec cadre et tampons 400KN</t>
  </si>
  <si>
    <t>CH 013</t>
  </si>
  <si>
    <t>Fourniture et mise en place d'une chambre K3C, avec cadre et tampons 400KN</t>
  </si>
  <si>
    <t>CH 014</t>
  </si>
  <si>
    <t>Fourniture et mise en place d'une réhausse L0T, avec terrassement, mise à niveau, scellement du cadre et toute sujétion</t>
  </si>
  <si>
    <t>CH 015</t>
  </si>
  <si>
    <t>Fourniture et mise en place d'une réhausse L1T, avec terrassement, mise à niveau, scellement du cadre et toute sujétion</t>
  </si>
  <si>
    <t>CH 016</t>
  </si>
  <si>
    <t>Fourniture et mise en place d'une réhausse L2T, avec terrassement, mise à niveau, scellement du cadre et toute sujétion</t>
  </si>
  <si>
    <t>CH 017</t>
  </si>
  <si>
    <t>Fourniture et mise en place d'une réhausse L3T, avec terrassement, mise à niveau, scellement du cadre et toute sujétion</t>
  </si>
  <si>
    <t>CH 018</t>
  </si>
  <si>
    <t>Fourniture et mise en place d'une réhausse L4T, avec terrassement, mise à niveau, scellement du cadre et toute sujétion</t>
  </si>
  <si>
    <t>CH 019</t>
  </si>
  <si>
    <t>Fourniture et mise en place d'une réhausse K2C, avec terrassement, mise à niveau, scellement du cadre et toute sujétion</t>
  </si>
  <si>
    <t>CH 020</t>
  </si>
  <si>
    <t>Plus-value pour chambre sur réseau existant :
Plus value aux article CH-xxx pour pose sur réseau souterrain existant type chambre « sans fond » comprenant :
• Le dégagement des fourreaux et câbles existant sur 3m environ de part et d’autre de la chambre, avec évacuation des déblais,
• L’épanouissement des fourreaux avec la pose des peignes,
• Le percement et la réfection des masques de la chambre,
• La réfection du radier de la chambre, 
• Le remblaiement (le bétonnage des fourreaux étant compris dans le prix de la chambre),
• Toute sujétion d’installation et de mise en place comprise.  
Même plus-value pour tous les articles visés.</t>
  </si>
  <si>
    <t>CH 021</t>
  </si>
  <si>
    <t>Fourniture d'une chambre L0T, avec cadre et tampon 250KN (article utilisé uniquement dans le cadre d'une coordination de travaux)</t>
  </si>
  <si>
    <t>CH 022</t>
  </si>
  <si>
    <t>Fourniture d'une chambre L1T, avec cadre et tampon 250KN (article utilisé uniquement dans le cadre d'une coordination de travaux)</t>
  </si>
  <si>
    <t>CH 023</t>
  </si>
  <si>
    <t>Fourniture d'une chambre L1C, avec cadre et tampon 400KN (article utilisé uniquement dans le cadre d'une coordination de travaux)</t>
  </si>
  <si>
    <t>CH 024</t>
  </si>
  <si>
    <t>Fourniture d'une chambre L2T, avec cadre et tampons 250KN (article utilisé uniquement dans le cadre d'une coordination de travaux)</t>
  </si>
  <si>
    <t>CH 025</t>
  </si>
  <si>
    <t>Fourniture d'une chambre L2C, avec cadre et tampons 400KN (article utilisé uniquement dans le cadre d'une coordination de travaux)</t>
  </si>
  <si>
    <t>CH 026</t>
  </si>
  <si>
    <t>Fourniture d'une chambre L3T, avec cadre et tampons 250KN (article utilisé uniquement dans le cadre d'une coordination de travaux)</t>
  </si>
  <si>
    <t>CH 027</t>
  </si>
  <si>
    <t>Fourniture d'une chambre L3C, avec cadre et tampons 400KN (article utilisé uniquement dans le cadre d'une coordination de travaux)</t>
  </si>
  <si>
    <t>CH 028</t>
  </si>
  <si>
    <t>Fourniture d'une chambre L4T, avec cadre et tampons 250KN (article utilisé uniquement dans le cadre d'une coordination de travaux)</t>
  </si>
  <si>
    <t>CH 029</t>
  </si>
  <si>
    <t>Fourniture d'une chambre L4C, avec cadre et tampons 400KN (article utilisé uniquement dans le cadre d'une coordination de travaux)</t>
  </si>
  <si>
    <t>CH 030</t>
  </si>
  <si>
    <t>Fourniture d'une chambre L5T, avec cadre et tampons 250KN (article utilisé uniquement dans le cadre d'une coordination de travaux)</t>
  </si>
  <si>
    <t>CH 031</t>
  </si>
  <si>
    <t>Fourniture d'une chambre L5C, avec cadre et tampons 400KN (article utilisé uniquement dans le cadre d'une coordination de travaux)</t>
  </si>
  <si>
    <t>CH 032</t>
  </si>
  <si>
    <t>Fourniture d'une chambre K2C, avec cadre et tampons 400KN (article utilisé uniquement dans le cadre d'une coordination de travaux)</t>
  </si>
  <si>
    <t>CH 033</t>
  </si>
  <si>
    <t>Fourniture d'une chambre K3C, avec cadre et tampons 400KN (article utilisé uniquement dans le cadre d'une coordination de travaux)</t>
  </si>
  <si>
    <t>CH 034</t>
  </si>
  <si>
    <t>Fourniture d'une réhausse L0T (article utilisé uniquement dans le cadre d'une coordination de travaux)</t>
  </si>
  <si>
    <t>CH 035</t>
  </si>
  <si>
    <t>Fourniture d'une réhausse L1T (article utilisé uniquement dans le cadre d'une coordination de travaux)</t>
  </si>
  <si>
    <t>CH 036</t>
  </si>
  <si>
    <t>Fourniture d'une réhausse L2T (article utilisé uniquement dans le cadre d'une coordination de travaux)</t>
  </si>
  <si>
    <t>CH 037</t>
  </si>
  <si>
    <t>Fourniture d'une réhausse L3T (article utilisé uniquement dans le cadre d'une coordination de travaux)</t>
  </si>
  <si>
    <t>CH 038</t>
  </si>
  <si>
    <t>Fourniture d'une réhausse L4T (article utilisé uniquement dans le cadre d'une coordination de travaux)</t>
  </si>
  <si>
    <t>CH 039</t>
  </si>
  <si>
    <t>Fourniture d'une réhausse K2C (article utilisé uniquement dans le cadre d'une coordination de travaux)</t>
  </si>
  <si>
    <t>CH 052</t>
  </si>
  <si>
    <t>Mise à la cote de chambres de tirage existantes de type L0C/T, L1C/T, L2C/T ou K1C, comprenant le dégagement du cadre (incluant la découpe soignée du revêtement, la démolition de revêtement) le terrassement nécessaire, le réhaussement du cadre (y compris la fourniture de rehausse) et sa mise à niveau, le remblaiement, le réglage, le scellement du cadre et toutes sujétions</t>
  </si>
  <si>
    <t>CH 053</t>
  </si>
  <si>
    <t>Mise à la cote de chambres de tirage existantes de type L3C/T, L4C/T ou K2C, comprenant le dégagement du cadre (incluant la découpe soignée du revêtement, la démolition de revêtement) le terrassement nécessaire, le réhaussement du cadre (y compris la fourniture de rehausse) et sa mise à niveau, le remblaiement, le réglage, le scellement du cadre et toutes sujétions</t>
  </si>
  <si>
    <t>CH 054</t>
  </si>
  <si>
    <t>Mise à la cote de chambres de tirage existantes de type L5C/T, L6C/T ou K3C, comprenant le dégagement du cadre (incluant la découpe soignée du revêtement, la démolition de revêtement) le terrassement nécessaire, le réhaussement du cadre (y compris la fourniture de rehausse) et sa mise à niveau, le remblaiement, le réglage, le scellement du cadre et toutes sujétions</t>
  </si>
  <si>
    <t>Fourniture et mise en place des Infrastructures de Domaine Privatif</t>
  </si>
  <si>
    <t>IDP001</t>
  </si>
  <si>
    <t>Fourniture et Mise en place des Infrastructures de Domaine Privatif de type Colonne Montante. Prix par colonne montante de 6 à 12 SUF rendus Potentiellement Raccordables
Comprend la prise de rendez-vous, la fourniture et pose de l'IO, la fourniture et pose des ancrages, armement... pour branchement aérien, la fourniture et pose des boîtiers (BPI, BED...), les retouches, percements, étanchéités, la fourniture et pose de la protection pour la remontée pour branchement aéro - souterrain, la fourniture et pose des bouchons d'obturation des gaines pour les branchements souterrains, la fourniture et pose des accessoires : chevilles, vis…, la mise en place de la continuité optique, la fourniture et pose des étiquettes conformément au MCD, la fourniture et la pose de tous les éléments permettant de déclarer les SUF du bâtiment concerné Site Potentiellement Raccordable et toute sujétion. Aucun travaux de GC n'est compris dans ce forfait.</t>
  </si>
  <si>
    <t>IDP002</t>
  </si>
  <si>
    <t>Fourniture et Mise en place des Infrastructures de Domaine Privatif de type Colonne Montante. Prix par colonne montante pour 13 à 18 SUF rendus Potentiellement Raccordables
Comprend la prise de rendez-vous, la fourniture et pose de l'IO, la fourniture et pose des ancrages, armement... pour branchement aérien, la fourniture et pose des boîtiers (BPI, BED...), les retouches, percements, étanchéités, la fourniture et pose de la protection pour la remontée pour branchement aéro - souterrain, la fourniture et pose des bouchons d'obturation des gaines pour les branchements souterrains, la fourniture et pose des accessoires : chevilles, vis…, la mise en place de la continuité optique, la fourniture et pose des étiquettes conformément au MCD, la fourniture et la pose de tous les éléments permettant de déclarer les SUF du bâtiment concerné Site Potentiellement Raccordable et toute sujétion. Aucun travaux de GC n'est compris dans ce forfait.</t>
  </si>
  <si>
    <t>IDP003</t>
  </si>
  <si>
    <t>Fourniture et Mise en place des Infrastructures de Domaine Privatif de type Colonne Montante. Prix par colonne montante pour 19 à 24 SUF rendus Potentiellement Raccordables
Comprend la prise de rendez-vous, la fourniture et pose de l'IO, la fourniture et pose des ancrages/armement/... pour branchement aérien, la fourniture et pose des boîtiers, les retouches - percements – étanchéités, la fourniture et pose de la protection pour la remontée pour branchement aéro - souterrain, la fourniture et pose des bouchons d'obturation des gaines pour les branchement souterrain, la fourniture et pose des accessoires : chevilles, vis, …, la mise en place de la continuité optique, la fourniture et pose des étiquettes conformément au MCD, la fourniture et la pose de tous les éléments permettant de déclarer les SUF du bâtiment concerné Site Potentiellement Raccordable et toute sujétion. Aucun travaux de GC n'est compris dans ce forfait.</t>
  </si>
  <si>
    <t>IDP004</t>
  </si>
  <si>
    <t>Fourniture et Mise en place des Infrastructures de Domaine Privatif de type Colonne Montante. Prix par colonne montante pour 25 à 36 SUF rendus Potentiellement Raccordables
Comprend la prise de rendez-vous, la fourniture et pose de l'IO, la fourniture et pose des ancrages/armement/... pour branchement aérien, la fourniture et pose des boîtiers, les retouches - percements – étanchéités, la fourniture et pose de la protection pour la remontée pour branchement aéro - souterrain, la fourniture et pose des bouchons d'obturation des gaines pour les branchement souterrain, la fourniture et pose des accessoires : chevilles, vis, …, la mise en place de la continuité optique, la fourniture et pose des étiquettes conformément au MCD, la fourniture et la pose de tous les éléments permettant de déclarer les SUF du bâtiment concerné Site Potentiellement Raccordable et toute sujétion. Aucun travaux de GC n'est compris dans ce forfait.</t>
  </si>
  <si>
    <t>IDP005</t>
  </si>
  <si>
    <t>Fourniture et pose d'un tube iro sur embase</t>
  </si>
  <si>
    <t>IDP006</t>
  </si>
  <si>
    <t>Fourniture et pose d'un chemin de câbles en dalle marine 50 mm</t>
  </si>
  <si>
    <t>IDP007</t>
  </si>
  <si>
    <t>Fourniture et pose d'un chemin de câbles en cablo fil 40mm</t>
  </si>
  <si>
    <t>IDP008</t>
  </si>
  <si>
    <t>Percement de cloison, mur ou dalle et rebouchage à l'identique, pour passage de support d'un chemin de câble (&lt;=20cm)</t>
  </si>
  <si>
    <t>IDP009</t>
  </si>
  <si>
    <t>Fourniture et pose de gaine ICT</t>
  </si>
  <si>
    <t>IDP010</t>
  </si>
  <si>
    <t>Fourniture et pose de Goulotte 10X30</t>
  </si>
  <si>
    <t>IDP011</t>
  </si>
  <si>
    <t>Fourniture et pose de Goulotte 10X40</t>
  </si>
  <si>
    <t>IDP012</t>
  </si>
  <si>
    <t>Logotage d'un SUF</t>
  </si>
  <si>
    <t>Fourniture et mise en place d'un raccordement de Site Utilisateur Final</t>
  </si>
  <si>
    <t>RAC01</t>
  </si>
  <si>
    <t>Fourniture et Mise en place du Raccordement d'un Site Utilisateur Final Professionnel afin que le site devienne Activable Comprend la prise de rendez-vous, la fourniture et pose du câble maxi. 100M, la fourniture et pose des ancrages/armement/... pour branchement aérien, la fourniture et pose du BPI, la fourniture et pose de la PTO (bandeau optique dans une baie si espace disponible sinon PTO murale), les retouches - percements – étanchéités, la fourniture et pose de la protection pour la remontée pour branchement aéro - souterrain, la fourniture et pose des bouchons d'obturation des gaines pour les branchement souterrain, la fourniture et pose des accessoires : chevilles, vis, …, la mise en place de la continuité optique, la fourniture et pose des étiquettes conformément au MCD, la fourniture et la pose de tous les éléments permettant de déclarer le Site Connecté et toute sujétion. Aucun travaux de GC n'est compris dans ce forfait.</t>
  </si>
  <si>
    <t>RAC02</t>
  </si>
  <si>
    <t>Fourniture et Mise en place du Raccordement d'un Site Utilisateur Final Professionnel afin que le site devienne Activable Comprend la prise de rendez-vous, la fourniture et pose du câble maxi. 250M, la fourniture et pose des ancrages/armement/... pour branchement aérien, la fourniture et pose du BPI, la fourniture et pose de la PTO (bandeau optique dans une baie si espace disponible sinon PTO murale), les retouches - percements – étanchéités, la fourniture et pose de la protection pour la remontée pour branchement aéro - souterrain, la fourniture et pose des bouchons d'obturation des gaines pour les branchement souterrain, la fourniture et pose des accessoires : chevilles, vis, …, la mise en place de la continuité optique, la fourniture et pose des étiquettes conformément au MCD, la fourniture et la pose de tous les éléments permettant de déclarer le Site Connecté et toute sujétion. Aucun travaux de GC n'est compris dans ce forfait.</t>
  </si>
  <si>
    <t>RAC03</t>
  </si>
  <si>
    <t xml:space="preserve">Fourniture et Mise en place du Raccordement d'un Site Utilisateur Final afin que le site devienne Activable simultanément avec la réalisation des prestations de la famille IDP. Comprend la prise de rendez-vous, la fourniture et pose du câble maxi. 70M, la fourniture et pose de la PTO (PTO murale), les retouches - percements – étanchéités, la fourniture et pose des accessoires : chevilles, vis, …, la mise en place de la continuité optique, la fourniture et pose des étiquettes conformément au MCD, la fourniture et la pose de tous les éléments permettant de déclarer le Site Activable et toute sujétion. </t>
  </si>
  <si>
    <t>DOCUMENTATION</t>
  </si>
  <si>
    <t>DOE 001</t>
  </si>
  <si>
    <t>Etablissement du DOE Définitif de l'Infrastructure d'Accueil souterraine créée, tel que défini au CCTP. Prix au mètre de tracé horizontal de génie civil à réaliser sur la base du linéaire des plans du DEXE.</t>
  </si>
  <si>
    <t>DOE 003</t>
  </si>
  <si>
    <t>Etablissement du DOE Définitif d'un SRO-E (300/600) tel que défini au CCTP.</t>
  </si>
  <si>
    <t>DOE 004</t>
  </si>
  <si>
    <t>Etablissement du DOE Définitif d'un Site Professionnel Activable tel que défini au CCTP.</t>
  </si>
  <si>
    <t>DOE 005</t>
  </si>
  <si>
    <t>Etablissement du DOE Définitif d'un Site Utilisateur Final Résidentiel Collectif tel que défini au CCTP.</t>
  </si>
  <si>
    <t>DOE 006</t>
  </si>
  <si>
    <t>Etablissement du DOE Définitif DIDP tel que défini au CCTP.</t>
  </si>
  <si>
    <t>DOE 010</t>
  </si>
  <si>
    <t>Etablissement du DOE Définitif des Infrastructures Optiques incluant les Infrastructures d'Accueil aériennes créées, tel que défini au CCTP. L'article est rémunéré sur le quantitatif des Infrastructures d'Accueil issu du DEXE table t_cheminement ; champ cm_long.</t>
  </si>
  <si>
    <t>ESSAIS ET VERIFICATIONS CONTRADICTOIRES SUR DEMANDE ADN</t>
  </si>
  <si>
    <t>EVC 001</t>
  </si>
  <si>
    <t>Carottage ou sondage de la tranchée</t>
  </si>
  <si>
    <t>EVC 002</t>
  </si>
  <si>
    <t>Essai de compactage contradictoire</t>
  </si>
  <si>
    <t>EVC 003</t>
  </si>
  <si>
    <t>Essai de mandrinage et tests d'étanchéité des fourreaux</t>
  </si>
  <si>
    <t>EVC 004</t>
  </si>
  <si>
    <t>Réalisation de la caractérisation d'une Route Optique de transport entre deux tiroirs optiques (Voir CCTP Chapitre Contrôle des Routes Optiques).</t>
  </si>
  <si>
    <t>EVC 008</t>
  </si>
  <si>
    <t>Réalisation de la caractérisation d'une Route Optique de collecte entre un tiroir et un BPE (Voir CCTP Chapitre Contrôle des Routes Optiques).</t>
  </si>
  <si>
    <t>EVC 009</t>
  </si>
  <si>
    <t>Réalisation de la caractérisation d'une Route Optique de distribution entre un tiroir et un BPE (Voir CCTP Chapitre Contrôle des Routes Optiques).</t>
  </si>
  <si>
    <t>TOTAL DES TRONCONS</t>
  </si>
  <si>
    <t xml:space="preserve">TOTAL </t>
  </si>
  <si>
    <t>Description</t>
  </si>
  <si>
    <t>Prix
unitaire €
H.T.</t>
  </si>
  <si>
    <t>Qté</t>
  </si>
  <si>
    <t>Total € HT</t>
  </si>
  <si>
    <t>Etablissement des études EXE d'Infrastructures d'Accueil souterraines à créer.
Cet article peut être utilisé par anticipation lors des missions DEO ou lors des coordinations.</t>
  </si>
  <si>
    <t>TOTAL</t>
  </si>
  <si>
    <t>Montant engagé € HT DEXE</t>
  </si>
  <si>
    <t>TVA 20%</t>
  </si>
  <si>
    <t>Montant engagé € TTC DEXE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</si>
</sst>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43" formatCode="_-* #,##0.00\ _€_-;\-* #,##0.00\ _€_-;_-* &quot;-&quot;??\ _€_-;_-@_-"/>
    <numFmt numFmtId="164" formatCode="#,##0.00\ &quot;€&quot;"/>
    <numFmt numFmtId="165" formatCode="#,##0.00[$€];[Red]\-#,##0.00[$€]"/>
  </numFmts>
  <fonts count="3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u/>
      <sz val="20"/>
      <name val="Arial"/>
      <family val="2"/>
    </font>
    <font>
      <b/>
      <sz val="10"/>
      <name val="Arial"/>
      <family val="2"/>
    </font>
    <font>
      <sz val="10"/>
      <name val="Arial"/>
      <family val="2"/>
    </font>
    <font>
      <sz val="10"/>
      <name val="MS Sans Serif"/>
      <family val="2"/>
    </font>
    <font>
      <sz val="10"/>
      <name val="Helv"/>
      <charset val="204"/>
    </font>
    <font>
      <b/>
      <i/>
      <u/>
      <sz val="16"/>
      <name val="Arial"/>
      <family val="2"/>
    </font>
    <font>
      <b/>
      <u/>
      <sz val="12"/>
      <name val="Arial"/>
      <family val="2"/>
    </font>
    <font>
      <b/>
      <sz val="12"/>
      <name val="Arial"/>
      <family val="2"/>
    </font>
    <font>
      <b/>
      <i/>
      <sz val="16"/>
      <name val="Arial"/>
      <family val="2"/>
    </font>
    <font>
      <b/>
      <sz val="10"/>
      <color rgb="FFFF0000"/>
      <name val="Arial"/>
      <family val="2"/>
    </font>
    <font>
      <b/>
      <sz val="9"/>
      <name val="Arial"/>
      <family val="2"/>
    </font>
    <font>
      <sz val="8"/>
      <name val="Arial"/>
      <family val="2"/>
    </font>
    <font>
      <b/>
      <sz val="11"/>
      <name val="Arial"/>
      <family val="2"/>
    </font>
    <font>
      <sz val="11"/>
      <name val="Arial"/>
      <family val="2"/>
    </font>
    <font>
      <u/>
      <sz val="10"/>
      <name val="Arial"/>
      <family val="2"/>
    </font>
    <font>
      <b/>
      <sz val="14"/>
      <name val="Arial"/>
      <family val="2"/>
    </font>
    <font>
      <sz val="10"/>
      <color rgb="FFFF0000"/>
      <name val="Arial"/>
      <family val="2"/>
    </font>
    <font>
      <sz val="11"/>
      <color rgb="FF9C0006"/>
      <name val="Calibri"/>
      <family val="2"/>
      <scheme val="minor"/>
    </font>
    <font>
      <sz val="11"/>
      <color rgb="FF9C5700"/>
      <name val="Calibri"/>
      <family val="2"/>
      <scheme val="minor"/>
    </font>
    <font>
      <b/>
      <sz val="16"/>
      <name val="Arial"/>
      <family val="2"/>
    </font>
    <font>
      <sz val="9"/>
      <color indexed="81"/>
      <name val="Tahoma"/>
      <family val="2"/>
    </font>
  </fonts>
  <fills count="14">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theme="0" tint="-0.3499862666707357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652">
    <xf numFmtId="0" fontId="0" fillId="0" borderId="0"/>
    <xf numFmtId="44" fontId="11" fillId="0" borderId="0" applyFont="0" applyFill="0" applyBorder="0" applyAlignment="0" applyProtection="0"/>
    <xf numFmtId="0" fontId="11" fillId="0" borderId="0"/>
    <xf numFmtId="165" fontId="12"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1" fillId="0" borderId="0"/>
    <xf numFmtId="0" fontId="8" fillId="0" borderId="0"/>
    <xf numFmtId="0" fontId="8" fillId="0" borderId="0"/>
    <xf numFmtId="0" fontId="8" fillId="0" borderId="0"/>
    <xf numFmtId="0" fontId="8" fillId="0" borderId="0"/>
    <xf numFmtId="9" fontId="11" fillId="0" borderId="0" applyFont="0" applyFill="0" applyBorder="0" applyAlignment="0" applyProtection="0"/>
    <xf numFmtId="0" fontId="13" fillId="0" borderId="0"/>
    <xf numFmtId="0" fontId="7" fillId="0" borderId="0"/>
    <xf numFmtId="44" fontId="11" fillId="0" borderId="0" applyFont="0" applyFill="0" applyBorder="0" applyAlignment="0" applyProtection="0"/>
    <xf numFmtId="43" fontId="6" fillId="0" borderId="0" applyFont="0" applyFill="0" applyBorder="0" applyAlignment="0" applyProtection="0"/>
    <xf numFmtId="44" fontId="1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11" fillId="0" borderId="0" applyFont="0" applyFill="0" applyBorder="0" applyAlignment="0" applyProtection="0"/>
    <xf numFmtId="0" fontId="6" fillId="0" borderId="0"/>
    <xf numFmtId="44" fontId="11" fillId="0" borderId="0" applyFont="0" applyFill="0" applyBorder="0" applyAlignment="0" applyProtection="0"/>
    <xf numFmtId="43"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11" fillId="0" borderId="0" applyFont="0" applyFill="0" applyBorder="0" applyAlignment="0" applyProtection="0"/>
    <xf numFmtId="43"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11" fillId="0" borderId="0" applyFont="0" applyFill="0" applyBorder="0" applyAlignment="0" applyProtection="0"/>
    <xf numFmtId="44" fontId="11" fillId="0" borderId="0" applyFont="0" applyFill="0" applyBorder="0" applyAlignment="0" applyProtection="0"/>
    <xf numFmtId="43" fontId="4"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11" fillId="0" borderId="0" applyFont="0" applyFill="0" applyBorder="0" applyAlignment="0" applyProtection="0"/>
    <xf numFmtId="44" fontId="1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11" fillId="0" borderId="0" applyFont="0" applyFill="0" applyBorder="0" applyAlignment="0" applyProtection="0"/>
    <xf numFmtId="43" fontId="4"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11" fillId="0" borderId="0" applyFont="0" applyFill="0" applyBorder="0" applyAlignment="0" applyProtection="0"/>
    <xf numFmtId="43" fontId="4"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11" fillId="0" borderId="0" applyFont="0" applyFill="0" applyBorder="0" applyAlignment="0" applyProtection="0"/>
    <xf numFmtId="44" fontId="1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11" fillId="0" borderId="0" applyFont="0" applyFill="0" applyBorder="0" applyAlignment="0" applyProtection="0"/>
    <xf numFmtId="44" fontId="11" fillId="0" borderId="0" applyFont="0" applyFill="0" applyBorder="0" applyAlignment="0" applyProtection="0"/>
    <xf numFmtId="43" fontId="4"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11" fillId="0" borderId="0" applyFont="0" applyFill="0" applyBorder="0" applyAlignment="0" applyProtection="0"/>
    <xf numFmtId="43" fontId="4"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11" fillId="0" borderId="0" applyFont="0" applyFill="0" applyBorder="0" applyAlignment="0" applyProtection="0"/>
    <xf numFmtId="44" fontId="1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11" fillId="0" borderId="0" applyFont="0" applyFill="0" applyBorder="0" applyAlignment="0" applyProtection="0"/>
    <xf numFmtId="43" fontId="4" fillId="0" borderId="0" applyFont="0" applyFill="0" applyBorder="0" applyAlignment="0" applyProtection="0"/>
    <xf numFmtId="44" fontId="1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6" fillId="11" borderId="0" applyNumberFormat="0" applyBorder="0" applyAlignment="0" applyProtection="0"/>
    <xf numFmtId="0" fontId="27" fillId="12" borderId="0" applyNumberFormat="0" applyBorder="0" applyAlignment="0" applyProtection="0"/>
  </cellStyleXfs>
  <cellXfs count="159">
    <xf numFmtId="0" fontId="0" fillId="0" borderId="0" xfId="0"/>
    <xf numFmtId="0" fontId="0" fillId="0" borderId="0" xfId="0"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164" fontId="0" fillId="0" borderId="0" xfId="1" applyNumberFormat="1" applyFont="1" applyBorder="1" applyAlignment="1" applyProtection="1">
      <alignment horizontal="center" vertical="center" wrapText="1"/>
      <protection locked="0"/>
    </xf>
    <xf numFmtId="0" fontId="0" fillId="0" borderId="0" xfId="0" applyProtection="1">
      <protection locked="0"/>
    </xf>
    <xf numFmtId="0" fontId="9"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10" fillId="2" borderId="1" xfId="0" applyFont="1" applyFill="1" applyBorder="1" applyAlignment="1" applyProtection="1">
      <alignment horizontal="center" vertical="center" wrapText="1"/>
      <protection locked="0"/>
    </xf>
    <xf numFmtId="0" fontId="11" fillId="0" borderId="0" xfId="0" applyFont="1" applyProtection="1">
      <protection locked="0"/>
    </xf>
    <xf numFmtId="0" fontId="0" fillId="6" borderId="0" xfId="0" applyFill="1" applyProtection="1">
      <protection locked="0"/>
    </xf>
    <xf numFmtId="0" fontId="0" fillId="0" borderId="0" xfId="0" applyAlignment="1" applyProtection="1">
      <alignment vertical="top"/>
      <protection locked="0"/>
    </xf>
    <xf numFmtId="0" fontId="11" fillId="0" borderId="0" xfId="0" applyFont="1" applyAlignment="1" applyProtection="1">
      <alignment vertical="top"/>
      <protection locked="0"/>
    </xf>
    <xf numFmtId="164" fontId="0" fillId="0" borderId="0" xfId="1" applyNumberFormat="1" applyFont="1" applyAlignment="1" applyProtection="1">
      <alignment horizontal="center" vertical="center" wrapText="1"/>
      <protection locked="0"/>
    </xf>
    <xf numFmtId="164" fontId="10" fillId="2" borderId="1" xfId="1" applyNumberFormat="1" applyFont="1" applyFill="1" applyBorder="1" applyAlignment="1" applyProtection="1">
      <alignment horizontal="center" vertical="center" wrapText="1"/>
    </xf>
    <xf numFmtId="164" fontId="10" fillId="2" borderId="2" xfId="1" applyNumberFormat="1" applyFont="1" applyFill="1" applyBorder="1" applyAlignment="1" applyProtection="1">
      <alignment horizontal="center" vertical="center" wrapText="1"/>
    </xf>
    <xf numFmtId="0" fontId="0" fillId="0" borderId="0" xfId="0" applyAlignment="1" applyProtection="1">
      <alignment horizontal="right"/>
      <protection locked="0"/>
    </xf>
    <xf numFmtId="0" fontId="11" fillId="0" borderId="0" xfId="0" applyFont="1" applyAlignment="1" applyProtection="1">
      <alignment horizontal="right"/>
      <protection locked="0"/>
    </xf>
    <xf numFmtId="0" fontId="0" fillId="0" borderId="6" xfId="0" applyBorder="1" applyProtection="1">
      <protection locked="0"/>
    </xf>
    <xf numFmtId="0" fontId="0" fillId="0" borderId="9" xfId="0" applyBorder="1" applyAlignment="1" applyProtection="1">
      <alignment vertical="center" wrapText="1"/>
      <protection locked="0"/>
    </xf>
    <xf numFmtId="2" fontId="10" fillId="2" borderId="1" xfId="0" applyNumberFormat="1"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7" fillId="0" borderId="0" xfId="0" applyFont="1" applyAlignment="1" applyProtection="1">
      <alignment vertical="center"/>
      <protection locked="0"/>
    </xf>
    <xf numFmtId="0" fontId="16" fillId="3" borderId="3" xfId="0" applyFont="1" applyFill="1" applyBorder="1" applyAlignment="1">
      <alignment vertical="center" wrapText="1"/>
    </xf>
    <xf numFmtId="164" fontId="0" fillId="0" borderId="0" xfId="1" applyNumberFormat="1" applyFont="1" applyBorder="1" applyAlignment="1" applyProtection="1">
      <alignment horizontal="right" vertical="center" wrapText="1" indent="1"/>
      <protection locked="0"/>
    </xf>
    <xf numFmtId="0" fontId="0" fillId="0" borderId="0" xfId="0" applyAlignment="1" applyProtection="1">
      <alignment horizontal="right" indent="1"/>
      <protection locked="0"/>
    </xf>
    <xf numFmtId="0" fontId="9" fillId="0" borderId="0" xfId="0" applyFont="1" applyAlignment="1" applyProtection="1">
      <alignment horizontal="right" vertical="center" wrapText="1" indent="1"/>
      <protection locked="0"/>
    </xf>
    <xf numFmtId="0" fontId="17" fillId="0" borderId="0" xfId="0" applyFont="1" applyAlignment="1" applyProtection="1">
      <alignment horizontal="right" vertical="center" indent="1"/>
      <protection locked="0"/>
    </xf>
    <xf numFmtId="0" fontId="14" fillId="0" borderId="0" xfId="0" applyFont="1" applyAlignment="1" applyProtection="1">
      <alignment horizontal="right" vertical="center" indent="1"/>
      <protection locked="0"/>
    </xf>
    <xf numFmtId="43" fontId="11" fillId="0" borderId="1" xfId="25" applyFont="1" applyFill="1" applyBorder="1" applyAlignment="1" applyProtection="1">
      <alignment horizontal="right" vertical="center" wrapText="1" indent="2"/>
    </xf>
    <xf numFmtId="164" fontId="0" fillId="0" borderId="0" xfId="1" applyNumberFormat="1" applyFont="1" applyAlignment="1" applyProtection="1">
      <alignment horizontal="right" vertical="center" wrapText="1" indent="1"/>
      <protection locked="0"/>
    </xf>
    <xf numFmtId="0" fontId="11" fillId="10" borderId="6" xfId="0" applyFont="1" applyFill="1" applyBorder="1" applyAlignment="1">
      <alignment vertical="center" wrapText="1"/>
    </xf>
    <xf numFmtId="0" fontId="11" fillId="10" borderId="6" xfId="0" applyFont="1" applyFill="1" applyBorder="1" applyAlignment="1">
      <alignment horizontal="center" vertical="center" wrapText="1"/>
    </xf>
    <xf numFmtId="44" fontId="0" fillId="10" borderId="1" xfId="1" applyFont="1" applyFill="1" applyBorder="1" applyAlignment="1" applyProtection="1">
      <alignment horizontal="right" vertical="center" wrapText="1"/>
      <protection locked="0"/>
    </xf>
    <xf numFmtId="0" fontId="11" fillId="0" borderId="0" xfId="0" applyFont="1" applyAlignment="1" applyProtection="1">
      <alignment horizontal="right" indent="1"/>
      <protection locked="0"/>
    </xf>
    <xf numFmtId="0" fontId="11" fillId="9" borderId="1" xfId="0" applyFont="1" applyFill="1" applyBorder="1" applyAlignment="1">
      <alignment horizontal="center" vertical="center" wrapText="1"/>
    </xf>
    <xf numFmtId="0" fontId="10" fillId="0" borderId="0" xfId="0" applyFont="1" applyProtection="1">
      <protection locked="0"/>
    </xf>
    <xf numFmtId="2" fontId="10" fillId="0" borderId="0" xfId="0" applyNumberFormat="1" applyFont="1" applyProtection="1">
      <protection locked="0"/>
    </xf>
    <xf numFmtId="44" fontId="10" fillId="0" borderId="1" xfId="1" applyFont="1" applyFill="1" applyBorder="1" applyAlignment="1" applyProtection="1">
      <alignment horizontal="right" vertical="center" wrapText="1" indent="1"/>
      <protection locked="0"/>
    </xf>
    <xf numFmtId="0" fontId="10" fillId="10" borderId="8" xfId="0" applyFont="1" applyFill="1" applyBorder="1" applyProtection="1">
      <protection locked="0"/>
    </xf>
    <xf numFmtId="0" fontId="0" fillId="10" borderId="9" xfId="0" applyFill="1" applyBorder="1" applyAlignment="1">
      <alignment vertical="center" wrapText="1"/>
    </xf>
    <xf numFmtId="0" fontId="11" fillId="10" borderId="0" xfId="0" applyFont="1" applyFill="1" applyAlignment="1">
      <alignment vertical="center" wrapText="1"/>
    </xf>
    <xf numFmtId="0" fontId="11" fillId="10" borderId="0" xfId="0" applyFont="1" applyFill="1" applyAlignment="1">
      <alignment horizontal="center" vertical="center" wrapText="1"/>
    </xf>
    <xf numFmtId="164" fontId="0" fillId="10" borderId="10" xfId="1" applyNumberFormat="1" applyFont="1" applyFill="1" applyBorder="1" applyAlignment="1" applyProtection="1">
      <alignment horizontal="right" vertical="center" wrapText="1"/>
      <protection locked="0"/>
    </xf>
    <xf numFmtId="0" fontId="10" fillId="2" borderId="3" xfId="0" applyFont="1" applyFill="1" applyBorder="1" applyAlignment="1">
      <alignment vertical="center" wrapText="1"/>
    </xf>
    <xf numFmtId="0" fontId="10" fillId="2" borderId="3" xfId="0" applyFont="1" applyFill="1" applyBorder="1" applyAlignment="1">
      <alignment horizontal="center" vertical="center" wrapText="1"/>
    </xf>
    <xf numFmtId="164" fontId="10" fillId="2" borderId="4" xfId="1" applyNumberFormat="1" applyFont="1" applyFill="1" applyBorder="1" applyAlignment="1" applyProtection="1">
      <alignment horizontal="center" vertical="center" wrapText="1"/>
    </xf>
    <xf numFmtId="44" fontId="10" fillId="1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center" indent="1"/>
      <protection locked="0"/>
    </xf>
    <xf numFmtId="0" fontId="11" fillId="0" borderId="8" xfId="0" applyFont="1" applyBorder="1" applyAlignment="1" applyProtection="1">
      <alignment horizontal="left" vertical="center" indent="1"/>
      <protection locked="0"/>
    </xf>
    <xf numFmtId="44" fontId="11" fillId="0" borderId="1" xfId="1" applyFont="1" applyFill="1" applyBorder="1" applyAlignment="1" applyProtection="1">
      <alignment horizontal="left" vertical="center" wrapText="1" indent="1"/>
      <protection locked="0"/>
    </xf>
    <xf numFmtId="0" fontId="11" fillId="10" borderId="8" xfId="0" applyFont="1" applyFill="1" applyBorder="1" applyAlignment="1" applyProtection="1">
      <alignment horizontal="left" indent="1"/>
      <protection locked="0"/>
    </xf>
    <xf numFmtId="44" fontId="10" fillId="5" borderId="1" xfId="1" applyFont="1" applyFill="1" applyBorder="1" applyAlignment="1" applyProtection="1">
      <alignment horizontal="center" vertical="center" wrapText="1"/>
      <protection locked="0"/>
    </xf>
    <xf numFmtId="44" fontId="10" fillId="7" borderId="1" xfId="1" applyFont="1" applyFill="1" applyBorder="1" applyAlignment="1" applyProtection="1">
      <alignment horizontal="center" vertical="center" wrapText="1"/>
      <protection locked="0"/>
    </xf>
    <xf numFmtId="44" fontId="18" fillId="0" borderId="1" xfId="1" applyFont="1" applyFill="1" applyBorder="1" applyAlignment="1" applyProtection="1">
      <alignment horizontal="left" vertical="center" wrapText="1" indent="1"/>
      <protection locked="0"/>
    </xf>
    <xf numFmtId="2" fontId="11" fillId="0" borderId="1" xfId="25" applyNumberFormat="1" applyFont="1" applyFill="1" applyBorder="1" applyAlignment="1" applyProtection="1">
      <alignment horizontal="center" vertical="center" wrapText="1"/>
      <protection locked="0"/>
    </xf>
    <xf numFmtId="0" fontId="16" fillId="3" borderId="6" xfId="0" applyFont="1" applyFill="1" applyBorder="1" applyAlignment="1">
      <alignment vertical="center" wrapText="1"/>
    </xf>
    <xf numFmtId="164" fontId="10" fillId="2" borderId="2" xfId="16" applyNumberFormat="1" applyFont="1" applyFill="1" applyBorder="1" applyAlignment="1" applyProtection="1">
      <alignment horizontal="center" vertical="center" wrapText="1"/>
    </xf>
    <xf numFmtId="164" fontId="10" fillId="2" borderId="3" xfId="16" applyNumberFormat="1" applyFont="1" applyFill="1" applyBorder="1" applyAlignment="1" applyProtection="1">
      <alignment horizontal="center" vertical="center" wrapText="1"/>
    </xf>
    <xf numFmtId="8" fontId="0" fillId="5" borderId="1" xfId="1" applyNumberFormat="1" applyFont="1" applyFill="1" applyBorder="1" applyAlignment="1" applyProtection="1">
      <alignment horizontal="right" vertical="center" wrapText="1" indent="1"/>
      <protection locked="0"/>
    </xf>
    <xf numFmtId="0" fontId="11" fillId="8" borderId="1" xfId="0" applyFont="1" applyFill="1" applyBorder="1" applyAlignment="1">
      <alignment horizontal="center" vertical="center" wrapText="1"/>
    </xf>
    <xf numFmtId="0" fontId="17" fillId="0" borderId="0" xfId="0" applyFont="1" applyAlignment="1" applyProtection="1">
      <alignment horizontal="left" vertical="center" indent="1"/>
      <protection locked="0"/>
    </xf>
    <xf numFmtId="43" fontId="16" fillId="3" borderId="3" xfId="25" applyFont="1" applyFill="1" applyBorder="1" applyAlignment="1" applyProtection="1">
      <alignment vertical="center" wrapText="1"/>
    </xf>
    <xf numFmtId="43" fontId="15" fillId="3" borderId="3" xfId="25" applyFont="1" applyFill="1" applyBorder="1" applyAlignment="1" applyProtection="1">
      <alignment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1" fillId="4" borderId="1" xfId="2" applyFill="1" applyBorder="1" applyAlignment="1">
      <alignment vertical="top" wrapText="1"/>
    </xf>
    <xf numFmtId="0" fontId="11" fillId="0" borderId="1" xfId="2" applyBorder="1" applyAlignment="1">
      <alignment vertical="top" wrapText="1"/>
    </xf>
    <xf numFmtId="0" fontId="11" fillId="0" borderId="3" xfId="2" applyBorder="1" applyAlignment="1">
      <alignment vertical="center" wrapText="1"/>
    </xf>
    <xf numFmtId="0" fontId="11" fillId="0" borderId="1" xfId="92" applyFont="1" applyBorder="1" applyAlignment="1">
      <alignment vertical="center" wrapText="1"/>
    </xf>
    <xf numFmtId="0" fontId="11" fillId="0" borderId="1" xfId="92" applyFont="1" applyBorder="1" applyAlignment="1">
      <alignment horizontal="left" vertical="center" wrapText="1"/>
    </xf>
    <xf numFmtId="43" fontId="10" fillId="3" borderId="6" xfId="25" applyFont="1" applyFill="1" applyBorder="1" applyAlignment="1" applyProtection="1">
      <alignment vertical="center" wrapText="1"/>
    </xf>
    <xf numFmtId="43" fontId="10" fillId="3" borderId="11" xfId="25" applyFont="1" applyFill="1" applyBorder="1" applyAlignment="1" applyProtection="1">
      <alignment vertical="center" wrapText="1"/>
    </xf>
    <xf numFmtId="0" fontId="10" fillId="3" borderId="6" xfId="2" applyFont="1" applyFill="1" applyBorder="1" applyAlignment="1">
      <alignment vertical="top" wrapText="1"/>
    </xf>
    <xf numFmtId="0" fontId="10" fillId="3" borderId="11" xfId="2" applyFont="1" applyFill="1" applyBorder="1" applyAlignment="1">
      <alignment vertical="top" wrapText="1"/>
    </xf>
    <xf numFmtId="0" fontId="11" fillId="4" borderId="2" xfId="2" applyFill="1" applyBorder="1" applyAlignment="1">
      <alignment vertical="center" wrapText="1"/>
    </xf>
    <xf numFmtId="0" fontId="11" fillId="0" borderId="4" xfId="2" applyBorder="1" applyAlignment="1">
      <alignment vertical="center" wrapText="1"/>
    </xf>
    <xf numFmtId="43" fontId="10" fillId="3" borderId="3" xfId="25" applyFont="1" applyFill="1" applyBorder="1" applyAlignment="1" applyProtection="1">
      <alignment vertical="top" wrapText="1"/>
    </xf>
    <xf numFmtId="0" fontId="11" fillId="4" borderId="1" xfId="2" applyFill="1" applyBorder="1" applyAlignment="1">
      <alignment vertical="center" wrapText="1"/>
    </xf>
    <xf numFmtId="0" fontId="10" fillId="3" borderId="3" xfId="0" applyFont="1" applyFill="1" applyBorder="1" applyAlignment="1" applyProtection="1">
      <alignment horizontal="center" vertical="center" wrapText="1"/>
      <protection locked="0"/>
    </xf>
    <xf numFmtId="0" fontId="11" fillId="6" borderId="1" xfId="0" applyFont="1" applyFill="1" applyBorder="1" applyAlignment="1">
      <alignment vertical="center" wrapText="1"/>
    </xf>
    <xf numFmtId="0" fontId="11" fillId="0" borderId="1" xfId="0" applyFont="1" applyBorder="1" applyAlignment="1" applyProtection="1">
      <alignment wrapText="1"/>
      <protection locked="0"/>
    </xf>
    <xf numFmtId="0" fontId="11" fillId="4" borderId="1" xfId="0" applyFont="1" applyFill="1" applyBorder="1" applyAlignment="1" applyProtection="1">
      <alignment vertical="center"/>
      <protection locked="0"/>
    </xf>
    <xf numFmtId="43" fontId="10" fillId="3" borderId="3" xfId="25" applyFont="1" applyFill="1" applyBorder="1" applyAlignment="1" applyProtection="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4" borderId="1" xfId="0" applyFont="1" applyFill="1" applyBorder="1" applyAlignment="1">
      <alignment vertical="center" wrapText="1"/>
    </xf>
    <xf numFmtId="0" fontId="11" fillId="6"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0" borderId="1" xfId="2" applyBorder="1" applyAlignment="1">
      <alignment vertical="center" wrapText="1"/>
    </xf>
    <xf numFmtId="0" fontId="11" fillId="0" borderId="1" xfId="2" applyBorder="1" applyAlignment="1">
      <alignment horizontal="center" vertical="center" wrapText="1"/>
    </xf>
    <xf numFmtId="0" fontId="10" fillId="2" borderId="1" xfId="0" applyFont="1" applyFill="1" applyBorder="1" applyAlignment="1">
      <alignment horizontal="center" vertical="center" wrapText="1"/>
    </xf>
    <xf numFmtId="0" fontId="10" fillId="3" borderId="3" xfId="15" applyFont="1" applyFill="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1" fillId="0" borderId="13" xfId="0" applyFont="1" applyBorder="1" applyAlignment="1">
      <alignment horizontal="left" vertical="center" wrapText="1" readingOrder="1"/>
    </xf>
    <xf numFmtId="0" fontId="11" fillId="0" borderId="14" xfId="0" applyFont="1" applyBorder="1" applyAlignment="1">
      <alignment horizontal="center" vertical="center" wrapText="1" readingOrder="1"/>
    </xf>
    <xf numFmtId="8" fontId="0" fillId="5" borderId="7" xfId="1" applyNumberFormat="1" applyFont="1" applyFill="1" applyBorder="1" applyAlignment="1" applyProtection="1">
      <alignment horizontal="right" vertical="center" wrapText="1" indent="1"/>
      <protection locked="0"/>
    </xf>
    <xf numFmtId="43" fontId="19" fillId="3" borderId="11" xfId="25" applyFont="1" applyFill="1" applyBorder="1" applyAlignment="1" applyProtection="1">
      <alignment vertical="top" wrapText="1"/>
    </xf>
    <xf numFmtId="43" fontId="11" fillId="5" borderId="15" xfId="25" applyFont="1" applyFill="1" applyBorder="1" applyAlignment="1" applyProtection="1">
      <alignment horizontal="center" vertical="center" wrapText="1"/>
      <protection locked="0"/>
    </xf>
    <xf numFmtId="0" fontId="24" fillId="2" borderId="3"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25" fillId="0" borderId="1" xfId="0" applyFont="1" applyBorder="1" applyAlignment="1" applyProtection="1">
      <alignment horizontal="left" vertical="top" wrapText="1"/>
      <protection locked="0"/>
    </xf>
    <xf numFmtId="43" fontId="26" fillId="11" borderId="1" xfId="650" applyNumberFormat="1" applyBorder="1" applyAlignment="1" applyProtection="1">
      <alignment horizontal="right" vertical="center" wrapText="1" indent="2"/>
    </xf>
    <xf numFmtId="43" fontId="27" fillId="12" borderId="1" xfId="651" applyNumberFormat="1" applyBorder="1" applyAlignment="1" applyProtection="1">
      <alignment horizontal="right" vertical="center" wrapText="1" indent="2"/>
    </xf>
    <xf numFmtId="44" fontId="26" fillId="11" borderId="1" xfId="650" applyNumberFormat="1" applyBorder="1" applyAlignment="1" applyProtection="1">
      <alignment horizontal="left" vertical="center" wrapText="1" indent="1"/>
      <protection locked="0"/>
    </xf>
    <xf numFmtId="44" fontId="27" fillId="12" borderId="1" xfId="651" applyNumberFormat="1" applyBorder="1" applyAlignment="1" applyProtection="1">
      <alignment horizontal="left" vertical="center" wrapText="1" indent="1"/>
      <protection locked="0"/>
    </xf>
    <xf numFmtId="0" fontId="10" fillId="13" borderId="1" xfId="2" applyFont="1" applyFill="1" applyBorder="1" applyAlignment="1">
      <alignment horizontal="center" vertical="center"/>
    </xf>
    <xf numFmtId="0" fontId="10" fillId="13" borderId="1" xfId="2" applyFont="1" applyFill="1" applyBorder="1" applyAlignment="1">
      <alignment horizontal="left" vertical="center" indent="1"/>
    </xf>
    <xf numFmtId="0" fontId="10" fillId="13" borderId="1" xfId="2" applyFont="1" applyFill="1" applyBorder="1" applyAlignment="1">
      <alignment horizontal="center" vertical="center" wrapText="1"/>
    </xf>
    <xf numFmtId="0" fontId="11" fillId="0" borderId="0" xfId="2" applyAlignment="1">
      <alignment horizontal="left" vertical="center" indent="1"/>
    </xf>
    <xf numFmtId="0" fontId="11" fillId="10" borderId="1" xfId="2" applyFill="1" applyBorder="1" applyAlignment="1">
      <alignment horizontal="left" vertical="center" indent="1"/>
    </xf>
    <xf numFmtId="0" fontId="11" fillId="0" borderId="1" xfId="2" applyBorder="1" applyAlignment="1">
      <alignment horizontal="left" vertical="center" wrapText="1" indent="1"/>
    </xf>
    <xf numFmtId="0" fontId="11" fillId="0" borderId="1" xfId="2" applyBorder="1" applyAlignment="1">
      <alignment horizontal="center" vertical="center"/>
    </xf>
    <xf numFmtId="44" fontId="0" fillId="0" borderId="1" xfId="1" applyFont="1" applyBorder="1" applyAlignment="1">
      <alignment horizontal="left" vertical="center" indent="1"/>
    </xf>
    <xf numFmtId="0" fontId="11" fillId="0" borderId="1" xfId="2" applyBorder="1" applyAlignment="1">
      <alignment horizontal="right" vertical="center" indent="1"/>
    </xf>
    <xf numFmtId="0" fontId="10" fillId="10" borderId="1" xfId="2" applyFont="1" applyFill="1" applyBorder="1" applyAlignment="1">
      <alignment horizontal="left" vertical="center" indent="1"/>
    </xf>
    <xf numFmtId="0" fontId="11" fillId="0" borderId="0" xfId="2"/>
    <xf numFmtId="0" fontId="11" fillId="0" borderId="0" xfId="2" applyAlignment="1">
      <alignment horizontal="center"/>
    </xf>
    <xf numFmtId="44" fontId="0" fillId="0" borderId="0" xfId="1" applyFont="1"/>
    <xf numFmtId="2" fontId="1" fillId="0" borderId="1" xfId="18" applyNumberFormat="1" applyFont="1" applyFill="1" applyBorder="1" applyAlignment="1" applyProtection="1">
      <alignment horizontal="center" vertical="center" wrapText="1"/>
      <protection locked="0"/>
    </xf>
    <xf numFmtId="164" fontId="10" fillId="2" borderId="2" xfId="16" applyNumberFormat="1" applyFont="1" applyFill="1" applyBorder="1" applyAlignment="1" applyProtection="1">
      <alignment horizontal="center" vertical="center" wrapText="1"/>
    </xf>
    <xf numFmtId="164" fontId="10" fillId="2" borderId="4" xfId="16" applyNumberFormat="1" applyFont="1" applyFill="1" applyBorder="1" applyAlignment="1" applyProtection="1">
      <alignment horizontal="center"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10" fillId="3" borderId="12" xfId="1" applyNumberFormat="1" applyFont="1" applyFill="1" applyBorder="1" applyAlignment="1">
      <alignment horizontal="left" vertical="top" wrapText="1"/>
    </xf>
    <xf numFmtId="0" fontId="10" fillId="3" borderId="11" xfId="1" applyNumberFormat="1"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2" xfId="1" applyNumberFormat="1" applyFont="1" applyFill="1" applyBorder="1" applyAlignment="1">
      <alignment horizontal="left" vertical="top" wrapText="1"/>
    </xf>
    <xf numFmtId="0" fontId="10" fillId="3" borderId="3" xfId="1" applyNumberFormat="1" applyFont="1" applyFill="1" applyBorder="1" applyAlignment="1">
      <alignment horizontal="left" vertical="top" wrapText="1"/>
    </xf>
    <xf numFmtId="0" fontId="9" fillId="0" borderId="0" xfId="0" applyFont="1" applyAlignment="1" applyProtection="1">
      <alignment horizontal="left" vertical="center" wrapText="1" indent="1"/>
      <protection locked="0"/>
    </xf>
    <xf numFmtId="0" fontId="10" fillId="2" borderId="1" xfId="0" applyFont="1" applyFill="1" applyBorder="1" applyAlignment="1">
      <alignment horizontal="center" vertical="center" wrapText="1"/>
    </xf>
    <xf numFmtId="0" fontId="17" fillId="0" borderId="0" xfId="0" applyFont="1" applyAlignment="1" applyProtection="1">
      <alignment horizontal="left" vertical="center" indent="1"/>
      <protection locked="0"/>
    </xf>
    <xf numFmtId="0" fontId="28" fillId="0" borderId="0" xfId="0" applyFont="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164" fontId="11" fillId="2" borderId="2" xfId="16" applyNumberFormat="1" applyFont="1" applyFill="1" applyBorder="1" applyAlignment="1" applyProtection="1">
      <alignment horizontal="center" vertical="center" wrapText="1"/>
    </xf>
    <xf numFmtId="164" fontId="11" fillId="2" borderId="4" xfId="16" applyNumberFormat="1" applyFont="1" applyFill="1" applyBorder="1" applyAlignment="1" applyProtection="1">
      <alignment horizontal="center"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0" fillId="3" borderId="2" xfId="15" applyFont="1" applyFill="1" applyBorder="1" applyAlignment="1">
      <alignment horizontal="left" vertical="top" wrapText="1"/>
    </xf>
    <xf numFmtId="0" fontId="10" fillId="3" borderId="3" xfId="15" applyFont="1" applyFill="1" applyBorder="1" applyAlignment="1">
      <alignment horizontal="left" vertical="top" wrapText="1"/>
    </xf>
    <xf numFmtId="0" fontId="19" fillId="3" borderId="2" xfId="1" applyNumberFormat="1" applyFont="1" applyFill="1" applyBorder="1" applyAlignment="1">
      <alignment horizontal="left" vertical="top" wrapText="1"/>
    </xf>
    <xf numFmtId="0" fontId="19" fillId="3" borderId="3" xfId="1" applyNumberFormat="1" applyFont="1" applyFill="1" applyBorder="1" applyAlignment="1">
      <alignment horizontal="left" vertical="top" wrapText="1"/>
    </xf>
    <xf numFmtId="0" fontId="10" fillId="3" borderId="5" xfId="2" applyFont="1" applyFill="1" applyBorder="1" applyAlignment="1">
      <alignment horizontal="left" vertical="top" wrapText="1"/>
    </xf>
    <xf numFmtId="0" fontId="10" fillId="3" borderId="6" xfId="2" applyFont="1" applyFill="1" applyBorder="1" applyAlignment="1">
      <alignment horizontal="left" vertical="top" wrapText="1"/>
    </xf>
    <xf numFmtId="0" fontId="10" fillId="3" borderId="12" xfId="2" applyFont="1" applyFill="1" applyBorder="1" applyAlignment="1">
      <alignment horizontal="left" vertical="top" wrapText="1"/>
    </xf>
    <xf numFmtId="0" fontId="10" fillId="3" borderId="11" xfId="2" applyFont="1" applyFill="1" applyBorder="1" applyAlignment="1">
      <alignment horizontal="left" vertical="top" wrapText="1"/>
    </xf>
    <xf numFmtId="0" fontId="10" fillId="0" borderId="2" xfId="2" applyFont="1" applyBorder="1" applyAlignment="1">
      <alignment horizontal="left" vertical="center" indent="1"/>
    </xf>
    <xf numFmtId="0" fontId="10" fillId="0" borderId="3" xfId="2" applyFont="1" applyBorder="1" applyAlignment="1">
      <alignment horizontal="left" vertical="center" indent="1"/>
    </xf>
    <xf numFmtId="0" fontId="10" fillId="0" borderId="4" xfId="2" applyFont="1" applyBorder="1" applyAlignment="1">
      <alignment horizontal="left" vertical="center" indent="1"/>
    </xf>
  </cellXfs>
  <cellStyles count="652">
    <cellStyle name="Euro" xfId="3" xr:uid="{00000000-0005-0000-0000-000000000000}"/>
    <cellStyle name="Insatisfaisant" xfId="650" builtinId="27"/>
    <cellStyle name="Milliers 2" xfId="4" xr:uid="{00000000-0005-0000-0000-000003000000}"/>
    <cellStyle name="Milliers 2 10" xfId="291" xr:uid="{F7BD37A7-CB24-4B23-B536-92181CB36027}"/>
    <cellStyle name="Milliers 2 11" xfId="411" xr:uid="{23B3A405-4723-402A-9F01-E32FE3E8454C}"/>
    <cellStyle name="Milliers 2 2" xfId="17" xr:uid="{00000000-0005-0000-0000-000004000000}"/>
    <cellStyle name="Milliers 2 2 2" xfId="37" xr:uid="{A8930AFD-1750-4FF0-BA0D-4FD3C90EDCA8}"/>
    <cellStyle name="Milliers 2 2 2 2" xfId="154" xr:uid="{DA1EBD7B-FC45-4331-89BF-523105E258A6}"/>
    <cellStyle name="Milliers 2 2 2 2 2" xfId="634" xr:uid="{604C54BC-30D5-4DF6-A5EB-BFFDC073932A}"/>
    <cellStyle name="Milliers 2 2 2 3" xfId="274" xr:uid="{5D3DAB41-2032-4751-976F-61D0ED4A9792}"/>
    <cellStyle name="Milliers 2 2 2 4" xfId="394" xr:uid="{6F1DE221-327F-41E6-AF06-BFFDE399D662}"/>
    <cellStyle name="Milliers 2 2 2 5" xfId="514" xr:uid="{FB34E096-9AB2-47AE-9749-E60424EB5DB6}"/>
    <cellStyle name="Milliers 2 2 3" xfId="112" xr:uid="{2E249566-2D3F-4564-AA95-7589B7B6CF76}"/>
    <cellStyle name="Milliers 2 2 3 2" xfId="234" xr:uid="{8D74BD24-4518-4119-A721-317E89D01D9E}"/>
    <cellStyle name="Milliers 2 2 3 2 2" xfId="594" xr:uid="{C0E109EB-627B-41CB-9664-A1CC6FA8F9BE}"/>
    <cellStyle name="Milliers 2 2 3 3" xfId="354" xr:uid="{11817CF3-EB7B-46AB-BBA0-68BB881522BE}"/>
    <cellStyle name="Milliers 2 2 3 4" xfId="474" xr:uid="{028AEC78-9720-42F9-B886-9E7E7A11EF80}"/>
    <cellStyle name="Milliers 2 2 4" xfId="71" xr:uid="{6BE32480-FDD0-4636-8596-F5A95E062783}"/>
    <cellStyle name="Milliers 2 2 4 2" xfId="554" xr:uid="{699104A2-E28B-4431-B84B-36ED5FA0C38D}"/>
    <cellStyle name="Milliers 2 2 5" xfId="194" xr:uid="{42058BFD-88E2-424F-A018-43280FC8A1BF}"/>
    <cellStyle name="Milliers 2 2 6" xfId="314" xr:uid="{D744A865-FCA2-4076-B5E3-619FDD2022A9}"/>
    <cellStyle name="Milliers 2 2 7" xfId="434" xr:uid="{076CB923-76C0-4A8D-89D2-DFF8C113BB38}"/>
    <cellStyle name="Milliers 2 3" xfId="28" xr:uid="{5361F499-BD78-4245-B17C-8EBFBF5D2A0A}"/>
    <cellStyle name="Milliers 2 3 2" xfId="145" xr:uid="{DF58C293-ACE4-4DBA-9CDE-81C66C15AF91}"/>
    <cellStyle name="Milliers 2 3 2 2" xfId="266" xr:uid="{DE6498ED-75CE-4B51-B556-8CC892CB2234}"/>
    <cellStyle name="Milliers 2 3 2 2 2" xfId="626" xr:uid="{2C0B1E78-5A18-45D2-B0C9-B5CAFCE9013C}"/>
    <cellStyle name="Milliers 2 3 2 3" xfId="386" xr:uid="{3DD181A9-708E-4948-B2F6-77CA67EB1D0E}"/>
    <cellStyle name="Milliers 2 3 2 4" xfId="506" xr:uid="{3C84D2B8-27F2-4503-8E7B-68A119289D4E}"/>
    <cellStyle name="Milliers 2 3 3" xfId="103" xr:uid="{6938BDBF-0EEC-44C4-A365-3DAFF0995DF2}"/>
    <cellStyle name="Milliers 2 3 3 2" xfId="226" xr:uid="{5CF3FB9B-FB9C-4B7F-8A94-A55F08350337}"/>
    <cellStyle name="Milliers 2 3 3 2 2" xfId="586" xr:uid="{C5030FFE-133B-43C3-B38A-BDE3FAE6284D}"/>
    <cellStyle name="Milliers 2 3 3 3" xfId="346" xr:uid="{DED8FB34-5597-4384-9874-F7A6C4983E88}"/>
    <cellStyle name="Milliers 2 3 3 4" xfId="466" xr:uid="{CF9E15CA-95FE-4312-A927-484E84A248C1}"/>
    <cellStyle name="Milliers 2 3 4" xfId="62" xr:uid="{CDC2DB01-EB56-4421-A06F-1353E866E658}"/>
    <cellStyle name="Milliers 2 3 4 2" xfId="546" xr:uid="{A79F7BDA-5472-47ED-9819-70BC87F4817F}"/>
    <cellStyle name="Milliers 2 3 5" xfId="186" xr:uid="{ACAF9F2C-1269-4A99-AD75-FF78FE481B1A}"/>
    <cellStyle name="Milliers 2 3 6" xfId="306" xr:uid="{F69E6FCF-A332-4EBF-9BB7-6F5B8BF3EEA4}"/>
    <cellStyle name="Milliers 2 3 7" xfId="426" xr:uid="{51306E20-AA4D-4771-BCFE-B0B0840D8573}"/>
    <cellStyle name="Milliers 2 4" xfId="55" xr:uid="{822C2260-73CB-4E33-9CE8-C5F79F780E2E}"/>
    <cellStyle name="Milliers 2 4 2" xfId="138" xr:uid="{3ED79038-45B4-43EF-B309-262B7C9C4608}"/>
    <cellStyle name="Milliers 2 4 2 2" xfId="259" xr:uid="{3A83C583-44B0-432F-8F00-35021B25A864}"/>
    <cellStyle name="Milliers 2 4 2 2 2" xfId="619" xr:uid="{796A083C-AA59-4FBD-A2C4-BB24BB483225}"/>
    <cellStyle name="Milliers 2 4 2 3" xfId="379" xr:uid="{0B450D87-AAAF-488B-8AE2-59FC4926EFA1}"/>
    <cellStyle name="Milliers 2 4 2 4" xfId="499" xr:uid="{3A9E2A8D-7038-4AF8-98CF-7CB8B5269B57}"/>
    <cellStyle name="Milliers 2 4 3" xfId="96" xr:uid="{9CCB5CC3-37D9-41E8-B396-B3C27CFFF87F}"/>
    <cellStyle name="Milliers 2 4 3 2" xfId="219" xr:uid="{3CABDF94-98B2-40D2-81F9-7B0D90A94C8F}"/>
    <cellStyle name="Milliers 2 4 3 2 2" xfId="579" xr:uid="{EA1BAE1E-F270-4DB6-9C1F-3EE2FD6E88E9}"/>
    <cellStyle name="Milliers 2 4 3 3" xfId="339" xr:uid="{4A959004-0309-4C90-837D-086AB6264024}"/>
    <cellStyle name="Milliers 2 4 3 4" xfId="459" xr:uid="{6DD1146D-5E1D-407B-9D01-8C8523B12EC7}"/>
    <cellStyle name="Milliers 2 4 4" xfId="179" xr:uid="{788A6C7D-2CB1-4219-B84D-8281DC41C150}"/>
    <cellStyle name="Milliers 2 4 4 2" xfId="539" xr:uid="{ACB938F6-62B9-46E4-A625-A76A8723DF91}"/>
    <cellStyle name="Milliers 2 4 5" xfId="299" xr:uid="{1ED8A291-4C36-4617-A246-B539965A05AC}"/>
    <cellStyle name="Milliers 2 4 6" xfId="419" xr:uid="{7C4449EF-7F25-45CA-BF32-D40E0B1ECCC3}"/>
    <cellStyle name="Milliers 2 5" xfId="79" xr:uid="{CB8D774F-9862-40A0-BCE1-09EE724BC3B6}"/>
    <cellStyle name="Milliers 2 5 2" xfId="162" xr:uid="{77D8FA4E-89E9-4855-8228-4B6B07B430BD}"/>
    <cellStyle name="Milliers 2 5 2 2" xfId="282" xr:uid="{719EABC7-4D2F-4930-919B-46C761B6236C}"/>
    <cellStyle name="Milliers 2 5 2 2 2" xfId="642" xr:uid="{B4C70B7E-04E2-4045-8A0F-E71FA76D0C8B}"/>
    <cellStyle name="Milliers 2 5 2 3" xfId="402" xr:uid="{A5213CA3-7F9A-49DF-BC96-33196D9B9C9E}"/>
    <cellStyle name="Milliers 2 5 2 4" xfId="522" xr:uid="{1607442E-CD6E-4494-9E08-E8E76054DFF2}"/>
    <cellStyle name="Milliers 2 5 3" xfId="121" xr:uid="{06A25F89-992A-424D-B777-CAF0FCAB1041}"/>
    <cellStyle name="Milliers 2 5 3 2" xfId="242" xr:uid="{9E98C37A-6E08-4C50-ACEE-760007F95146}"/>
    <cellStyle name="Milliers 2 5 3 2 2" xfId="602" xr:uid="{A6BF5442-00AC-46D0-8D46-C5136B41799C}"/>
    <cellStyle name="Milliers 2 5 3 3" xfId="362" xr:uid="{507978AD-289F-4649-8F84-8F2AA43EE6D1}"/>
    <cellStyle name="Milliers 2 5 3 4" xfId="482" xr:uid="{D642D3A7-89C8-4116-8D48-6167ABFC64B5}"/>
    <cellStyle name="Milliers 2 5 4" xfId="202" xr:uid="{CAE6D071-5C5F-4CB4-8328-0CE99E0FBDC3}"/>
    <cellStyle name="Milliers 2 5 4 2" xfId="562" xr:uid="{4CB17CB4-02E7-434C-B66A-3503840B9DB2}"/>
    <cellStyle name="Milliers 2 5 5" xfId="322" xr:uid="{534C7D51-EC45-4B6A-80EA-B8FE38FE3DD3}"/>
    <cellStyle name="Milliers 2 5 6" xfId="442" xr:uid="{6CCDE184-4499-4717-80F2-880F49CE0257}"/>
    <cellStyle name="Milliers 2 6" xfId="130" xr:uid="{2A1DCCC6-5F4F-4E9D-AC7C-BE38F1854CEC}"/>
    <cellStyle name="Milliers 2 6 2" xfId="251" xr:uid="{21E37223-A6C4-4104-A545-2BE816C92CFE}"/>
    <cellStyle name="Milliers 2 6 2 2" xfId="611" xr:uid="{E3881F80-267E-4DB9-AD6C-22DEAE00CA51}"/>
    <cellStyle name="Milliers 2 6 3" xfId="371" xr:uid="{44D659D4-5DF4-46CB-8F4A-339141410236}"/>
    <cellStyle name="Milliers 2 6 4" xfId="491" xr:uid="{C01D0B07-FB20-4367-8DCC-B57451C314D6}"/>
    <cellStyle name="Milliers 2 7" xfId="88" xr:uid="{D06E12D7-1E60-472A-BDB4-DC584BB089C4}"/>
    <cellStyle name="Milliers 2 7 2" xfId="211" xr:uid="{D8BE44BE-F6E1-46AA-82B2-0EBA3B64FC9B}"/>
    <cellStyle name="Milliers 2 7 2 2" xfId="571" xr:uid="{AB7B04C3-0F09-49A5-B937-A3CFA84BF704}"/>
    <cellStyle name="Milliers 2 7 3" xfId="331" xr:uid="{AA2DC7EF-7760-4E9C-B183-F18671599867}"/>
    <cellStyle name="Milliers 2 7 4" xfId="451" xr:uid="{B7C22F40-D600-44BE-BF15-5FC0E3B30E0D}"/>
    <cellStyle name="Milliers 2 8" xfId="47" xr:uid="{0F3590F6-80B6-4118-8468-35D69EFF4F25}"/>
    <cellStyle name="Milliers 2 8 2" xfId="531" xr:uid="{9E8B1673-399F-4667-B319-0943CCE1CA3D}"/>
    <cellStyle name="Milliers 2 9" xfId="171" xr:uid="{5CF235C0-7B77-4C3D-A169-FC19F0BB4E89}"/>
    <cellStyle name="Milliers 3" xfId="25" xr:uid="{00000000-0005-0000-0000-000005000000}"/>
    <cellStyle name="Milliers 3 2" xfId="45" xr:uid="{E5E49740-0EDE-4605-84E5-9B2AEA93757A}"/>
    <cellStyle name="Milliers 3 3" xfId="119" xr:uid="{046BA143-F046-4253-A46B-8B24CC23EC44}"/>
    <cellStyle name="Milliers 4" xfId="69" xr:uid="{452E4C7F-71BD-49A6-AB91-3A3673CFCDB7}"/>
    <cellStyle name="Milliers 4 2" xfId="152" xr:uid="{6BDC28DD-E880-4586-BC4F-E77996D01A36}"/>
    <cellStyle name="Milliers 4 3" xfId="110" xr:uid="{611D2AB5-F970-40DD-ADE4-DA69FBB5B1CE}"/>
    <cellStyle name="Monétaire" xfId="1" builtinId="4"/>
    <cellStyle name="Monétaire 10" xfId="170" xr:uid="{4A9F7308-D6C4-4DC9-987C-0CD414D2FD03}"/>
    <cellStyle name="Monétaire 11" xfId="290" xr:uid="{EAA18FD6-9AAE-454D-B722-0155F7A99498}"/>
    <cellStyle name="Monétaire 12" xfId="410" xr:uid="{966B40B2-8E1B-4E4A-8AB3-CD76EAFB0A24}"/>
    <cellStyle name="Monétaire 2" xfId="5" xr:uid="{00000000-0005-0000-0000-000007000000}"/>
    <cellStyle name="Monétaire 2 2" xfId="18" xr:uid="{00000000-0005-0000-0000-000008000000}"/>
    <cellStyle name="Monétaire 2 2 2" xfId="38" xr:uid="{38264998-2345-4B68-8933-F538F2E281EB}"/>
    <cellStyle name="Monétaire 2 2 2 2" xfId="163" xr:uid="{C85E7504-35B6-4146-BF45-B61584EF9073}"/>
    <cellStyle name="Monétaire 2 2 2 2 2" xfId="643" xr:uid="{4FE108F1-66E5-4268-9D9E-49A480BD8BA1}"/>
    <cellStyle name="Monétaire 2 2 2 3" xfId="283" xr:uid="{3A8CF101-6A8C-4EEA-9BD2-368571F6C549}"/>
    <cellStyle name="Monétaire 2 2 2 4" xfId="403" xr:uid="{0F1C0553-0532-4778-87A0-3414D9A241FC}"/>
    <cellStyle name="Monétaire 2 2 2 5" xfId="523" xr:uid="{63DA76FE-E72C-46E0-80BE-145AE21E0818}"/>
    <cellStyle name="Monétaire 2 2 3" xfId="122" xr:uid="{644CA8A3-0FD0-4528-8C21-F36DF526569B}"/>
    <cellStyle name="Monétaire 2 2 3 2" xfId="243" xr:uid="{C2A23B24-A2FA-4026-9DD0-1A5080E33D6F}"/>
    <cellStyle name="Monétaire 2 2 3 2 2" xfId="603" xr:uid="{1E4DF959-7E16-4AC2-AA27-4AF59A83DF91}"/>
    <cellStyle name="Monétaire 2 2 3 3" xfId="363" xr:uid="{3AB10BC5-981F-4E4D-B5E1-44A6A3EE39AF}"/>
    <cellStyle name="Monétaire 2 2 3 4" xfId="483" xr:uid="{46229449-50E1-4DFE-B3A5-62DCAA481AE0}"/>
    <cellStyle name="Monétaire 2 2 4" xfId="80" xr:uid="{9BBF3509-DFE4-4651-A85D-E877C3454E44}"/>
    <cellStyle name="Monétaire 2 2 4 2" xfId="563" xr:uid="{91A89BF8-7162-4CD3-BDC9-4C10F73D5421}"/>
    <cellStyle name="Monétaire 2 2 5" xfId="203" xr:uid="{F4153022-90F5-45F2-A3A7-ED3C16B2F7EF}"/>
    <cellStyle name="Monétaire 2 2 6" xfId="323" xr:uid="{E5329627-26B5-4BB2-9A5C-F37939B540D3}"/>
    <cellStyle name="Monétaire 2 2 7" xfId="443" xr:uid="{B7302F5C-7445-4F72-ADCF-7FECAA1F1E6E}"/>
    <cellStyle name="Monétaire 2 3" xfId="29" xr:uid="{19C841A6-3AE3-48C0-ACB3-CB302B6E45AC}"/>
    <cellStyle name="Monétaire 2 3 2" xfId="131" xr:uid="{58BD2770-B2E0-41CF-B7F5-3CA79BC8EA77}"/>
    <cellStyle name="Monétaire 2 3 2 2" xfId="612" xr:uid="{6221EA95-CE9C-4F1C-B8D0-F9ABC47AE045}"/>
    <cellStyle name="Monétaire 2 3 3" xfId="252" xr:uid="{C2D43814-3583-4973-BCA6-AC9CA0B7153A}"/>
    <cellStyle name="Monétaire 2 3 4" xfId="372" xr:uid="{2400CDA7-E2C6-4293-9446-7A59C22FE89D}"/>
    <cellStyle name="Monétaire 2 3 5" xfId="492" xr:uid="{2790EE3B-CB77-45B8-9240-AE65F0206F7B}"/>
    <cellStyle name="Monétaire 2 4" xfId="89" xr:uid="{F986D1B9-CF84-4837-9E8E-10F1B5404722}"/>
    <cellStyle name="Monétaire 2 4 2" xfId="212" xr:uid="{3F6B4F10-2839-405A-9C52-5A93FBD54819}"/>
    <cellStyle name="Monétaire 2 4 2 2" xfId="572" xr:uid="{CEAA61F8-A819-4853-B3FC-EC5CB358149B}"/>
    <cellStyle name="Monétaire 2 4 3" xfId="332" xr:uid="{FCBEA963-A381-47DF-8CC9-61CCD26615D2}"/>
    <cellStyle name="Monétaire 2 4 4" xfId="452" xr:uid="{55E2E953-B42F-42FD-BD9D-558DFDAD8A9C}"/>
    <cellStyle name="Monétaire 2 5" xfId="48" xr:uid="{BBE8BDE6-4F4E-4033-AC22-C60FA23DF35A}"/>
    <cellStyle name="Monétaire 2 5 2" xfId="532" xr:uid="{77663984-C2FF-46F5-BF38-CA0339A2197C}"/>
    <cellStyle name="Monétaire 2 6" xfId="172" xr:uid="{09D6C574-C188-4492-818F-C17D48E8475C}"/>
    <cellStyle name="Monétaire 2 7" xfId="292" xr:uid="{F0398829-1308-4714-8E04-3033EF770643}"/>
    <cellStyle name="Monétaire 2 8" xfId="412" xr:uid="{D191260A-A282-429F-AE5E-D59F3CCFBAEC}"/>
    <cellStyle name="Monétaire 3" xfId="6" xr:uid="{00000000-0005-0000-0000-000009000000}"/>
    <cellStyle name="Monétaire 3 10" xfId="293" xr:uid="{8597C5C0-6247-415D-82EF-B406EC898760}"/>
    <cellStyle name="Monétaire 3 11" xfId="413" xr:uid="{12768C56-3D00-44F5-BF2D-D27F37928F7F}"/>
    <cellStyle name="Monétaire 3 2" xfId="19" xr:uid="{00000000-0005-0000-0000-00000A000000}"/>
    <cellStyle name="Monétaire 3 2 2" xfId="39" xr:uid="{33EF1018-E400-4638-AC81-9270D37CED56}"/>
    <cellStyle name="Monétaire 3 2 2 2" xfId="155" xr:uid="{1C7C7DA8-11C5-46EF-B46F-78EAF41AB8F0}"/>
    <cellStyle name="Monétaire 3 2 2 2 2" xfId="635" xr:uid="{E6947067-A8AA-4869-A162-036367101A0F}"/>
    <cellStyle name="Monétaire 3 2 2 3" xfId="275" xr:uid="{49613137-901C-4598-9E3E-1729BC92ADF2}"/>
    <cellStyle name="Monétaire 3 2 2 4" xfId="395" xr:uid="{9225D1F6-2DCE-48AC-8DEF-E68A60AAED2B}"/>
    <cellStyle name="Monétaire 3 2 2 5" xfId="515" xr:uid="{2F35898C-9344-4FA0-AC3D-CCAD68CBB9E8}"/>
    <cellStyle name="Monétaire 3 2 3" xfId="113" xr:uid="{11FEAFBE-0536-45B2-AEFB-1DB224603196}"/>
    <cellStyle name="Monétaire 3 2 3 2" xfId="235" xr:uid="{3A67A295-FA67-4B6D-A1C9-445955AB86DB}"/>
    <cellStyle name="Monétaire 3 2 3 2 2" xfId="595" xr:uid="{F66A3807-2A86-4DF7-9C6B-E641F7A2ECE5}"/>
    <cellStyle name="Monétaire 3 2 3 3" xfId="355" xr:uid="{5F9B4DAB-0A31-45C4-8C11-810BD8B78464}"/>
    <cellStyle name="Monétaire 3 2 3 4" xfId="475" xr:uid="{211A3C74-FD0E-42B6-AAB0-2D9ACD509782}"/>
    <cellStyle name="Monétaire 3 2 4" xfId="72" xr:uid="{764459A8-9C85-4A30-9E1C-9D95D56E76E6}"/>
    <cellStyle name="Monétaire 3 2 4 2" xfId="555" xr:uid="{8B1C71FF-940B-4DC2-B07E-E81E485B7D88}"/>
    <cellStyle name="Monétaire 3 2 5" xfId="195" xr:uid="{5C77F153-A144-4895-AAFD-5402A090B00D}"/>
    <cellStyle name="Monétaire 3 2 6" xfId="315" xr:uid="{BEC469C3-9FA5-4DEF-A2FC-9CAEBC30FBD7}"/>
    <cellStyle name="Monétaire 3 2 7" xfId="435" xr:uid="{E5353376-21A0-48E5-8839-B1BD37ACFA0E}"/>
    <cellStyle name="Monétaire 3 3" xfId="30" xr:uid="{2B4E655A-5D5F-4D80-A7BC-F2F8FF573336}"/>
    <cellStyle name="Monétaire 3 3 2" xfId="146" xr:uid="{E0A2D740-3137-407B-9A8F-914156891E59}"/>
    <cellStyle name="Monétaire 3 3 2 2" xfId="267" xr:uid="{05E0A435-62AF-4712-BCBF-726B34D1D691}"/>
    <cellStyle name="Monétaire 3 3 2 2 2" xfId="627" xr:uid="{AEFBE9FA-0B4D-4A32-B8DB-CBBB44FD59C4}"/>
    <cellStyle name="Monétaire 3 3 2 3" xfId="387" xr:uid="{F81B1DD0-A316-4E93-AD98-FFC7927A3AB7}"/>
    <cellStyle name="Monétaire 3 3 2 4" xfId="507" xr:uid="{863D5287-C5D4-4DCD-9E43-1F0D5393B35C}"/>
    <cellStyle name="Monétaire 3 3 3" xfId="104" xr:uid="{200CAD8A-C8BF-40C5-8CC6-6C8D0A8BDC27}"/>
    <cellStyle name="Monétaire 3 3 3 2" xfId="227" xr:uid="{E1095824-A436-410A-85EE-3FFF284D0679}"/>
    <cellStyle name="Monétaire 3 3 3 2 2" xfId="587" xr:uid="{BD387955-23F1-4793-BB13-8646FE8F8902}"/>
    <cellStyle name="Monétaire 3 3 3 3" xfId="347" xr:uid="{BA15C6F3-34CC-45FD-AD58-56742239B19E}"/>
    <cellStyle name="Monétaire 3 3 3 4" xfId="467" xr:uid="{7887F9AE-79EA-462D-A53E-F58FB37801D9}"/>
    <cellStyle name="Monétaire 3 3 4" xfId="63" xr:uid="{9198D3A0-4445-4934-B5F8-9A3386326A0E}"/>
    <cellStyle name="Monétaire 3 3 4 2" xfId="547" xr:uid="{246DA24C-6366-449B-9B73-45427E5AC9DC}"/>
    <cellStyle name="Monétaire 3 3 5" xfId="187" xr:uid="{815B9501-F57D-4960-B2CF-4725B0195C48}"/>
    <cellStyle name="Monétaire 3 3 6" xfId="307" xr:uid="{FE249100-80EF-4FBD-B1FD-17C0B140480C}"/>
    <cellStyle name="Monétaire 3 3 7" xfId="427" xr:uid="{35020845-01A6-49B0-9C47-DE4D0CA4E5F8}"/>
    <cellStyle name="Monétaire 3 4" xfId="56" xr:uid="{A960447E-4C71-403E-A011-6A12FF16DEC4}"/>
    <cellStyle name="Monétaire 3 4 2" xfId="139" xr:uid="{B62652CA-B1F4-4695-B8E4-77FC9D021125}"/>
    <cellStyle name="Monétaire 3 4 2 2" xfId="260" xr:uid="{2F9E7302-95C0-49D1-8390-0EFED4E18B56}"/>
    <cellStyle name="Monétaire 3 4 2 2 2" xfId="620" xr:uid="{60FC9E9C-4742-4289-8A88-35DEEA1973E6}"/>
    <cellStyle name="Monétaire 3 4 2 3" xfId="380" xr:uid="{BA71B3D9-58C3-458C-92AD-BB508EF94ED7}"/>
    <cellStyle name="Monétaire 3 4 2 4" xfId="500" xr:uid="{D00F09CD-CE5E-4A42-94B8-BDC694497A50}"/>
    <cellStyle name="Monétaire 3 4 3" xfId="97" xr:uid="{98D2894D-ECDF-47C8-BBB0-C67AE7DFB9E4}"/>
    <cellStyle name="Monétaire 3 4 3 2" xfId="220" xr:uid="{6A4A1A41-4B8B-4312-9780-5D4D76E629EB}"/>
    <cellStyle name="Monétaire 3 4 3 2 2" xfId="580" xr:uid="{984F901C-9171-4E88-9A49-FA3139642C2D}"/>
    <cellStyle name="Monétaire 3 4 3 3" xfId="340" xr:uid="{352C1834-44C4-4F42-9765-B59E35F2EA10}"/>
    <cellStyle name="Monétaire 3 4 3 4" xfId="460" xr:uid="{E92E7008-2C45-4663-9FF1-ED38581F8821}"/>
    <cellStyle name="Monétaire 3 4 4" xfId="180" xr:uid="{A3C09988-7E20-4671-B4F9-29B7E5D1A483}"/>
    <cellStyle name="Monétaire 3 4 4 2" xfId="540" xr:uid="{FD21A346-9EF1-43C1-B132-69B94D85FC0D}"/>
    <cellStyle name="Monétaire 3 4 5" xfId="300" xr:uid="{FF3931BF-F8D1-4406-AD79-E65707EA9B3D}"/>
    <cellStyle name="Monétaire 3 4 6" xfId="420" xr:uid="{88351066-92B0-413B-BBAE-1E55912D59CD}"/>
    <cellStyle name="Monétaire 3 5" xfId="81" xr:uid="{FB935EC5-F39E-4215-A58A-234C680D9FCA}"/>
    <cellStyle name="Monétaire 3 5 2" xfId="164" xr:uid="{29D1BD8A-00DE-429A-B1C9-087C02E5D6F2}"/>
    <cellStyle name="Monétaire 3 5 2 2" xfId="284" xr:uid="{C48650F8-EFD2-4F65-8C43-D2C7729305CD}"/>
    <cellStyle name="Monétaire 3 5 2 2 2" xfId="644" xr:uid="{03BD540B-4FEE-49F1-B8EC-21AEF94A8173}"/>
    <cellStyle name="Monétaire 3 5 2 3" xfId="404" xr:uid="{75610832-8F0E-4DA8-9D00-56CF0E055E3A}"/>
    <cellStyle name="Monétaire 3 5 2 4" xfId="524" xr:uid="{8F3D5F98-3FDF-431F-93F0-E3132489ED5E}"/>
    <cellStyle name="Monétaire 3 5 3" xfId="123" xr:uid="{0C0D79BD-CDDF-4408-86E5-ABD28908271D}"/>
    <cellStyle name="Monétaire 3 5 3 2" xfId="244" xr:uid="{9C9B8589-9D99-4FD5-A3D3-BFAE678AE6B8}"/>
    <cellStyle name="Monétaire 3 5 3 2 2" xfId="604" xr:uid="{2E8261B7-2DD9-49C2-A0C3-162F39668828}"/>
    <cellStyle name="Monétaire 3 5 3 3" xfId="364" xr:uid="{E86BD773-3D98-4FB6-A324-5F69306E575C}"/>
    <cellStyle name="Monétaire 3 5 3 4" xfId="484" xr:uid="{CDFB2083-0247-49C3-8677-8E879CA5FF7E}"/>
    <cellStyle name="Monétaire 3 5 4" xfId="204" xr:uid="{197A58E6-EB5A-4151-AF87-24CB676CE9ED}"/>
    <cellStyle name="Monétaire 3 5 4 2" xfId="564" xr:uid="{36D205DB-6298-4DE4-9D08-93EA4C57EBAE}"/>
    <cellStyle name="Monétaire 3 5 5" xfId="324" xr:uid="{39EE1566-F62C-4566-AE45-ED619E400648}"/>
    <cellStyle name="Monétaire 3 5 6" xfId="444" xr:uid="{F219FE67-0477-4F2B-823E-D50A5BA0833F}"/>
    <cellStyle name="Monétaire 3 6" xfId="132" xr:uid="{3A9CE09F-9BA7-49AC-B730-092B2AD00CDF}"/>
    <cellStyle name="Monétaire 3 6 2" xfId="253" xr:uid="{1BB9DF45-D339-4819-A536-FB49E86D199A}"/>
    <cellStyle name="Monétaire 3 6 2 2" xfId="613" xr:uid="{41591472-45E4-437A-B95D-308FD7CB1405}"/>
    <cellStyle name="Monétaire 3 6 3" xfId="373" xr:uid="{FF82BD0C-0BD5-4B5B-90C4-7B58CDB9CE3E}"/>
    <cellStyle name="Monétaire 3 6 4" xfId="493" xr:uid="{D76EB989-67C3-42F5-A1E5-2DE4F71AEE7F}"/>
    <cellStyle name="Monétaire 3 7" xfId="90" xr:uid="{61DFBDCF-0147-4E1B-B610-CD0050585B1B}"/>
    <cellStyle name="Monétaire 3 7 2" xfId="213" xr:uid="{0866D685-4462-4115-AF93-55FC628FC77D}"/>
    <cellStyle name="Monétaire 3 7 2 2" xfId="573" xr:uid="{690A611A-3962-4B1A-9908-5560BC41DBA0}"/>
    <cellStyle name="Monétaire 3 7 3" xfId="333" xr:uid="{717987E2-638E-46AD-9A8F-F9C5B253C808}"/>
    <cellStyle name="Monétaire 3 7 4" xfId="453" xr:uid="{7848B309-D001-4A56-8EFB-EBB3205F4A3C}"/>
    <cellStyle name="Monétaire 3 8" xfId="49" xr:uid="{912D4B93-7C65-4FD7-A7B3-F12F2D6481BC}"/>
    <cellStyle name="Monétaire 3 8 2" xfId="533" xr:uid="{33FB070E-37FA-452A-9230-23D6CBC8A75D}"/>
    <cellStyle name="Monétaire 3 9" xfId="173" xr:uid="{ACC5F44A-B25C-4AF1-AFBE-728E871A7092}"/>
    <cellStyle name="Monétaire 4" xfId="7" xr:uid="{00000000-0005-0000-0000-00000B000000}"/>
    <cellStyle name="Monétaire 4 10" xfId="294" xr:uid="{445F2F9D-BA1F-41CB-A3AF-8701E27AC145}"/>
    <cellStyle name="Monétaire 4 11" xfId="414" xr:uid="{BB04F8FE-479F-4EA4-A5D1-16C371E01AD3}"/>
    <cellStyle name="Monétaire 4 2" xfId="20" xr:uid="{00000000-0005-0000-0000-00000C000000}"/>
    <cellStyle name="Monétaire 4 2 2" xfId="40" xr:uid="{C8E21DA4-AAFA-4F6B-9DD9-8B0FBFDD0F59}"/>
    <cellStyle name="Monétaire 4 2 2 2" xfId="156" xr:uid="{DB7C078C-F010-401D-B3AC-A882EB678120}"/>
    <cellStyle name="Monétaire 4 2 2 2 2" xfId="636" xr:uid="{4E619F6E-8AED-4CF2-A2B8-495CF040988F}"/>
    <cellStyle name="Monétaire 4 2 2 3" xfId="276" xr:uid="{692D229D-893C-4A2E-9C70-7DE8FD551696}"/>
    <cellStyle name="Monétaire 4 2 2 4" xfId="396" xr:uid="{C67B9606-F0E5-4031-AC76-07A0251D6CAB}"/>
    <cellStyle name="Monétaire 4 2 2 5" xfId="516" xr:uid="{BF4498DB-42CE-4D95-8411-47FC2A930115}"/>
    <cellStyle name="Monétaire 4 2 3" xfId="114" xr:uid="{85BA34B5-864F-4275-8B9F-6686891025C4}"/>
    <cellStyle name="Monétaire 4 2 3 2" xfId="236" xr:uid="{D839D2E8-F654-44BF-B113-F45F6FD32D42}"/>
    <cellStyle name="Monétaire 4 2 3 2 2" xfId="596" xr:uid="{1380DEFD-9757-42AA-A004-019E9399BE9F}"/>
    <cellStyle name="Monétaire 4 2 3 3" xfId="356" xr:uid="{A000FDCB-5D88-47D2-B621-6FF62644FC15}"/>
    <cellStyle name="Monétaire 4 2 3 4" xfId="476" xr:uid="{140992C0-6136-4826-BEA6-E7429CECFA6A}"/>
    <cellStyle name="Monétaire 4 2 4" xfId="73" xr:uid="{CA75D7C2-5D8A-4FBB-BC77-240A4F9CA1E1}"/>
    <cellStyle name="Monétaire 4 2 4 2" xfId="556" xr:uid="{8186DD32-FDEC-46D8-8487-97404CC7CF5F}"/>
    <cellStyle name="Monétaire 4 2 5" xfId="196" xr:uid="{AA39CE0C-C4E8-4C5B-A836-AA2D1FD91468}"/>
    <cellStyle name="Monétaire 4 2 6" xfId="316" xr:uid="{3585000E-340F-4A4A-ACD4-09E171093319}"/>
    <cellStyle name="Monétaire 4 2 7" xfId="436" xr:uid="{7E982A4C-5635-4F23-8124-3C5078F1F0A2}"/>
    <cellStyle name="Monétaire 4 3" xfId="31" xr:uid="{31223BCE-8D0F-488E-8DA0-86D615020169}"/>
    <cellStyle name="Monétaire 4 3 2" xfId="147" xr:uid="{D4C20676-65B4-4865-8C4F-7F92AFB8B019}"/>
    <cellStyle name="Monétaire 4 3 2 2" xfId="268" xr:uid="{7EF84262-0208-4777-BAAF-16F119EA289E}"/>
    <cellStyle name="Monétaire 4 3 2 2 2" xfId="628" xr:uid="{6769A5CB-F097-4C3C-BCB9-EABDF9FDBF38}"/>
    <cellStyle name="Monétaire 4 3 2 3" xfId="388" xr:uid="{51AF7B14-76F3-44F7-A410-5222BD7E25AD}"/>
    <cellStyle name="Monétaire 4 3 2 4" xfId="508" xr:uid="{13E5C678-DAFF-448E-ACF7-62B00CEF212B}"/>
    <cellStyle name="Monétaire 4 3 3" xfId="105" xr:uid="{3786F273-9CB9-48BE-B33F-0DFA6DA1C9C6}"/>
    <cellStyle name="Monétaire 4 3 3 2" xfId="228" xr:uid="{77467E9C-3E28-48EB-B854-22F3B60D77CF}"/>
    <cellStyle name="Monétaire 4 3 3 2 2" xfId="588" xr:uid="{8E2FBF4B-AC05-4FCE-BB2B-4F94667870FC}"/>
    <cellStyle name="Monétaire 4 3 3 3" xfId="348" xr:uid="{379DD490-2471-45ED-AAAF-44BA696F7166}"/>
    <cellStyle name="Monétaire 4 3 3 4" xfId="468" xr:uid="{F50CAFED-4950-4A73-A7C3-9E91967B3734}"/>
    <cellStyle name="Monétaire 4 3 4" xfId="64" xr:uid="{97030661-CDFF-4391-8E1A-C880CC5F9208}"/>
    <cellStyle name="Monétaire 4 3 4 2" xfId="548" xr:uid="{224AEF63-04E3-4CDD-906B-834DBA37F815}"/>
    <cellStyle name="Monétaire 4 3 5" xfId="188" xr:uid="{D4BFE361-7BB6-4DF7-AF40-EAA3961516C3}"/>
    <cellStyle name="Monétaire 4 3 6" xfId="308" xr:uid="{354A34A5-5B81-43E1-B9D2-CB3FE3A16D1A}"/>
    <cellStyle name="Monétaire 4 3 7" xfId="428" xr:uid="{501CB09C-AB76-4BB6-9CAD-E31E50A2638C}"/>
    <cellStyle name="Monétaire 4 4" xfId="57" xr:uid="{B715F7C6-BCA6-44C8-A2EF-30038D4D1230}"/>
    <cellStyle name="Monétaire 4 4 2" xfId="140" xr:uid="{13E3DF94-5020-4A20-B6F5-77B57F8F8758}"/>
    <cellStyle name="Monétaire 4 4 2 2" xfId="261" xr:uid="{A364D166-81C7-46D2-83A8-660255A539C4}"/>
    <cellStyle name="Monétaire 4 4 2 2 2" xfId="621" xr:uid="{EAF9B09D-1887-4A03-ACE8-37F0CA41349D}"/>
    <cellStyle name="Monétaire 4 4 2 3" xfId="381" xr:uid="{CEF01607-E084-467F-AB0B-7D4AD38F90F3}"/>
    <cellStyle name="Monétaire 4 4 2 4" xfId="501" xr:uid="{D1E152D3-D18C-4114-B072-E8A9C8617B96}"/>
    <cellStyle name="Monétaire 4 4 3" xfId="98" xr:uid="{2E951F44-99A7-4104-BC5B-16FBCC836A66}"/>
    <cellStyle name="Monétaire 4 4 3 2" xfId="221" xr:uid="{EF5DE774-D9FF-429B-A26A-138A8A9C322A}"/>
    <cellStyle name="Monétaire 4 4 3 2 2" xfId="581" xr:uid="{85CFB23E-FB9C-4414-8C0E-8D0D2C276173}"/>
    <cellStyle name="Monétaire 4 4 3 3" xfId="341" xr:uid="{81593D6D-5BD4-450B-A376-DDCC8FC95FBB}"/>
    <cellStyle name="Monétaire 4 4 3 4" xfId="461" xr:uid="{2F8A373E-FCC7-40D4-9034-E9452EFCD450}"/>
    <cellStyle name="Monétaire 4 4 4" xfId="181" xr:uid="{B5E8BA76-2589-4A85-85F0-745F2F52396E}"/>
    <cellStyle name="Monétaire 4 4 4 2" xfId="541" xr:uid="{2431646C-07D6-4723-98D0-0EC3AF5F9063}"/>
    <cellStyle name="Monétaire 4 4 5" xfId="301" xr:uid="{58300463-F6D6-460C-A857-A2D39E6017F5}"/>
    <cellStyle name="Monétaire 4 4 6" xfId="421" xr:uid="{43194C44-83F5-4C4E-8AEF-AB7BD7D04D2E}"/>
    <cellStyle name="Monétaire 4 5" xfId="82" xr:uid="{5B6AD9E3-D89E-475A-82EC-0661F3536E45}"/>
    <cellStyle name="Monétaire 4 5 2" xfId="165" xr:uid="{6E19923C-AE0F-458D-A852-7FFF8E620465}"/>
    <cellStyle name="Monétaire 4 5 2 2" xfId="285" xr:uid="{BCDA209D-741C-402C-AC8E-749944868455}"/>
    <cellStyle name="Monétaire 4 5 2 2 2" xfId="645" xr:uid="{F6856F49-F9D5-4681-8FD5-FB18E2122701}"/>
    <cellStyle name="Monétaire 4 5 2 3" xfId="405" xr:uid="{5D4020D7-F6FB-473C-8114-308A5F0E34BE}"/>
    <cellStyle name="Monétaire 4 5 2 4" xfId="525" xr:uid="{C526BFB1-4D62-412E-8795-C711A8216808}"/>
    <cellStyle name="Monétaire 4 5 3" xfId="124" xr:uid="{007A9E19-1CD1-435C-94ED-ECBA1A85AFEB}"/>
    <cellStyle name="Monétaire 4 5 3 2" xfId="245" xr:uid="{3BA7760F-3B4F-4E23-B66E-3C9B7822A4E0}"/>
    <cellStyle name="Monétaire 4 5 3 2 2" xfId="605" xr:uid="{D03FA0D4-4653-4414-B091-02EC793E1D63}"/>
    <cellStyle name="Monétaire 4 5 3 3" xfId="365" xr:uid="{B94F8BEE-5945-455D-93EE-6E0B31C0C106}"/>
    <cellStyle name="Monétaire 4 5 3 4" xfId="485" xr:uid="{92DFDC02-1515-4BD1-A93F-98A8016E9266}"/>
    <cellStyle name="Monétaire 4 5 4" xfId="205" xr:uid="{D816B2A8-0322-459E-82FE-1687C5816934}"/>
    <cellStyle name="Monétaire 4 5 4 2" xfId="565" xr:uid="{79230068-C74A-454A-9A12-8FAE4D10C4E3}"/>
    <cellStyle name="Monétaire 4 5 5" xfId="325" xr:uid="{1D025BE3-B8F2-4C1B-8C8D-731ECE767133}"/>
    <cellStyle name="Monétaire 4 5 6" xfId="445" xr:uid="{81EE5753-CABA-4BFC-81A2-F786595B405F}"/>
    <cellStyle name="Monétaire 4 6" xfId="133" xr:uid="{DF2F9F02-3F68-4F93-8C4F-BD9D9C81F0F4}"/>
    <cellStyle name="Monétaire 4 6 2" xfId="254" xr:uid="{B6188B73-9D5B-4E07-8D60-A678FAAAED46}"/>
    <cellStyle name="Monétaire 4 6 2 2" xfId="614" xr:uid="{655849AF-404F-4B00-BCFE-211BE511D07B}"/>
    <cellStyle name="Monétaire 4 6 3" xfId="374" xr:uid="{B4201B8C-65B5-4DB5-8B79-380B11E29844}"/>
    <cellStyle name="Monétaire 4 6 4" xfId="494" xr:uid="{F7DAE82F-ED00-4B23-98D6-37EFE3B2FEAF}"/>
    <cellStyle name="Monétaire 4 7" xfId="91" xr:uid="{EDF4710B-F5A7-494B-A753-0CD918118339}"/>
    <cellStyle name="Monétaire 4 7 2" xfId="214" xr:uid="{2D28BA95-C0D9-4CAE-B628-01A5B4CF22E6}"/>
    <cellStyle name="Monétaire 4 7 2 2" xfId="574" xr:uid="{F0B89482-92F6-42A7-8C91-D77802FFB246}"/>
    <cellStyle name="Monétaire 4 7 3" xfId="334" xr:uid="{FB2E7B1F-3E81-4F1D-9538-C7A79674582F}"/>
    <cellStyle name="Monétaire 4 7 4" xfId="454" xr:uid="{DFD0D791-8AE8-4FDA-9467-8AAB646DE85D}"/>
    <cellStyle name="Monétaire 4 8" xfId="50" xr:uid="{C389C195-22A1-428C-9AC7-F260DB4357F0}"/>
    <cellStyle name="Monétaire 4 8 2" xfId="534" xr:uid="{3F211A7D-156D-46CE-8A25-2183931F3922}"/>
    <cellStyle name="Monétaire 4 9" xfId="174" xr:uid="{4193D76A-1FA6-4725-8CB9-15BB9FECD7E0}"/>
    <cellStyle name="Monétaire 5" xfId="16" xr:uid="{00000000-0005-0000-0000-00000D000000}"/>
    <cellStyle name="Monétaire 5 2" xfId="36" xr:uid="{54995747-64BF-4E76-BCCE-5C9AF000A46C}"/>
    <cellStyle name="Monétaire 5 2 2" xfId="153" xr:uid="{818B6AF0-747F-40F0-BF8F-C8AB22A6CDF9}"/>
    <cellStyle name="Monétaire 5 2 2 2" xfId="633" xr:uid="{82B13A08-F4C4-4F3F-B1E0-E7D3BF4C9A30}"/>
    <cellStyle name="Monétaire 5 2 3" xfId="273" xr:uid="{1D819BFB-1B9E-4CBB-854A-64833463D8F5}"/>
    <cellStyle name="Monétaire 5 2 4" xfId="393" xr:uid="{0D29AA88-441E-4994-8054-802EF9B76A94}"/>
    <cellStyle name="Monétaire 5 2 5" xfId="513" xr:uid="{AD768352-199B-4D15-A990-FCAAAD7B06C2}"/>
    <cellStyle name="Monétaire 5 3" xfId="111" xr:uid="{2983FC29-81A5-427F-B928-A8E7BC696FDD}"/>
    <cellStyle name="Monétaire 5 3 2" xfId="233" xr:uid="{ABD8A947-A9BF-4891-A4D5-B2C6FC136C7B}"/>
    <cellStyle name="Monétaire 5 3 2 2" xfId="593" xr:uid="{06154719-45E6-402D-80B7-4C0D1376AF6C}"/>
    <cellStyle name="Monétaire 5 3 3" xfId="353" xr:uid="{E4AB8B69-BB9F-4FB1-B6B8-B37335C80180}"/>
    <cellStyle name="Monétaire 5 3 4" xfId="473" xr:uid="{5060A1F2-1F61-45C3-8325-0A43C7550CB4}"/>
    <cellStyle name="Monétaire 5 4" xfId="70" xr:uid="{8B02BB73-7898-4BA7-A39E-028B5EC0B829}"/>
    <cellStyle name="Monétaire 5 4 2" xfId="553" xr:uid="{B9D4560A-17A6-4F47-AED5-A7A5C2C895FE}"/>
    <cellStyle name="Monétaire 5 5" xfId="193" xr:uid="{B19BADE2-ADA3-4BD6-8DE7-D9ECC237E0E2}"/>
    <cellStyle name="Monétaire 5 6" xfId="313" xr:uid="{5C916579-C34A-4B0A-88A9-81A7B2C2A330}"/>
    <cellStyle name="Monétaire 5 7" xfId="433" xr:uid="{CAB8B8A3-F146-4CF8-8C9D-87CD406EB720}"/>
    <cellStyle name="Monétaire 6" xfId="27" xr:uid="{F0B10A1E-FC16-47E5-9BBF-D949843E44AD}"/>
    <cellStyle name="Monétaire 6 2" xfId="161" xr:uid="{E8A38674-09D4-4CDB-B48B-CD3E953B132D}"/>
    <cellStyle name="Monétaire 6 2 2" xfId="281" xr:uid="{3F8E8E76-1F50-4519-B454-F6ED5A285265}"/>
    <cellStyle name="Monétaire 6 2 2 2" xfId="641" xr:uid="{14DEC59F-1876-4768-9EDB-9F0F8E9A5124}"/>
    <cellStyle name="Monétaire 6 2 3" xfId="401" xr:uid="{1EB39A2A-C938-424B-9465-F33EE724027E}"/>
    <cellStyle name="Monétaire 6 2 4" xfId="521" xr:uid="{42DA4ACE-4212-43C7-ADE6-D40E220E0A7C}"/>
    <cellStyle name="Monétaire 6 3" xfId="120" xr:uid="{D1B6E3A5-CE11-47E2-AD16-452DD08D250E}"/>
    <cellStyle name="Monétaire 6 3 2" xfId="241" xr:uid="{B1A5E792-6814-429A-8E97-984CCBA11493}"/>
    <cellStyle name="Monétaire 6 3 2 2" xfId="601" xr:uid="{DBA12435-F5B3-485C-9E29-5DBAFC56FCDD}"/>
    <cellStyle name="Monétaire 6 3 3" xfId="361" xr:uid="{CA1F7F5E-AF62-4D21-98D9-873D2B60925B}"/>
    <cellStyle name="Monétaire 6 3 4" xfId="481" xr:uid="{66F88F48-5F54-4A44-98F2-5F5A2DDBD76F}"/>
    <cellStyle name="Monétaire 6 4" xfId="78" xr:uid="{F0421DA6-8B5E-4DD8-B7DA-549AE9496827}"/>
    <cellStyle name="Monétaire 6 4 2" xfId="561" xr:uid="{35D4D60A-B0B2-47BC-91E2-3960B86CE58F}"/>
    <cellStyle name="Monétaire 6 5" xfId="201" xr:uid="{55E5218E-B413-4352-8798-5EC021372779}"/>
    <cellStyle name="Monétaire 6 6" xfId="321" xr:uid="{FDFB8E02-D52E-42D5-9A38-DAA3F2C48C63}"/>
    <cellStyle name="Monétaire 6 7" xfId="441" xr:uid="{4987A2CE-D604-4DD7-AE01-72A8CC878CFF}"/>
    <cellStyle name="Monétaire 7" xfId="129" xr:uid="{C728434D-5451-40B4-8936-F007DC744787}"/>
    <cellStyle name="Monétaire 7 2" xfId="250" xr:uid="{F08E960C-BA8D-422F-9BA5-78B9921B175F}"/>
    <cellStyle name="Monétaire 7 2 2" xfId="610" xr:uid="{C75479F0-103C-4845-B3B5-458D17B797E6}"/>
    <cellStyle name="Monétaire 7 3" xfId="370" xr:uid="{024FBFEE-9C3B-48DE-A819-2CC38754643A}"/>
    <cellStyle name="Monétaire 7 4" xfId="490" xr:uid="{09D9F964-D3A9-41A3-A365-35EBBC00B726}"/>
    <cellStyle name="Monétaire 8" xfId="87" xr:uid="{2744ED58-F94A-4448-ABD0-938B6D6DB265}"/>
    <cellStyle name="Monétaire 8 2" xfId="210" xr:uid="{1CC03E9D-94E1-48AF-B7D7-2BEF77C3E249}"/>
    <cellStyle name="Monétaire 8 2 2" xfId="570" xr:uid="{40799F26-91CF-4935-A74F-8DE2107FE4EC}"/>
    <cellStyle name="Monétaire 8 3" xfId="330" xr:uid="{42F1EB1A-535C-494A-9C0B-48D93DC182A3}"/>
    <cellStyle name="Monétaire 8 4" xfId="450" xr:uid="{DD4921DD-18AB-473E-8553-3FC679C98AAC}"/>
    <cellStyle name="Monétaire 9" xfId="46" xr:uid="{6D8F9F69-AE82-4A63-89CA-0842DB6C78EF}"/>
    <cellStyle name="Monétaire 9 2" xfId="530" xr:uid="{D708673E-5CD3-425A-9FF8-6EB6A887B013}"/>
    <cellStyle name="Neutre" xfId="651" builtinId="28"/>
    <cellStyle name="Normal" xfId="0" builtinId="0"/>
    <cellStyle name="Normal 2" xfId="2" xr:uid="{00000000-0005-0000-0000-00000F000000}"/>
    <cellStyle name="Normal 2 2" xfId="8" xr:uid="{00000000-0005-0000-0000-000010000000}"/>
    <cellStyle name="Normal 3" xfId="9" xr:uid="{00000000-0005-0000-0000-000011000000}"/>
    <cellStyle name="Normal 3 10" xfId="175" xr:uid="{3839893F-49D4-46E2-B4C0-BF68577B3CD3}"/>
    <cellStyle name="Normal 3 11" xfId="295" xr:uid="{BB2234DC-F5C2-4D0F-BBAC-81BE0332DE2B}"/>
    <cellStyle name="Normal 3 12" xfId="415" xr:uid="{C3178AC7-1DD8-4A8F-8C11-9F715BCFA5F3}"/>
    <cellStyle name="Normal 3 2" xfId="10" xr:uid="{00000000-0005-0000-0000-000012000000}"/>
    <cellStyle name="Normal 3 2 10" xfId="296" xr:uid="{A0627E9A-40E6-4E35-8BBC-5B45955746C0}"/>
    <cellStyle name="Normal 3 2 11" xfId="416" xr:uid="{2972B1EA-2E9C-4FB0-B768-DE8D1624E6BD}"/>
    <cellStyle name="Normal 3 2 2" xfId="22" xr:uid="{00000000-0005-0000-0000-000013000000}"/>
    <cellStyle name="Normal 3 2 2 2" xfId="42" xr:uid="{41AC8E90-A5AB-47AC-B719-7BF284A202C8}"/>
    <cellStyle name="Normal 3 2 2 2 2" xfId="158" xr:uid="{A5ADB195-8C23-4B3B-9F73-AB6E6042B58F}"/>
    <cellStyle name="Normal 3 2 2 2 2 2" xfId="638" xr:uid="{E2106CF2-29ED-4E0D-B5D6-A36B068FDD1A}"/>
    <cellStyle name="Normal 3 2 2 2 3" xfId="278" xr:uid="{33A08374-15CA-47DC-BAF6-139C93ADEA28}"/>
    <cellStyle name="Normal 3 2 2 2 4" xfId="398" xr:uid="{E66D89EB-F6A1-416B-91E8-091875107681}"/>
    <cellStyle name="Normal 3 2 2 2 5" xfId="518" xr:uid="{650B8D08-3394-45C7-97B0-FB7C720B8015}"/>
    <cellStyle name="Normal 3 2 2 3" xfId="116" xr:uid="{B732C2DA-5949-4B79-AF78-A5744C7EACE6}"/>
    <cellStyle name="Normal 3 2 2 3 2" xfId="238" xr:uid="{4B52A1E0-A237-4509-82E1-2AE91323695E}"/>
    <cellStyle name="Normal 3 2 2 3 2 2" xfId="598" xr:uid="{452EF785-749B-4B0F-8550-F61A5A933C62}"/>
    <cellStyle name="Normal 3 2 2 3 3" xfId="358" xr:uid="{052A28A6-8E1D-4DE5-8BBC-4B8C798B6F7B}"/>
    <cellStyle name="Normal 3 2 2 3 4" xfId="478" xr:uid="{6A84E356-FC6D-4BB7-98E3-EE49602D05AE}"/>
    <cellStyle name="Normal 3 2 2 4" xfId="75" xr:uid="{6D33C79F-AB69-4651-9970-B42BF529A2AB}"/>
    <cellStyle name="Normal 3 2 2 4 2" xfId="558" xr:uid="{AFA6578F-19B3-43EA-944B-02C11FDEF3EF}"/>
    <cellStyle name="Normal 3 2 2 5" xfId="198" xr:uid="{1E5080AF-34F1-4BB2-A289-7373DC9904B0}"/>
    <cellStyle name="Normal 3 2 2 6" xfId="318" xr:uid="{D914B68B-2DD1-48CE-87F1-38FEDC13E5C1}"/>
    <cellStyle name="Normal 3 2 2 7" xfId="438" xr:uid="{C8860B3B-E8E3-4F43-BA46-4363FA3BAD7A}"/>
    <cellStyle name="Normal 3 2 3" xfId="33" xr:uid="{4ACD49E5-47EE-4586-B79D-03B987C53923}"/>
    <cellStyle name="Normal 3 2 3 2" xfId="149" xr:uid="{CCE90BEE-F239-47ED-9EA2-555307D20F23}"/>
    <cellStyle name="Normal 3 2 3 2 2" xfId="270" xr:uid="{AEF1F200-65C4-4238-A8FD-86D26B93E6EF}"/>
    <cellStyle name="Normal 3 2 3 2 2 2" xfId="630" xr:uid="{9785B3EC-E2A0-4F37-A3DA-662FF29E5257}"/>
    <cellStyle name="Normal 3 2 3 2 3" xfId="390" xr:uid="{707B9CBD-84CD-4EB0-B8EA-2AED4734C70F}"/>
    <cellStyle name="Normal 3 2 3 2 4" xfId="510" xr:uid="{7D197DB7-BCD8-48D7-BF81-8C46A42A5396}"/>
    <cellStyle name="Normal 3 2 3 3" xfId="107" xr:uid="{B1BE0245-4B11-4B98-A411-D7E7D41DDCCF}"/>
    <cellStyle name="Normal 3 2 3 3 2" xfId="230" xr:uid="{5AFE5D01-8F2C-4093-AD25-7FCB85476930}"/>
    <cellStyle name="Normal 3 2 3 3 2 2" xfId="590" xr:uid="{D6A4DDBC-A8F7-45E9-B723-C1CEEF168136}"/>
    <cellStyle name="Normal 3 2 3 3 3" xfId="350" xr:uid="{160ABC2A-3D16-4C6E-B34E-1F968EA88083}"/>
    <cellStyle name="Normal 3 2 3 3 4" xfId="470" xr:uid="{6E1DD49F-F5B5-45D3-83B9-F6432CBDBF78}"/>
    <cellStyle name="Normal 3 2 3 4" xfId="66" xr:uid="{A114405A-AC24-4D5A-87D1-E4AC52FB95B0}"/>
    <cellStyle name="Normal 3 2 3 4 2" xfId="550" xr:uid="{2F5D2DDB-6652-44AF-80FF-51C9EC72226C}"/>
    <cellStyle name="Normal 3 2 3 5" xfId="190" xr:uid="{50E37524-FC23-40D9-893F-4D115EDD93FC}"/>
    <cellStyle name="Normal 3 2 3 6" xfId="310" xr:uid="{AE58A1F7-2FF3-49CA-A31B-4F7274DE0117}"/>
    <cellStyle name="Normal 3 2 3 7" xfId="430" xr:uid="{B07C3E3F-14B8-4CF5-87DD-1A6EE61DF797}"/>
    <cellStyle name="Normal 3 2 4" xfId="59" xr:uid="{E722DCDB-EBBE-47B3-98CA-B9AC18D3EDA1}"/>
    <cellStyle name="Normal 3 2 4 2" xfId="142" xr:uid="{5A250863-9C72-4A44-B1D0-AEC0835AE928}"/>
    <cellStyle name="Normal 3 2 4 2 2" xfId="263" xr:uid="{B3EFBAFA-B768-4540-9F6E-5228D627C7B1}"/>
    <cellStyle name="Normal 3 2 4 2 2 2" xfId="623" xr:uid="{B7A9CA20-D1D9-47CC-BDAB-A589EE1AB74D}"/>
    <cellStyle name="Normal 3 2 4 2 3" xfId="383" xr:uid="{044FF8C6-2C2A-4D5F-8C54-799947F08D7C}"/>
    <cellStyle name="Normal 3 2 4 2 4" xfId="503" xr:uid="{8794DFAD-C1B0-43AB-94F6-9AFAC504E8E1}"/>
    <cellStyle name="Normal 3 2 4 3" xfId="100" xr:uid="{E4823F71-A256-4F31-BEEF-C91511D095D8}"/>
    <cellStyle name="Normal 3 2 4 3 2" xfId="223" xr:uid="{B387C289-DBC7-46F1-9083-3ED8ADD41E2D}"/>
    <cellStyle name="Normal 3 2 4 3 2 2" xfId="583" xr:uid="{84D0B1CE-347A-4C14-AAC1-6441635FB468}"/>
    <cellStyle name="Normal 3 2 4 3 3" xfId="343" xr:uid="{2EC7BAE3-DBDA-4E1F-BADC-6AC241EB4565}"/>
    <cellStyle name="Normal 3 2 4 3 4" xfId="463" xr:uid="{B160C9D1-809C-480F-AD94-40F239330AB3}"/>
    <cellStyle name="Normal 3 2 4 4" xfId="183" xr:uid="{082243B9-617C-4B09-B6AC-C09CEA59CA31}"/>
    <cellStyle name="Normal 3 2 4 4 2" xfId="543" xr:uid="{3CC32C2B-6373-4858-A0AD-D01D6440B710}"/>
    <cellStyle name="Normal 3 2 4 5" xfId="303" xr:uid="{AC42F93E-1D5B-41EC-A779-2F79283299AE}"/>
    <cellStyle name="Normal 3 2 4 6" xfId="423" xr:uid="{55805BC5-0827-40EF-8EC1-A729AAF2CDEB}"/>
    <cellStyle name="Normal 3 2 5" xfId="84" xr:uid="{F474AC64-87BD-4336-9271-A946257F0462}"/>
    <cellStyle name="Normal 3 2 5 2" xfId="167" xr:uid="{EAE5C2D5-0EAF-481C-ACB5-63AB9FB65F4B}"/>
    <cellStyle name="Normal 3 2 5 2 2" xfId="287" xr:uid="{6DE4092F-8FED-40D9-910C-1EF9E019320C}"/>
    <cellStyle name="Normal 3 2 5 2 2 2" xfId="647" xr:uid="{20FECC54-2E7D-4AFB-901D-8AC75AB190D4}"/>
    <cellStyle name="Normal 3 2 5 2 3" xfId="407" xr:uid="{C2544E66-6DC3-436C-BBE3-D510E12D8D59}"/>
    <cellStyle name="Normal 3 2 5 2 4" xfId="527" xr:uid="{B55CC57C-61BC-4EAF-B1D4-2D98BCBEFBEF}"/>
    <cellStyle name="Normal 3 2 5 3" xfId="126" xr:uid="{E90CBF36-F136-40DF-8075-A52F59AFA7F8}"/>
    <cellStyle name="Normal 3 2 5 3 2" xfId="247" xr:uid="{F669DC97-F9A7-445A-A200-C7A9CFF9B712}"/>
    <cellStyle name="Normal 3 2 5 3 2 2" xfId="607" xr:uid="{2C254DF6-9972-40AA-9AB3-4CD629BFE0C4}"/>
    <cellStyle name="Normal 3 2 5 3 3" xfId="367" xr:uid="{E1E1E816-6E95-457D-91A4-3DA2ADACB363}"/>
    <cellStyle name="Normal 3 2 5 3 4" xfId="487" xr:uid="{A6508326-A910-4C18-A445-4D136DA0DA5C}"/>
    <cellStyle name="Normal 3 2 5 4" xfId="207" xr:uid="{5E16708F-357A-4B15-B52F-DAA09E898F00}"/>
    <cellStyle name="Normal 3 2 5 4 2" xfId="567" xr:uid="{9BD2FEAB-F45E-4627-AFF2-1FE1283EF5CE}"/>
    <cellStyle name="Normal 3 2 5 5" xfId="327" xr:uid="{F5BF7271-48A8-4EF1-9234-717407E8FBDB}"/>
    <cellStyle name="Normal 3 2 5 6" xfId="447" xr:uid="{14198D37-2139-41F3-B054-2280E803CDB2}"/>
    <cellStyle name="Normal 3 2 6" xfId="135" xr:uid="{D0ED4AFC-09E9-4017-B099-B83342525E86}"/>
    <cellStyle name="Normal 3 2 6 2" xfId="256" xr:uid="{7C9EBC71-0926-4ADD-8040-6475BD2D6EFF}"/>
    <cellStyle name="Normal 3 2 6 2 2" xfId="616" xr:uid="{D7A30EB9-465F-44B7-9A52-56460A1CF22B}"/>
    <cellStyle name="Normal 3 2 6 3" xfId="376" xr:uid="{A39F5F3D-DA5E-4EE0-B8C9-1A7523A996E2}"/>
    <cellStyle name="Normal 3 2 6 4" xfId="496" xr:uid="{959F0602-FB2A-4898-B630-7D2AF0F1D501}"/>
    <cellStyle name="Normal 3 2 7" xfId="93" xr:uid="{B009B788-99D1-4D8B-8CED-2AFE52CC0185}"/>
    <cellStyle name="Normal 3 2 7 2" xfId="216" xr:uid="{7D242DD2-12E8-43DA-9977-EDD9B588AD5A}"/>
    <cellStyle name="Normal 3 2 7 2 2" xfId="576" xr:uid="{DE4B9A75-28FA-4751-A517-29F35A64405D}"/>
    <cellStyle name="Normal 3 2 7 3" xfId="336" xr:uid="{F313271C-A5C9-44EA-B344-CBCB3E6CA6C9}"/>
    <cellStyle name="Normal 3 2 7 4" xfId="456" xr:uid="{8946FBD0-68A7-4666-A19D-90D1046C2389}"/>
    <cellStyle name="Normal 3 2 8" xfId="52" xr:uid="{F9A2FB0F-1857-4465-8193-F2A51E5CD1AE}"/>
    <cellStyle name="Normal 3 2 8 2" xfId="536" xr:uid="{2995A0EE-B15B-4CD6-B7BF-44D99B16700A}"/>
    <cellStyle name="Normal 3 2 9" xfId="176" xr:uid="{2D99FA73-4D9C-4139-BCE9-5E707AEF4A30}"/>
    <cellStyle name="Normal 3 3" xfId="21" xr:uid="{00000000-0005-0000-0000-000014000000}"/>
    <cellStyle name="Normal 3 3 2" xfId="41" xr:uid="{0ED49C36-4EC1-460F-A286-25B1F45185B2}"/>
    <cellStyle name="Normal 3 3 2 2" xfId="157" xr:uid="{4EEC5A6B-A275-4A9F-8DD0-18BFDAF2CD69}"/>
    <cellStyle name="Normal 3 3 2 2 2" xfId="637" xr:uid="{76B568EF-174E-4BF1-9661-32C43F073D07}"/>
    <cellStyle name="Normal 3 3 2 3" xfId="277" xr:uid="{16B4F142-F7DD-4279-A393-1EF2EDA2307D}"/>
    <cellStyle name="Normal 3 3 2 4" xfId="397" xr:uid="{F5AE442E-9A13-4EC1-9233-DFE6255A9DCA}"/>
    <cellStyle name="Normal 3 3 2 5" xfId="517" xr:uid="{29C6E7CA-2EF9-4858-8C6F-D196AE3C10FB}"/>
    <cellStyle name="Normal 3 3 3" xfId="115" xr:uid="{182AAEF6-DAF9-4DDE-96D7-C691A76DC9D8}"/>
    <cellStyle name="Normal 3 3 3 2" xfId="237" xr:uid="{CD022189-5EC0-4082-9FDB-E09CF3902044}"/>
    <cellStyle name="Normal 3 3 3 2 2" xfId="597" xr:uid="{E96F0C1D-A029-49C1-9631-69991514E355}"/>
    <cellStyle name="Normal 3 3 3 3" xfId="357" xr:uid="{B8B03DB2-DCD6-485C-8727-5390FC830478}"/>
    <cellStyle name="Normal 3 3 3 4" xfId="477" xr:uid="{F28E9BB5-1F0F-4C50-B215-0611DDE0F655}"/>
    <cellStyle name="Normal 3 3 4" xfId="74" xr:uid="{3ED1D745-E0C4-4DF5-B8D9-6941BB1A1589}"/>
    <cellStyle name="Normal 3 3 4 2" xfId="557" xr:uid="{58D370B9-281A-49A6-BBA9-BF217B5E18AA}"/>
    <cellStyle name="Normal 3 3 5" xfId="197" xr:uid="{403BB43F-9CA7-4B4E-9429-06E4C330D44E}"/>
    <cellStyle name="Normal 3 3 6" xfId="317" xr:uid="{02D2DBBF-CE9F-41CB-A494-21D385C2A9BE}"/>
    <cellStyle name="Normal 3 3 7" xfId="437" xr:uid="{DBBF1F94-0F95-412D-93A8-14F62A1C9CC2}"/>
    <cellStyle name="Normal 3 4" xfId="32" xr:uid="{143FAC99-45F6-4FE9-8002-2A984D0D028D}"/>
    <cellStyle name="Normal 3 4 2" xfId="148" xr:uid="{0B26D7DE-7C5A-4186-B92C-FD5664E6189C}"/>
    <cellStyle name="Normal 3 4 2 2" xfId="269" xr:uid="{E1E9333F-086F-4897-8B37-1547832D6FB3}"/>
    <cellStyle name="Normal 3 4 2 2 2" xfId="629" xr:uid="{E97748D4-6D58-48EC-B0F3-D3E9B710352D}"/>
    <cellStyle name="Normal 3 4 2 3" xfId="389" xr:uid="{05F9087B-C9D1-4611-8278-53C0B4AF9A74}"/>
    <cellStyle name="Normal 3 4 2 4" xfId="509" xr:uid="{D4FE16B4-27FD-4094-A06F-731B9A203968}"/>
    <cellStyle name="Normal 3 4 3" xfId="106" xr:uid="{1FB398B8-97CE-495B-8B07-C6FBB0F95E0A}"/>
    <cellStyle name="Normal 3 4 3 2" xfId="229" xr:uid="{5B92533F-7BD2-4448-9CFF-EFD77D3D826D}"/>
    <cellStyle name="Normal 3 4 3 2 2" xfId="589" xr:uid="{444A3F4F-FB93-4D8C-BD79-EA6204BB71C9}"/>
    <cellStyle name="Normal 3 4 3 3" xfId="349" xr:uid="{CD841316-F84A-40C4-B923-6B64F0E41978}"/>
    <cellStyle name="Normal 3 4 3 4" xfId="469" xr:uid="{D4CAA403-8658-4D90-B935-2953730BAD19}"/>
    <cellStyle name="Normal 3 4 4" xfId="65" xr:uid="{90A650F3-98EC-4936-9364-E3B8B480DDF8}"/>
    <cellStyle name="Normal 3 4 4 2" xfId="549" xr:uid="{C37AE809-D213-4D01-9100-3FF4667FBA07}"/>
    <cellStyle name="Normal 3 4 5" xfId="189" xr:uid="{3C3897D7-EF1A-4FC9-92A8-37E549E64B11}"/>
    <cellStyle name="Normal 3 4 6" xfId="309" xr:uid="{A5641DEE-7F68-4743-BBF3-374B60527189}"/>
    <cellStyle name="Normal 3 4 7" xfId="429" xr:uid="{11E20AE2-D8D2-42FF-AE2E-AEC33D52C09D}"/>
    <cellStyle name="Normal 3 5" xfId="58" xr:uid="{F6378146-00B2-4AEE-AAB9-A5D1C9E92A3C}"/>
    <cellStyle name="Normal 3 5 2" xfId="141" xr:uid="{C8395AD6-FA9C-4B64-989B-39003090A2FA}"/>
    <cellStyle name="Normal 3 5 2 2" xfId="262" xr:uid="{B51EC119-4C4A-4B4C-AA75-F4492BF98744}"/>
    <cellStyle name="Normal 3 5 2 2 2" xfId="622" xr:uid="{DB660BD0-B658-439F-ACEA-433BA4E69037}"/>
    <cellStyle name="Normal 3 5 2 3" xfId="382" xr:uid="{097E8634-7EF6-4307-9346-92342E604941}"/>
    <cellStyle name="Normal 3 5 2 4" xfId="502" xr:uid="{E5CC3DA8-0556-48F6-875D-19FB579D723B}"/>
    <cellStyle name="Normal 3 5 3" xfId="99" xr:uid="{79370D39-5475-4FE3-9AE5-E73610AA6C92}"/>
    <cellStyle name="Normal 3 5 3 2" xfId="222" xr:uid="{75EFF17C-893D-4851-9E5B-D275921B11EC}"/>
    <cellStyle name="Normal 3 5 3 2 2" xfId="582" xr:uid="{400843A3-6DFC-4583-96D6-B2A2833C4E1D}"/>
    <cellStyle name="Normal 3 5 3 3" xfId="342" xr:uid="{633A1F54-B4FD-4C06-9772-EA2AE53DA689}"/>
    <cellStyle name="Normal 3 5 3 4" xfId="462" xr:uid="{20B19898-1E19-4674-9B95-DF85431F8243}"/>
    <cellStyle name="Normal 3 5 4" xfId="182" xr:uid="{20500713-C0B4-47F2-A949-97EECD980EA3}"/>
    <cellStyle name="Normal 3 5 4 2" xfId="542" xr:uid="{0D46E063-12D5-4122-B8B0-CD0094182BC1}"/>
    <cellStyle name="Normal 3 5 5" xfId="302" xr:uid="{8ED3CD31-699C-4142-AB74-5FE5D4F208BC}"/>
    <cellStyle name="Normal 3 5 6" xfId="422" xr:uid="{51717052-75E7-49BF-96F2-F51D7C92E55C}"/>
    <cellStyle name="Normal 3 6" xfId="83" xr:uid="{5E9389DB-323F-4B68-BED6-C9CD969CBE05}"/>
    <cellStyle name="Normal 3 6 2" xfId="166" xr:uid="{18B6995E-ABF5-4EB4-AFE8-7B36A9D9C796}"/>
    <cellStyle name="Normal 3 6 2 2" xfId="286" xr:uid="{A729FFC3-DA16-49E8-B7EA-306C39DDFB65}"/>
    <cellStyle name="Normal 3 6 2 2 2" xfId="646" xr:uid="{1781DF02-CC11-4A62-9D18-84EC990A5722}"/>
    <cellStyle name="Normal 3 6 2 3" xfId="406" xr:uid="{3E59218D-7343-4C28-9A1D-9CF8FE26CE32}"/>
    <cellStyle name="Normal 3 6 2 4" xfId="526" xr:uid="{8CB55600-E8D1-4816-9FAF-95E1C3BEC5E5}"/>
    <cellStyle name="Normal 3 6 3" xfId="125" xr:uid="{FBAD290B-CE50-40CD-B912-089E290CCC51}"/>
    <cellStyle name="Normal 3 6 3 2" xfId="246" xr:uid="{9A3A8C6D-86D6-436A-BF9E-D73BA3A4C7AF}"/>
    <cellStyle name="Normal 3 6 3 2 2" xfId="606" xr:uid="{84AD8991-74CA-4D14-AD13-A8BC66B2E9BB}"/>
    <cellStyle name="Normal 3 6 3 3" xfId="366" xr:uid="{C34996F9-0871-4E35-A5D3-8426AF218736}"/>
    <cellStyle name="Normal 3 6 3 4" xfId="486" xr:uid="{A0C74C6D-75B5-4BEE-9B34-D34C49D001EA}"/>
    <cellStyle name="Normal 3 6 4" xfId="206" xr:uid="{AE6DAFDE-4686-4AF8-B470-10B17E89FE8C}"/>
    <cellStyle name="Normal 3 6 4 2" xfId="566" xr:uid="{A12F3D5F-9B23-4B11-8813-98388A6EEA99}"/>
    <cellStyle name="Normal 3 6 5" xfId="326" xr:uid="{6CAEDCA2-6041-478B-AAD2-C6D1203E5891}"/>
    <cellStyle name="Normal 3 6 6" xfId="446" xr:uid="{E67C1148-7209-4EAD-81F0-9458AA0D80C4}"/>
    <cellStyle name="Normal 3 7" xfId="134" xr:uid="{F4820BA9-B336-44B8-B2C7-4180430FB9A6}"/>
    <cellStyle name="Normal 3 7 2" xfId="255" xr:uid="{2D0CD6D4-6B02-450F-A824-55E03E94E3BC}"/>
    <cellStyle name="Normal 3 7 2 2" xfId="615" xr:uid="{A7054FE3-8869-477A-B059-1CA13BF3BD21}"/>
    <cellStyle name="Normal 3 7 3" xfId="375" xr:uid="{CD4FA393-1A12-49D6-B4D0-15097715D404}"/>
    <cellStyle name="Normal 3 7 4" xfId="495" xr:uid="{5340179E-0060-4537-967C-EBEB9E0977EA}"/>
    <cellStyle name="Normal 3 8" xfId="92" xr:uid="{0F40015E-8753-4828-AAD3-360C12674740}"/>
    <cellStyle name="Normal 3 8 2" xfId="215" xr:uid="{7E15D588-F37A-4FE5-8D77-ED22DAA4B972}"/>
    <cellStyle name="Normal 3 8 2 2" xfId="575" xr:uid="{2EEE4089-38EE-410D-9258-2F33F4C6D0CE}"/>
    <cellStyle name="Normal 3 8 3" xfId="335" xr:uid="{DCDC2C77-BCA1-49E4-B890-BE508B0DE091}"/>
    <cellStyle name="Normal 3 8 4" xfId="455" xr:uid="{728D24CD-685D-49AD-99AC-C2BD24EC8EF2}"/>
    <cellStyle name="Normal 3 9" xfId="51" xr:uid="{669A69F9-7D7B-43FC-BBF4-20BA0CA48998}"/>
    <cellStyle name="Normal 3 9 2" xfId="535" xr:uid="{8626142D-4761-4659-8D0B-86885BCA84E7}"/>
    <cellStyle name="Normal 4" xfId="11" xr:uid="{00000000-0005-0000-0000-000015000000}"/>
    <cellStyle name="Normal 4 10" xfId="297" xr:uid="{75E0A096-F8F0-48B8-858B-B923A2EB6EAF}"/>
    <cellStyle name="Normal 4 11" xfId="417" xr:uid="{239F381F-02A5-4AF2-9045-F1A92A258B73}"/>
    <cellStyle name="Normal 4 2" xfId="23" xr:uid="{00000000-0005-0000-0000-000016000000}"/>
    <cellStyle name="Normal 4 2 2" xfId="43" xr:uid="{143F1292-B395-4B49-AB4F-1A5AE8F96919}"/>
    <cellStyle name="Normal 4 2 2 2" xfId="159" xr:uid="{617A4F24-043B-471C-B0A6-F0F7DAD57AAB}"/>
    <cellStyle name="Normal 4 2 2 2 2" xfId="639" xr:uid="{9465B3AA-EC02-4AD6-B14C-99BAD7B27C63}"/>
    <cellStyle name="Normal 4 2 2 3" xfId="279" xr:uid="{37CABF88-227D-4A52-A5BF-957135BE1095}"/>
    <cellStyle name="Normal 4 2 2 4" xfId="399" xr:uid="{C45828A7-9F78-4525-B2AE-75BA33A88F4F}"/>
    <cellStyle name="Normal 4 2 2 5" xfId="519" xr:uid="{691222C2-AF27-449D-A02D-2EF6790D4B29}"/>
    <cellStyle name="Normal 4 2 3" xfId="117" xr:uid="{61916D84-1E60-4BAF-BE42-E153BC74FB64}"/>
    <cellStyle name="Normal 4 2 3 2" xfId="239" xr:uid="{E4FC643C-EA8C-4A3E-BB84-A866A719F779}"/>
    <cellStyle name="Normal 4 2 3 2 2" xfId="599" xr:uid="{D0AC1A19-E5B6-478C-8A05-70C8BD5D09AB}"/>
    <cellStyle name="Normal 4 2 3 3" xfId="359" xr:uid="{175A9D5F-CAA8-47A4-B716-D6ADCDA26B3F}"/>
    <cellStyle name="Normal 4 2 3 4" xfId="479" xr:uid="{A852FD1E-5439-4D98-8928-1F6096E21EF9}"/>
    <cellStyle name="Normal 4 2 4" xfId="76" xr:uid="{8877E10A-453E-4D88-890F-D431229C6A3E}"/>
    <cellStyle name="Normal 4 2 4 2" xfId="559" xr:uid="{59683F16-6A61-48A2-A7C5-662B1BB39F9B}"/>
    <cellStyle name="Normal 4 2 5" xfId="199" xr:uid="{A7BB982C-9C74-433D-B7C4-032A511032FD}"/>
    <cellStyle name="Normal 4 2 6" xfId="319" xr:uid="{3195826E-93AE-46CD-938E-48A7F6410E67}"/>
    <cellStyle name="Normal 4 2 7" xfId="439" xr:uid="{21AC964B-8A99-446D-899D-6E3D6594039C}"/>
    <cellStyle name="Normal 4 3" xfId="34" xr:uid="{91B62FAD-37C0-4114-BDCB-794AA2DF57D3}"/>
    <cellStyle name="Normal 4 3 2" xfId="150" xr:uid="{FBF1689D-AFA0-469B-BC5E-0DE0B6EDBC50}"/>
    <cellStyle name="Normal 4 3 2 2" xfId="271" xr:uid="{E693DE12-7BEB-40BF-88A8-6A9BB52AB29C}"/>
    <cellStyle name="Normal 4 3 2 2 2" xfId="631" xr:uid="{B3937495-95BC-4A50-9401-C0A9B9CBE009}"/>
    <cellStyle name="Normal 4 3 2 3" xfId="391" xr:uid="{D823717C-05CB-4B00-9E76-CBF17616A844}"/>
    <cellStyle name="Normal 4 3 2 4" xfId="511" xr:uid="{351C4943-F5F5-4C9B-BA70-89DCC01A44CF}"/>
    <cellStyle name="Normal 4 3 3" xfId="108" xr:uid="{219D898F-D23B-4F62-8A99-429FAC930A86}"/>
    <cellStyle name="Normal 4 3 3 2" xfId="231" xr:uid="{3F950B87-88AE-40D2-931D-EE24C166108F}"/>
    <cellStyle name="Normal 4 3 3 2 2" xfId="591" xr:uid="{C7309C1B-2A97-444F-8DC7-F75661195740}"/>
    <cellStyle name="Normal 4 3 3 3" xfId="351" xr:uid="{30F87E08-9759-4162-8B88-76DCB2DEE11B}"/>
    <cellStyle name="Normal 4 3 3 4" xfId="471" xr:uid="{282C3C1B-9029-41D6-B935-CD5735961F99}"/>
    <cellStyle name="Normal 4 3 4" xfId="67" xr:uid="{E36E957B-4DE9-42E5-9169-22FC8C916067}"/>
    <cellStyle name="Normal 4 3 4 2" xfId="551" xr:uid="{DD8787FC-6879-43F3-B38B-276FD1B8AB79}"/>
    <cellStyle name="Normal 4 3 5" xfId="191" xr:uid="{8A54981F-7353-4DD2-BCBD-6CA3A9E32102}"/>
    <cellStyle name="Normal 4 3 6" xfId="311" xr:uid="{1BC64CE6-C512-4917-B685-BF9A66EB1BC6}"/>
    <cellStyle name="Normal 4 3 7" xfId="431" xr:uid="{1332505A-8C4B-4675-9958-939578C752F0}"/>
    <cellStyle name="Normal 4 4" xfId="60" xr:uid="{7839A95C-EAE9-4AB9-8450-BB2C99CF7CC3}"/>
    <cellStyle name="Normal 4 4 2" xfId="143" xr:uid="{A8866702-FF19-4A4F-ADE0-E4056674BE6C}"/>
    <cellStyle name="Normal 4 4 2 2" xfId="264" xr:uid="{C80E3F84-A6AB-4BFD-89FC-595F4A07943D}"/>
    <cellStyle name="Normal 4 4 2 2 2" xfId="624" xr:uid="{C63E8CB5-297C-466C-A554-6FF7363DE004}"/>
    <cellStyle name="Normal 4 4 2 3" xfId="384" xr:uid="{A682A804-383E-4005-A0BB-36D621EF45CB}"/>
    <cellStyle name="Normal 4 4 2 4" xfId="504" xr:uid="{8E6734B8-A669-4F2E-8362-1E6B4DBF2B55}"/>
    <cellStyle name="Normal 4 4 3" xfId="101" xr:uid="{530CEAD1-8EC3-4612-A25B-86A0E733C8D1}"/>
    <cellStyle name="Normal 4 4 3 2" xfId="224" xr:uid="{8BF858F6-AD45-4007-AE4C-DEED2CC3962C}"/>
    <cellStyle name="Normal 4 4 3 2 2" xfId="584" xr:uid="{5152D7C1-429D-4781-9267-553C1E72CE30}"/>
    <cellStyle name="Normal 4 4 3 3" xfId="344" xr:uid="{9C3DEA53-F2B2-484D-B317-C58F4A0AEC26}"/>
    <cellStyle name="Normal 4 4 3 4" xfId="464" xr:uid="{65E48113-2DA8-4196-B71E-DBAEC77CD57A}"/>
    <cellStyle name="Normal 4 4 4" xfId="184" xr:uid="{541CFF83-BD76-4C5C-B822-E6A132A16F1D}"/>
    <cellStyle name="Normal 4 4 4 2" xfId="544" xr:uid="{69D2CA3A-91B4-496F-BEA8-45DC0768C469}"/>
    <cellStyle name="Normal 4 4 5" xfId="304" xr:uid="{9C94AC88-EA5E-4D83-AA83-68DADA3A9661}"/>
    <cellStyle name="Normal 4 4 6" xfId="424" xr:uid="{55856F11-D37E-4617-8B67-B13C2A0EF567}"/>
    <cellStyle name="Normal 4 5" xfId="85" xr:uid="{ABEF6C42-3108-4134-9E1F-5B8B5661DDCD}"/>
    <cellStyle name="Normal 4 5 2" xfId="168" xr:uid="{FCB50497-5754-4F84-995F-7391BFB5721F}"/>
    <cellStyle name="Normal 4 5 2 2" xfId="288" xr:uid="{95F4C047-AF62-4029-8A7D-F4225E5CC95B}"/>
    <cellStyle name="Normal 4 5 2 2 2" xfId="648" xr:uid="{97274712-682C-445E-9BDF-0FC13D8205DF}"/>
    <cellStyle name="Normal 4 5 2 3" xfId="408" xr:uid="{CA921BF3-28BD-46F1-8C32-223DDA6DC32F}"/>
    <cellStyle name="Normal 4 5 2 4" xfId="528" xr:uid="{43DFCD3B-759F-4649-8855-C3DDAA447FA3}"/>
    <cellStyle name="Normal 4 5 3" xfId="127" xr:uid="{180B1202-C9F9-49E5-B729-E74673FD569D}"/>
    <cellStyle name="Normal 4 5 3 2" xfId="248" xr:uid="{2A58D9EE-C9F2-4D2F-9689-F69D5968DA2E}"/>
    <cellStyle name="Normal 4 5 3 2 2" xfId="608" xr:uid="{D80CF0F2-C1A2-4474-9DED-8D271DCCA247}"/>
    <cellStyle name="Normal 4 5 3 3" xfId="368" xr:uid="{2A79A38A-5973-44A8-9F06-3351F17725E5}"/>
    <cellStyle name="Normal 4 5 3 4" xfId="488" xr:uid="{8BA28FD3-FA4C-4F28-B98B-0FCEE03FF083}"/>
    <cellStyle name="Normal 4 5 4" xfId="208" xr:uid="{10B2727A-E043-48CE-869E-D975EF81DEC8}"/>
    <cellStyle name="Normal 4 5 4 2" xfId="568" xr:uid="{0BC2FABD-0041-45A3-90CE-95091EF6B7BD}"/>
    <cellStyle name="Normal 4 5 5" xfId="328" xr:uid="{7CA0E17E-BD31-40B7-B652-60B245E153BD}"/>
    <cellStyle name="Normal 4 5 6" xfId="448" xr:uid="{040D5A2C-0E80-4C9F-BE14-5FC2D63858E7}"/>
    <cellStyle name="Normal 4 6" xfId="136" xr:uid="{12EDCA87-916E-4D97-B239-C9F3032941A7}"/>
    <cellStyle name="Normal 4 6 2" xfId="257" xr:uid="{86706C05-058B-479F-970B-C37E8CEA0C83}"/>
    <cellStyle name="Normal 4 6 2 2" xfId="617" xr:uid="{1A31149A-5BB2-46D4-8C36-C47F31C0228E}"/>
    <cellStyle name="Normal 4 6 3" xfId="377" xr:uid="{4BDE98DC-0B58-4430-883D-311571432AC5}"/>
    <cellStyle name="Normal 4 6 4" xfId="497" xr:uid="{1D7DA8AF-98E3-46E8-A791-BA910E90A126}"/>
    <cellStyle name="Normal 4 7" xfId="94" xr:uid="{022A9BE4-FD48-4C3F-A6F2-A349182396A0}"/>
    <cellStyle name="Normal 4 7 2" xfId="217" xr:uid="{254D9CFB-C5E1-4EBB-8E95-74C1C8905C46}"/>
    <cellStyle name="Normal 4 7 2 2" xfId="577" xr:uid="{6C93C666-6B12-41A5-9674-02A03465A1FF}"/>
    <cellStyle name="Normal 4 7 3" xfId="337" xr:uid="{3AD9465C-7813-4B3B-867E-548A2ECEE2AF}"/>
    <cellStyle name="Normal 4 7 4" xfId="457" xr:uid="{941D0F52-0EC8-45D9-AEF5-3BA5563717EE}"/>
    <cellStyle name="Normal 4 8" xfId="53" xr:uid="{6FEA3A9A-4673-44F7-BE55-A780F69AA0C9}"/>
    <cellStyle name="Normal 4 8 2" xfId="537" xr:uid="{95553C3A-5DA3-45BD-A256-A6D83C370F15}"/>
    <cellStyle name="Normal 4 9" xfId="177" xr:uid="{CE57CAF6-7D69-4AB5-9407-D6123D43C39A}"/>
    <cellStyle name="Normal 5" xfId="12" xr:uid="{00000000-0005-0000-0000-000017000000}"/>
    <cellStyle name="Normal 5 10" xfId="298" xr:uid="{98982E9E-084A-4EC2-8E96-1BF6C36FBB66}"/>
    <cellStyle name="Normal 5 11" xfId="418" xr:uid="{6C2A0BC9-3DC4-4EA7-BFAD-85ED8F439BD2}"/>
    <cellStyle name="Normal 5 2" xfId="24" xr:uid="{00000000-0005-0000-0000-000018000000}"/>
    <cellStyle name="Normal 5 2 2" xfId="44" xr:uid="{2D8F7779-342D-4265-9E33-49073B73849D}"/>
    <cellStyle name="Normal 5 2 2 2" xfId="160" xr:uid="{A6287323-78E2-4360-881F-2FEAAA14AB29}"/>
    <cellStyle name="Normal 5 2 2 2 2" xfId="640" xr:uid="{B498007C-3F3D-4C46-8C3D-BDB616024A2E}"/>
    <cellStyle name="Normal 5 2 2 3" xfId="280" xr:uid="{13EAB1C8-D99B-4019-9076-6DA559D602AD}"/>
    <cellStyle name="Normal 5 2 2 4" xfId="400" xr:uid="{ECD6BA19-EFED-44B6-97C2-84379A2D61F7}"/>
    <cellStyle name="Normal 5 2 2 5" xfId="520" xr:uid="{61292CDB-9805-4FCC-9EF3-91D21378FA95}"/>
    <cellStyle name="Normal 5 2 3" xfId="118" xr:uid="{1108205A-F2E3-4C75-B00A-1D538D3FC747}"/>
    <cellStyle name="Normal 5 2 3 2" xfId="240" xr:uid="{B8516691-B609-42C4-A098-B49FDBD20BF2}"/>
    <cellStyle name="Normal 5 2 3 2 2" xfId="600" xr:uid="{48A875F6-975D-4958-9239-A002EE2DBCDA}"/>
    <cellStyle name="Normal 5 2 3 3" xfId="360" xr:uid="{A8679472-30D9-4F50-A2F5-411319520D44}"/>
    <cellStyle name="Normal 5 2 3 4" xfId="480" xr:uid="{9A926AE7-B1D5-4C70-942D-76777EF505E6}"/>
    <cellStyle name="Normal 5 2 4" xfId="77" xr:uid="{0D94FA4B-F376-4BE9-968E-88E8C36015AE}"/>
    <cellStyle name="Normal 5 2 4 2" xfId="560" xr:uid="{64FDB9EB-0C19-4589-90CE-A0EA157B4FD7}"/>
    <cellStyle name="Normal 5 2 5" xfId="200" xr:uid="{D78E25A6-9EFA-41D4-8BCD-7545D43CE3D2}"/>
    <cellStyle name="Normal 5 2 6" xfId="320" xr:uid="{82D2EDE4-E5C4-48F4-84A9-7E11D46FBB37}"/>
    <cellStyle name="Normal 5 2 7" xfId="440" xr:uid="{9F973DC4-FCDE-4A58-8B6B-D8F40670000E}"/>
    <cellStyle name="Normal 5 3" xfId="35" xr:uid="{5500657D-56FA-4F00-9ECF-14182C99C7CD}"/>
    <cellStyle name="Normal 5 3 2" xfId="151" xr:uid="{8EF3F53D-411A-4166-9E33-CBDA5153A3BC}"/>
    <cellStyle name="Normal 5 3 2 2" xfId="272" xr:uid="{F1948845-BF57-4751-A4A6-39A0B3DFDDA0}"/>
    <cellStyle name="Normal 5 3 2 2 2" xfId="632" xr:uid="{14D05704-C69F-4582-9F4D-EE02E1E0C7EE}"/>
    <cellStyle name="Normal 5 3 2 3" xfId="392" xr:uid="{FCAF71D1-94FC-4CDC-8DAC-D1BFFC9BCF7E}"/>
    <cellStyle name="Normal 5 3 2 4" xfId="512" xr:uid="{9E9F8364-92C4-4656-9314-4552F83D77AF}"/>
    <cellStyle name="Normal 5 3 3" xfId="109" xr:uid="{1F6369DE-993F-421F-8AD8-AEBAA3186B4C}"/>
    <cellStyle name="Normal 5 3 3 2" xfId="232" xr:uid="{FA07165D-3C4E-47CA-98E1-AE95AB5E9325}"/>
    <cellStyle name="Normal 5 3 3 2 2" xfId="592" xr:uid="{F351B110-8983-4645-849B-07F15068C786}"/>
    <cellStyle name="Normal 5 3 3 3" xfId="352" xr:uid="{3CD33BFA-6275-43A5-AB32-5EC10830BC06}"/>
    <cellStyle name="Normal 5 3 3 4" xfId="472" xr:uid="{6E157665-3D0D-4362-915D-0917AC792D58}"/>
    <cellStyle name="Normal 5 3 4" xfId="68" xr:uid="{831C142B-7E3A-4962-9469-7BF508AF4A10}"/>
    <cellStyle name="Normal 5 3 4 2" xfId="552" xr:uid="{4548F5C8-C49B-4C67-96C9-F889FF3070F3}"/>
    <cellStyle name="Normal 5 3 5" xfId="192" xr:uid="{57C4C6C8-FC86-4283-B9CF-46AAD46167A3}"/>
    <cellStyle name="Normal 5 3 6" xfId="312" xr:uid="{92AC3C20-2793-4CB5-AAC3-2CAEEB48CC8B}"/>
    <cellStyle name="Normal 5 3 7" xfId="432" xr:uid="{521AC3D8-FC11-4C13-9921-1D965ADC29D7}"/>
    <cellStyle name="Normal 5 4" xfId="61" xr:uid="{42ED8728-6A91-42F6-ABED-EA256AEFD212}"/>
    <cellStyle name="Normal 5 4 2" xfId="144" xr:uid="{F2009D2B-9BE2-4514-A8EB-E054B95F9FCE}"/>
    <cellStyle name="Normal 5 4 2 2" xfId="265" xr:uid="{14D6A0C8-7F6E-4C17-B5DE-2E8A9AFF58F5}"/>
    <cellStyle name="Normal 5 4 2 2 2" xfId="625" xr:uid="{3C8A2CD4-72E4-4AB3-9667-0016A1E49583}"/>
    <cellStyle name="Normal 5 4 2 3" xfId="385" xr:uid="{C433744C-A3F9-4D86-BE0A-3E1404C73EE5}"/>
    <cellStyle name="Normal 5 4 2 4" xfId="505" xr:uid="{056545C0-9CEB-4140-B9A7-8A1C8ED5A4E4}"/>
    <cellStyle name="Normal 5 4 3" xfId="102" xr:uid="{95BF60E8-14D6-4CAA-8B7C-B27CC3C8F575}"/>
    <cellStyle name="Normal 5 4 3 2" xfId="225" xr:uid="{0482BD06-D9B2-40A8-8492-8381FC87B552}"/>
    <cellStyle name="Normal 5 4 3 2 2" xfId="585" xr:uid="{6447947B-AC00-4500-8A88-5F1E0EA6E471}"/>
    <cellStyle name="Normal 5 4 3 3" xfId="345" xr:uid="{5153B370-B612-484F-A591-56636D63C5E1}"/>
    <cellStyle name="Normal 5 4 3 4" xfId="465" xr:uid="{99975FEE-5F0E-439B-8B30-B2F0D8210B34}"/>
    <cellStyle name="Normal 5 4 4" xfId="185" xr:uid="{1CC4A427-C28B-40B9-AAF8-CC48DB8C176B}"/>
    <cellStyle name="Normal 5 4 4 2" xfId="545" xr:uid="{59B35E9B-796F-4DA5-84D8-B7E5F1780112}"/>
    <cellStyle name="Normal 5 4 5" xfId="305" xr:uid="{12F96A65-2861-447A-BE3F-3DC834942AE1}"/>
    <cellStyle name="Normal 5 4 6" xfId="425" xr:uid="{ABB17204-06AB-4EC8-A1BB-41805B002609}"/>
    <cellStyle name="Normal 5 5" xfId="86" xr:uid="{53E438EF-3EFD-4213-9298-1358A792FE64}"/>
    <cellStyle name="Normal 5 5 2" xfId="169" xr:uid="{D71EFCC0-30B4-4487-A4C1-58C846D05D7D}"/>
    <cellStyle name="Normal 5 5 2 2" xfId="289" xr:uid="{2C5D3368-6CBD-4B12-8151-9DD2E8CE69F2}"/>
    <cellStyle name="Normal 5 5 2 2 2" xfId="649" xr:uid="{D0BF7B35-F5CD-4798-8F5D-F3CF43FFECCC}"/>
    <cellStyle name="Normal 5 5 2 3" xfId="409" xr:uid="{BD0FBAD7-1363-4721-881D-BD3724146B4D}"/>
    <cellStyle name="Normal 5 5 2 4" xfId="529" xr:uid="{62EE0BC4-122D-4518-BBED-17FC61A143E0}"/>
    <cellStyle name="Normal 5 5 3" xfId="128" xr:uid="{374202DD-D024-4127-A999-BF67431E59CE}"/>
    <cellStyle name="Normal 5 5 3 2" xfId="249" xr:uid="{99C9C807-352E-4788-97E8-F3F25822ABC7}"/>
    <cellStyle name="Normal 5 5 3 2 2" xfId="609" xr:uid="{0EB3DF6B-98A4-42E6-BBDA-8A7BC3F9311C}"/>
    <cellStyle name="Normal 5 5 3 3" xfId="369" xr:uid="{09518ACF-C80A-41CC-A363-7C6BF3B29D23}"/>
    <cellStyle name="Normal 5 5 3 4" xfId="489" xr:uid="{68007080-D83F-4594-B45D-9951F11139CF}"/>
    <cellStyle name="Normal 5 5 4" xfId="209" xr:uid="{581AF3C6-51B8-4F8F-98A5-C5CA5FFDF32B}"/>
    <cellStyle name="Normal 5 5 4 2" xfId="569" xr:uid="{F897D00E-E9AC-40BE-9EC6-A6CA099FECC0}"/>
    <cellStyle name="Normal 5 5 5" xfId="329" xr:uid="{EA1DE4E2-0F0E-40AF-B0AA-37502AF156CF}"/>
    <cellStyle name="Normal 5 5 6" xfId="449" xr:uid="{7DE61F60-92AC-49CB-8673-87AE23E8A6F4}"/>
    <cellStyle name="Normal 5 6" xfId="137" xr:uid="{45F741F9-C4F9-4CE1-9F9C-55274B0A5DA3}"/>
    <cellStyle name="Normal 5 6 2" xfId="258" xr:uid="{87DBF4E2-9393-4EEF-A4F3-21D66B08F352}"/>
    <cellStyle name="Normal 5 6 2 2" xfId="618" xr:uid="{82A0B863-0578-40B4-BCE1-B6CEF9A4C3B3}"/>
    <cellStyle name="Normal 5 6 3" xfId="378" xr:uid="{2B22C7D7-8E57-4A9D-A5A0-DE815F855FF8}"/>
    <cellStyle name="Normal 5 6 4" xfId="498" xr:uid="{409F610C-1B62-4BD6-8F90-9BE62D339856}"/>
    <cellStyle name="Normal 5 7" xfId="95" xr:uid="{1162AEA1-09DA-4728-B8EE-56C20C36F197}"/>
    <cellStyle name="Normal 5 7 2" xfId="218" xr:uid="{E054554E-F96B-4A62-BFA1-5AD63409DA8C}"/>
    <cellStyle name="Normal 5 7 2 2" xfId="578" xr:uid="{3AB8E295-4052-4AFD-A216-A7ACD1471FE5}"/>
    <cellStyle name="Normal 5 7 3" xfId="338" xr:uid="{94A56032-2E5F-48EC-B318-A7BA6EC8AE5C}"/>
    <cellStyle name="Normal 5 7 4" xfId="458" xr:uid="{8A6024C3-4E3D-42FC-B4AB-2DBE0E9E26D2}"/>
    <cellStyle name="Normal 5 8" xfId="54" xr:uid="{953831DB-028F-4658-89B8-F90ED4F395CF}"/>
    <cellStyle name="Normal 5 8 2" xfId="538" xr:uid="{A54C7828-6518-4BB8-908E-C66668249259}"/>
    <cellStyle name="Normal 5 9" xfId="178" xr:uid="{A2104F25-7AAE-4D79-BE90-F8473E8F8BA6}"/>
    <cellStyle name="Normal 6" xfId="15" xr:uid="{00000000-0005-0000-0000-000019000000}"/>
    <cellStyle name="Normal 6 2" xfId="26" xr:uid="{00000000-0005-0000-0000-00001A000000}"/>
    <cellStyle name="Pourcentage 2" xfId="13" xr:uid="{00000000-0005-0000-0000-00001B000000}"/>
    <cellStyle name="Style 1" xfId="14" xr:uid="{00000000-0005-0000-0000-00001D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sa\Etienne\Convergence\BP\lida\Conv_Mod&#232;le%20&#233;conomique_LIDA_v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r-data\ambition\Mes%20Documents\AO%202007\Maintenance%20VANNES\OFFRE%20ERT%20051107\2.2_Calcul%20Prix%20maintenance%20RMT%20ERT_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èle général "/>
      <sheetName val="Tableau d'amortissements"/>
      <sheetName val="Plan de financement"/>
      <sheetName val="Calculs pénétrations NOOS"/>
      <sheetName val="Variables économiques"/>
      <sheetName val="Variables construction"/>
      <sheetName val="Variables dimensions"/>
      <sheetName val="Variables abonnés"/>
      <sheetName val="Sensibilités"/>
      <sheetName val="Modèle entreprises"/>
      <sheetName val="Modèle double"/>
      <sheetName val="Tableau TRI"/>
      <sheetName val="Evolutions"/>
      <sheetName val="Variables entreprises"/>
      <sheetName val="Sensibilités (2)"/>
      <sheetName val="Synthèse de scénarios"/>
      <sheetName val="Synthèse de scénarios 2"/>
      <sheetName val="Synthèse de scénarios 3"/>
      <sheetName val="Synthèse de scénarios 4"/>
      <sheetName val="Synthèse de scénarios 5"/>
      <sheetName val="Synthèse de scénarios 6"/>
      <sheetName val="Synthèse de scénarios 7"/>
      <sheetName val="Scénarios constr."/>
      <sheetName val="Scénarios méth. pénetr."/>
      <sheetName val="Scénarios pénétration"/>
      <sheetName val="Scénarios économiques"/>
      <sheetName val="Tab. synthèse var. économ."/>
      <sheetName val="Revenus entreprises"/>
      <sheetName val="Coûts entreprises"/>
      <sheetName val="Paramètres économiques"/>
      <sheetName val="Détails Services"/>
      <sheetName val="Paramètres abonnés"/>
      <sheetName val="RH Franchise"/>
      <sheetName val="Calculs"/>
      <sheetName val="Base coûts transport"/>
      <sheetName val="Investissements"/>
      <sheetName val="Schémas Franchise"/>
      <sheetName val="Location simple"/>
      <sheetName val="Multi-franchises"/>
      <sheetName val="Params opérateur"/>
      <sheetName val="Variables_dimensions"/>
      <sheetName val="Modèle_général_"/>
      <sheetName val="Tableau_d'amortissements"/>
      <sheetName val="Plan_de_financement"/>
      <sheetName val="Calculs_pénétrations_NOOS"/>
      <sheetName val="Variables_économiques"/>
      <sheetName val="Variables_construction"/>
      <sheetName val="Variables_dimensions1"/>
      <sheetName val="Variables_abonnés"/>
      <sheetName val="Modèle_entreprises"/>
      <sheetName val="Modèle_double"/>
      <sheetName val="Tableau_TRI"/>
      <sheetName val="Variables_entreprises"/>
      <sheetName val="Sensibilités_(2)"/>
      <sheetName val="Synthèse_de_scénarios"/>
      <sheetName val="Synthèse_de_scénarios_2"/>
      <sheetName val="Synthèse_de_scénarios_3"/>
      <sheetName val="Synthèse_de_scénarios_4"/>
      <sheetName val="Synthèse_de_scénarios_5"/>
      <sheetName val="Synthèse_de_scénarios_6"/>
      <sheetName val="Synthèse_de_scénarios_7"/>
      <sheetName val="Scénarios_constr_"/>
      <sheetName val="Scénarios_méth__pénetr_"/>
      <sheetName val="Scénarios_pénétration"/>
      <sheetName val="Scénarios_économiques"/>
      <sheetName val="Tab__synthèse_var__économ_"/>
      <sheetName val="Revenus_entreprises"/>
      <sheetName val="Coûts_entreprises"/>
      <sheetName val="Paramètres_économiques"/>
      <sheetName val="Détails_Services"/>
      <sheetName val="Paramètres_abonnés"/>
      <sheetName val="RH_Franchise"/>
      <sheetName val="Base_coûts_transport"/>
      <sheetName val="Schémas_Franchise"/>
      <sheetName val="Location_simple"/>
      <sheetName val="Params_opérateur"/>
      <sheetName val="Paramètres Généraux"/>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U"/>
      <sheetName val="Calcul Prix Maintenance"/>
      <sheetName val="3M"/>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BU283"/>
  <sheetViews>
    <sheetView tabSelected="1" zoomScale="55" zoomScaleNormal="55" zoomScaleSheetLayoutView="80" workbookViewId="0">
      <pane xSplit="4" ySplit="11" topLeftCell="E69" activePane="bottomRight" state="frozen"/>
      <selection pane="bottomRight" activeCell="BU83" sqref="BU83"/>
      <selection pane="bottomLeft" activeCell="A11" sqref="A11"/>
      <selection pane="topRight" activeCell="F1" sqref="F1"/>
    </sheetView>
  </sheetViews>
  <sheetFormatPr defaultColWidth="11.42578125" defaultRowHeight="45" customHeight="1" outlineLevelCol="1"/>
  <cols>
    <col min="1" max="1" width="11.85546875" style="1" bestFit="1" customWidth="1"/>
    <col min="2" max="2" width="173.7109375" style="2" customWidth="1" outlineLevel="1"/>
    <col min="3" max="3" width="13.42578125" style="3" bestFit="1" customWidth="1"/>
    <col min="4" max="4" width="14.28515625" style="13" customWidth="1"/>
    <col min="5" max="12" width="15.7109375" style="32" customWidth="1"/>
    <col min="13" max="14" width="15.7109375" style="27" customWidth="1"/>
    <col min="15" max="18" width="15.7109375" style="32" customWidth="1"/>
    <col min="19" max="38" width="15.7109375" style="27" customWidth="1"/>
    <col min="39" max="40" width="15.7109375" style="36" customWidth="1"/>
    <col min="41" max="41" width="15.7109375" style="38" customWidth="1"/>
    <col min="42" max="42" width="15.7109375" style="39" customWidth="1"/>
    <col min="43" max="43" width="15.7109375" style="50" customWidth="1"/>
    <col min="44" max="70" width="15.7109375" style="5" customWidth="1"/>
    <col min="71" max="72" width="20.7109375" style="5" customWidth="1"/>
    <col min="73" max="73" width="80.7109375" style="5" customWidth="1"/>
    <col min="74" max="16384" width="11.42578125" style="5"/>
  </cols>
  <sheetData>
    <row r="1" spans="1:73" ht="9.9499999999999993" customHeight="1">
      <c r="D1" s="4"/>
      <c r="E1" s="26"/>
      <c r="F1" s="26"/>
      <c r="G1" s="26"/>
      <c r="H1" s="26"/>
      <c r="I1" s="26"/>
      <c r="J1" s="26"/>
      <c r="K1" s="26"/>
      <c r="L1" s="26"/>
      <c r="O1" s="26"/>
      <c r="P1" s="26"/>
      <c r="Q1" s="26"/>
      <c r="R1" s="26"/>
    </row>
    <row r="2" spans="1:73" ht="45" customHeight="1">
      <c r="A2" s="139" t="s">
        <v>0</v>
      </c>
      <c r="B2" s="139"/>
      <c r="C2" s="6"/>
      <c r="D2" s="6"/>
      <c r="E2" s="28"/>
      <c r="F2" s="28"/>
      <c r="G2" s="28"/>
      <c r="H2" s="28"/>
      <c r="I2" s="28"/>
      <c r="J2" s="28"/>
      <c r="K2" s="28"/>
      <c r="L2" s="28"/>
      <c r="M2" s="28"/>
      <c r="N2" s="28"/>
      <c r="O2" s="28"/>
      <c r="P2" s="28"/>
      <c r="Q2" s="28"/>
      <c r="R2" s="28"/>
      <c r="AQ2" s="51"/>
    </row>
    <row r="3" spans="1:73" ht="9.9499999999999993" customHeight="1">
      <c r="A3" s="16"/>
      <c r="B3" s="6"/>
      <c r="C3" s="6"/>
      <c r="D3" s="6"/>
      <c r="E3" s="28"/>
      <c r="F3" s="28"/>
      <c r="G3" s="28"/>
      <c r="H3" s="28"/>
      <c r="I3" s="28"/>
      <c r="J3" s="28"/>
      <c r="K3" s="28"/>
      <c r="L3" s="28"/>
      <c r="O3" s="28"/>
      <c r="P3" s="28"/>
      <c r="Q3" s="28"/>
      <c r="R3" s="28"/>
      <c r="AQ3" s="51"/>
    </row>
    <row r="4" spans="1:73" ht="9.9499999999999993" customHeight="1">
      <c r="A4" s="17"/>
      <c r="B4" s="6"/>
      <c r="C4" s="6"/>
      <c r="D4" s="6"/>
      <c r="E4" s="28"/>
      <c r="F4" s="28"/>
      <c r="G4" s="28"/>
      <c r="H4" s="28"/>
      <c r="I4" s="28"/>
      <c r="J4" s="28"/>
      <c r="K4" s="28"/>
      <c r="L4" s="28"/>
      <c r="O4" s="28"/>
      <c r="P4" s="28"/>
      <c r="Q4" s="28"/>
      <c r="R4" s="28"/>
      <c r="AQ4" s="51"/>
    </row>
    <row r="5" spans="1:73" ht="45" customHeight="1">
      <c r="A5" s="141" t="s">
        <v>1</v>
      </c>
      <c r="B5" s="141"/>
      <c r="C5" s="24"/>
      <c r="D5" s="24"/>
      <c r="E5" s="29"/>
      <c r="F5" s="29"/>
      <c r="G5" s="29"/>
      <c r="H5" s="29"/>
      <c r="I5" s="29"/>
      <c r="J5" s="29"/>
      <c r="K5" s="29"/>
      <c r="L5" s="29"/>
      <c r="M5" s="29"/>
      <c r="N5" s="29"/>
      <c r="O5" s="29"/>
      <c r="P5" s="29"/>
      <c r="Q5" s="29"/>
      <c r="R5" s="30"/>
      <c r="AQ5" s="51"/>
    </row>
    <row r="6" spans="1:73" ht="9.9499999999999993" customHeight="1">
      <c r="A6" s="63"/>
      <c r="B6" s="63"/>
      <c r="C6" s="24"/>
      <c r="D6" s="24"/>
      <c r="E6" s="29"/>
      <c r="F6" s="29"/>
      <c r="G6" s="29"/>
      <c r="H6" s="29"/>
      <c r="I6" s="29"/>
      <c r="J6" s="29"/>
      <c r="K6" s="29"/>
      <c r="L6" s="29"/>
      <c r="M6" s="29"/>
      <c r="N6" s="29"/>
      <c r="O6" s="29"/>
      <c r="P6" s="29"/>
      <c r="Q6" s="29"/>
      <c r="R6" s="30"/>
      <c r="AQ6" s="51"/>
    </row>
    <row r="7" spans="1:73" ht="20.25" customHeight="1">
      <c r="A7" s="140" t="s">
        <v>2</v>
      </c>
      <c r="B7" s="91" t="s">
        <v>3</v>
      </c>
      <c r="C7" s="7"/>
      <c r="D7" s="7"/>
      <c r="E7" s="30"/>
      <c r="F7" s="30"/>
      <c r="G7" s="30"/>
      <c r="H7" s="30"/>
      <c r="I7" s="30"/>
      <c r="J7" s="30"/>
      <c r="K7" s="30"/>
      <c r="L7" s="30"/>
      <c r="O7" s="30"/>
      <c r="P7" s="30"/>
      <c r="Q7" s="30"/>
      <c r="R7" s="30"/>
      <c r="AQ7" s="51"/>
    </row>
    <row r="8" spans="1:73" ht="20.25" customHeight="1">
      <c r="A8" s="140"/>
      <c r="B8" s="87" t="s">
        <v>4</v>
      </c>
      <c r="C8" s="21"/>
      <c r="D8" s="7"/>
      <c r="E8" s="30"/>
      <c r="F8" s="30"/>
      <c r="G8" s="30"/>
      <c r="H8" s="30"/>
      <c r="I8" s="30"/>
      <c r="J8" s="30"/>
      <c r="K8" s="30"/>
      <c r="L8" s="30"/>
      <c r="O8" s="30"/>
      <c r="P8" s="30"/>
      <c r="Q8" s="30"/>
      <c r="R8" s="30"/>
      <c r="S8" s="142" t="s">
        <v>5</v>
      </c>
      <c r="T8" s="142"/>
      <c r="AQ8" s="51"/>
    </row>
    <row r="9" spans="1:73" ht="20.25" customHeight="1">
      <c r="A9" s="140"/>
      <c r="B9" s="87" t="s">
        <v>6</v>
      </c>
      <c r="C9" s="21"/>
      <c r="D9" s="21"/>
      <c r="E9" s="28"/>
      <c r="F9" s="28"/>
      <c r="G9" s="30"/>
      <c r="H9" s="30"/>
      <c r="I9" s="30"/>
      <c r="J9" s="30"/>
      <c r="K9" s="30"/>
      <c r="L9" s="30"/>
      <c r="O9" s="28"/>
      <c r="P9" s="28"/>
      <c r="Q9" s="28"/>
      <c r="R9" s="28"/>
      <c r="S9" s="143"/>
      <c r="T9" s="143"/>
      <c r="AQ9" s="51"/>
    </row>
    <row r="10" spans="1:73" ht="30" customHeight="1">
      <c r="A10" s="140"/>
      <c r="B10" s="87" t="s">
        <v>7</v>
      </c>
      <c r="C10" s="21"/>
      <c r="D10" s="14" t="s">
        <v>8</v>
      </c>
      <c r="E10" s="127" t="s">
        <v>9</v>
      </c>
      <c r="F10" s="128"/>
      <c r="G10" s="127" t="s">
        <v>10</v>
      </c>
      <c r="H10" s="128"/>
      <c r="I10" s="127" t="s">
        <v>11</v>
      </c>
      <c r="J10" s="128"/>
      <c r="K10" s="127" t="s">
        <v>12</v>
      </c>
      <c r="L10" s="128"/>
      <c r="M10" s="127" t="s">
        <v>13</v>
      </c>
      <c r="N10" s="128"/>
      <c r="O10" s="127" t="s">
        <v>14</v>
      </c>
      <c r="P10" s="128"/>
      <c r="Q10" s="127" t="s">
        <v>15</v>
      </c>
      <c r="R10" s="128"/>
      <c r="S10" s="127" t="s">
        <v>16</v>
      </c>
      <c r="T10" s="128"/>
      <c r="U10" s="127" t="s">
        <v>17</v>
      </c>
      <c r="V10" s="128"/>
      <c r="W10" s="127" t="s">
        <v>18</v>
      </c>
      <c r="X10" s="128"/>
      <c r="Y10" s="127" t="s">
        <v>19</v>
      </c>
      <c r="Z10" s="128"/>
      <c r="AA10" s="127" t="s">
        <v>20</v>
      </c>
      <c r="AB10" s="128"/>
      <c r="AC10" s="127" t="s">
        <v>21</v>
      </c>
      <c r="AD10" s="128"/>
      <c r="AE10" s="127" t="s">
        <v>22</v>
      </c>
      <c r="AF10" s="128"/>
      <c r="AG10" s="127" t="s">
        <v>23</v>
      </c>
      <c r="AH10" s="128"/>
      <c r="AI10" s="127" t="s">
        <v>24</v>
      </c>
      <c r="AJ10" s="128"/>
      <c r="AK10" s="127" t="s">
        <v>25</v>
      </c>
      <c r="AL10" s="128"/>
      <c r="AM10" s="127" t="s">
        <v>26</v>
      </c>
      <c r="AN10" s="128"/>
      <c r="AO10" s="127" t="s">
        <v>27</v>
      </c>
      <c r="AP10" s="128"/>
      <c r="AQ10" s="127" t="s">
        <v>28</v>
      </c>
      <c r="AR10" s="128"/>
      <c r="AS10" s="127" t="s">
        <v>29</v>
      </c>
      <c r="AT10" s="128"/>
      <c r="AU10" s="127" t="s">
        <v>30</v>
      </c>
      <c r="AV10" s="128"/>
      <c r="AW10" s="127" t="s">
        <v>31</v>
      </c>
      <c r="AX10" s="128"/>
      <c r="AY10" s="127" t="s">
        <v>32</v>
      </c>
      <c r="AZ10" s="128"/>
      <c r="BA10" s="127" t="s">
        <v>33</v>
      </c>
      <c r="BB10" s="128"/>
      <c r="BC10" s="127" t="s">
        <v>34</v>
      </c>
      <c r="BD10" s="128"/>
      <c r="BE10" s="127" t="s">
        <v>35</v>
      </c>
      <c r="BF10" s="128"/>
      <c r="BG10" s="127" t="s">
        <v>36</v>
      </c>
      <c r="BH10" s="128"/>
      <c r="BI10" s="127" t="s">
        <v>37</v>
      </c>
      <c r="BJ10" s="128"/>
      <c r="BK10" s="127" t="s">
        <v>38</v>
      </c>
      <c r="BL10" s="128"/>
      <c r="BM10" s="127" t="s">
        <v>39</v>
      </c>
      <c r="BN10" s="128"/>
      <c r="BO10" s="127" t="s">
        <v>40</v>
      </c>
      <c r="BP10" s="128"/>
      <c r="BQ10" s="144" t="s">
        <v>41</v>
      </c>
      <c r="BR10" s="145"/>
      <c r="BS10" s="38"/>
      <c r="BT10" s="39"/>
      <c r="BU10" s="51"/>
    </row>
    <row r="11" spans="1:73" ht="45" customHeight="1">
      <c r="A11" s="102" t="s">
        <v>42</v>
      </c>
      <c r="B11" s="102" t="s">
        <v>43</v>
      </c>
      <c r="C11" s="93" t="s">
        <v>44</v>
      </c>
      <c r="D11" s="15" t="s">
        <v>45</v>
      </c>
      <c r="E11" s="22" t="s">
        <v>46</v>
      </c>
      <c r="F11" s="23" t="s">
        <v>47</v>
      </c>
      <c r="G11" s="22" t="s">
        <v>46</v>
      </c>
      <c r="H11" s="23" t="s">
        <v>47</v>
      </c>
      <c r="I11" s="22" t="s">
        <v>46</v>
      </c>
      <c r="J11" s="23" t="s">
        <v>47</v>
      </c>
      <c r="K11" s="22" t="s">
        <v>46</v>
      </c>
      <c r="L11" s="23" t="s">
        <v>47</v>
      </c>
      <c r="M11" s="22" t="s">
        <v>46</v>
      </c>
      <c r="N11" s="23" t="s">
        <v>47</v>
      </c>
      <c r="O11" s="22" t="s">
        <v>46</v>
      </c>
      <c r="P11" s="23" t="s">
        <v>47</v>
      </c>
      <c r="Q11" s="22" t="s">
        <v>46</v>
      </c>
      <c r="R11" s="23" t="s">
        <v>47</v>
      </c>
      <c r="S11" s="22" t="s">
        <v>46</v>
      </c>
      <c r="T11" s="23" t="s">
        <v>47</v>
      </c>
      <c r="U11" s="22" t="s">
        <v>46</v>
      </c>
      <c r="V11" s="23" t="s">
        <v>47</v>
      </c>
      <c r="W11" s="22" t="s">
        <v>46</v>
      </c>
      <c r="X11" s="23" t="s">
        <v>47</v>
      </c>
      <c r="Y11" s="22" t="s">
        <v>46</v>
      </c>
      <c r="Z11" s="23" t="s">
        <v>47</v>
      </c>
      <c r="AA11" s="22" t="s">
        <v>46</v>
      </c>
      <c r="AB11" s="23" t="s">
        <v>47</v>
      </c>
      <c r="AC11" s="22" t="s">
        <v>46</v>
      </c>
      <c r="AD11" s="23" t="s">
        <v>47</v>
      </c>
      <c r="AE11" s="22" t="s">
        <v>46</v>
      </c>
      <c r="AF11" s="23" t="s">
        <v>47</v>
      </c>
      <c r="AG11" s="22" t="s">
        <v>46</v>
      </c>
      <c r="AH11" s="23" t="s">
        <v>47</v>
      </c>
      <c r="AI11" s="22" t="s">
        <v>46</v>
      </c>
      <c r="AJ11" s="23" t="s">
        <v>47</v>
      </c>
      <c r="AK11" s="22" t="s">
        <v>46</v>
      </c>
      <c r="AL11" s="23" t="s">
        <v>47</v>
      </c>
      <c r="AM11" s="22" t="s">
        <v>46</v>
      </c>
      <c r="AN11" s="23" t="s">
        <v>47</v>
      </c>
      <c r="AO11" s="22" t="s">
        <v>46</v>
      </c>
      <c r="AP11" s="23" t="s">
        <v>47</v>
      </c>
      <c r="AQ11" s="22" t="s">
        <v>46</v>
      </c>
      <c r="AR11" s="23" t="s">
        <v>47</v>
      </c>
      <c r="AS11" s="22" t="s">
        <v>46</v>
      </c>
      <c r="AT11" s="23" t="s">
        <v>47</v>
      </c>
      <c r="AU11" s="22" t="s">
        <v>46</v>
      </c>
      <c r="AV11" s="23" t="s">
        <v>47</v>
      </c>
      <c r="AW11" s="22" t="s">
        <v>46</v>
      </c>
      <c r="AX11" s="23" t="s">
        <v>47</v>
      </c>
      <c r="AY11" s="22" t="s">
        <v>46</v>
      </c>
      <c r="AZ11" s="23" t="s">
        <v>47</v>
      </c>
      <c r="BA11" s="22" t="s">
        <v>46</v>
      </c>
      <c r="BB11" s="23" t="s">
        <v>47</v>
      </c>
      <c r="BC11" s="22" t="s">
        <v>46</v>
      </c>
      <c r="BD11" s="23" t="s">
        <v>47</v>
      </c>
      <c r="BE11" s="22" t="s">
        <v>46</v>
      </c>
      <c r="BF11" s="23" t="s">
        <v>47</v>
      </c>
      <c r="BG11" s="22" t="s">
        <v>46</v>
      </c>
      <c r="BH11" s="23" t="s">
        <v>47</v>
      </c>
      <c r="BI11" s="22" t="s">
        <v>46</v>
      </c>
      <c r="BJ11" s="23" t="s">
        <v>47</v>
      </c>
      <c r="BK11" s="22" t="s">
        <v>46</v>
      </c>
      <c r="BL11" s="23" t="s">
        <v>47</v>
      </c>
      <c r="BM11" s="22" t="s">
        <v>46</v>
      </c>
      <c r="BN11" s="23" t="s">
        <v>47</v>
      </c>
      <c r="BO11" s="22" t="s">
        <v>46</v>
      </c>
      <c r="BP11" s="23" t="s">
        <v>47</v>
      </c>
      <c r="BQ11" s="62" t="str">
        <f>+AK11</f>
        <v>TIT</v>
      </c>
      <c r="BR11" s="37" t="s">
        <v>47</v>
      </c>
      <c r="BS11" s="8" t="s">
        <v>48</v>
      </c>
      <c r="BT11" s="20" t="s">
        <v>49</v>
      </c>
      <c r="BU11" s="20" t="s">
        <v>50</v>
      </c>
    </row>
    <row r="12" spans="1:73" ht="45" hidden="1" customHeight="1">
      <c r="A12" s="131" t="s">
        <v>51</v>
      </c>
      <c r="B12" s="132"/>
      <c r="C12" s="90"/>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45" hidden="1" customHeight="1">
      <c r="A13" s="88" t="s">
        <v>52</v>
      </c>
      <c r="B13" s="87" t="s">
        <v>53</v>
      </c>
      <c r="C13" s="86" t="s">
        <v>54</v>
      </c>
      <c r="D13" s="61">
        <v>2.31</v>
      </c>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f>SUM(E13,G13,I13,M13,O13,Q13,S13,U13,W13,Y13,AA13,AC13,AE13,AG13,AI13,AK13,AM13,AO13,AQ13,AS13,AU13,AW13,AY13,BA13,BC13,BE13,BG13,BI13,BK13,BM13,BO13)</f>
        <v>0</v>
      </c>
      <c r="BR13" s="31">
        <f>SUM(F13,H13,J13,N13,P13,R13,T13,V13,X13,Z13,AB13,AD13,AF13,AH13,AJ13,AL13,AN13,AP13,AR13,AT13,AV13,AX13,AZ13,BB13,BD13,BF13,BH13,BJ13,BL13,BN13,BP13)</f>
        <v>0</v>
      </c>
      <c r="BS13" s="40">
        <f>ROUND(BQ13*$D13,2)</f>
        <v>0</v>
      </c>
      <c r="BT13" s="40">
        <f>ROUND(BR13*$D13,2)</f>
        <v>0</v>
      </c>
      <c r="BU13" s="52"/>
    </row>
    <row r="14" spans="1:73" ht="45" hidden="1" customHeight="1">
      <c r="A14" s="103"/>
      <c r="B14" s="104"/>
      <c r="C14" s="105"/>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41"/>
      <c r="BU14" s="53"/>
    </row>
    <row r="15" spans="1:73" ht="45" hidden="1" customHeight="1">
      <c r="A15" s="129" t="s">
        <v>55</v>
      </c>
      <c r="B15" s="130"/>
      <c r="C15" s="90"/>
      <c r="D15" s="64"/>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45" hidden="1" customHeight="1">
      <c r="A16" s="88" t="s">
        <v>56</v>
      </c>
      <c r="B16" s="82" t="s">
        <v>57</v>
      </c>
      <c r="C16" s="86" t="s">
        <v>58</v>
      </c>
      <c r="D16" s="61">
        <v>2.8</v>
      </c>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f t="shared" ref="BQ16:BQ24" si="0">SUM(E16,G16,I16,M16,O16,Q16,S16,U16,W16,Y16,AA16,AC16,AE16,AG16,AI16,AK16,AM16,AO16,AQ16,AS16,AU16,AW16,AY16,BA16,BC16,BE16,BG16,BI16,BK16,BM16,BO16)</f>
        <v>0</v>
      </c>
      <c r="BR16" s="31">
        <f t="shared" ref="BR16:BR24" si="1">SUM(F16,H16,J16,N16,P16,R16,T16,V16,X16,Z16,AB16,AD16,AF16,AH16,AJ16,AL16,AN16,AP16,AR16,AT16,AV16,AX16,AZ16,BB16,BD16,BF16,BH16,BJ16,BL16,BN16,BP16)</f>
        <v>0</v>
      </c>
      <c r="BS16" s="40">
        <f t="shared" ref="BS16:BT24" si="2">ROUND(BQ16*$D16,2)</f>
        <v>0</v>
      </c>
      <c r="BT16" s="40">
        <f t="shared" si="2"/>
        <v>0</v>
      </c>
      <c r="BU16" s="52"/>
    </row>
    <row r="17" spans="1:73" ht="45" hidden="1" customHeight="1">
      <c r="A17" s="88" t="s">
        <v>59</v>
      </c>
      <c r="B17" s="82" t="s">
        <v>60</v>
      </c>
      <c r="C17" s="86" t="s">
        <v>58</v>
      </c>
      <c r="D17" s="61">
        <v>1.26</v>
      </c>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f t="shared" si="0"/>
        <v>0</v>
      </c>
      <c r="BR17" s="31">
        <f t="shared" si="1"/>
        <v>0</v>
      </c>
      <c r="BS17" s="40">
        <f t="shared" si="2"/>
        <v>0</v>
      </c>
      <c r="BT17" s="40">
        <f t="shared" si="2"/>
        <v>0</v>
      </c>
      <c r="BU17" s="52"/>
    </row>
    <row r="18" spans="1:73" ht="45" hidden="1" customHeight="1">
      <c r="A18" s="88" t="s">
        <v>61</v>
      </c>
      <c r="B18" s="82" t="s">
        <v>62</v>
      </c>
      <c r="C18" s="86" t="s">
        <v>58</v>
      </c>
      <c r="D18" s="61">
        <v>1.33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f t="shared" si="0"/>
        <v>0</v>
      </c>
      <c r="BR18" s="31">
        <f t="shared" si="1"/>
        <v>0</v>
      </c>
      <c r="BS18" s="40">
        <f t="shared" si="2"/>
        <v>0</v>
      </c>
      <c r="BT18" s="40">
        <f t="shared" si="2"/>
        <v>0</v>
      </c>
      <c r="BU18" s="52"/>
    </row>
    <row r="19" spans="1:73" ht="45" hidden="1" customHeight="1">
      <c r="A19" s="88" t="s">
        <v>63</v>
      </c>
      <c r="B19" s="82" t="s">
        <v>64</v>
      </c>
      <c r="C19" s="86" t="s">
        <v>58</v>
      </c>
      <c r="D19" s="61">
        <v>1.33</v>
      </c>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f t="shared" si="0"/>
        <v>0</v>
      </c>
      <c r="BR19" s="31">
        <f t="shared" si="1"/>
        <v>0</v>
      </c>
      <c r="BS19" s="40">
        <f t="shared" si="2"/>
        <v>0</v>
      </c>
      <c r="BT19" s="40">
        <f t="shared" si="2"/>
        <v>0</v>
      </c>
      <c r="BU19" s="52"/>
    </row>
    <row r="20" spans="1:73" ht="45" hidden="1" customHeight="1">
      <c r="A20" s="88" t="s">
        <v>65</v>
      </c>
      <c r="B20" s="82" t="s">
        <v>66</v>
      </c>
      <c r="C20" s="86" t="s">
        <v>58</v>
      </c>
      <c r="D20" s="61">
        <v>56.06</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f t="shared" si="0"/>
        <v>0</v>
      </c>
      <c r="BR20" s="31">
        <f t="shared" si="1"/>
        <v>0</v>
      </c>
      <c r="BS20" s="40">
        <f t="shared" si="2"/>
        <v>0</v>
      </c>
      <c r="BT20" s="40">
        <f t="shared" si="2"/>
        <v>0</v>
      </c>
      <c r="BU20" s="52"/>
    </row>
    <row r="21" spans="1:73" ht="45" hidden="1" customHeight="1">
      <c r="A21" s="88" t="s">
        <v>67</v>
      </c>
      <c r="B21" s="82" t="s">
        <v>68</v>
      </c>
      <c r="C21" s="86" t="s">
        <v>58</v>
      </c>
      <c r="D21" s="61">
        <v>28.03</v>
      </c>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f t="shared" si="0"/>
        <v>0</v>
      </c>
      <c r="BR21" s="31">
        <f t="shared" si="1"/>
        <v>0</v>
      </c>
      <c r="BS21" s="40">
        <f t="shared" si="2"/>
        <v>0</v>
      </c>
      <c r="BT21" s="40">
        <f t="shared" si="2"/>
        <v>0</v>
      </c>
      <c r="BU21" s="52"/>
    </row>
    <row r="22" spans="1:73" ht="45" hidden="1" customHeight="1">
      <c r="A22" s="88" t="s">
        <v>69</v>
      </c>
      <c r="B22" s="82" t="s">
        <v>70</v>
      </c>
      <c r="C22" s="86" t="s">
        <v>58</v>
      </c>
      <c r="D22" s="61">
        <v>14.02</v>
      </c>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f t="shared" si="0"/>
        <v>0</v>
      </c>
      <c r="BR22" s="31">
        <f t="shared" si="1"/>
        <v>0</v>
      </c>
      <c r="BS22" s="40">
        <f t="shared" si="2"/>
        <v>0</v>
      </c>
      <c r="BT22" s="40">
        <f t="shared" si="2"/>
        <v>0</v>
      </c>
      <c r="BU22" s="52"/>
    </row>
    <row r="23" spans="1:73" ht="45" hidden="1" customHeight="1">
      <c r="A23" s="88" t="s">
        <v>71</v>
      </c>
      <c r="B23" s="82" t="s">
        <v>72</v>
      </c>
      <c r="C23" s="86" t="s">
        <v>58</v>
      </c>
      <c r="D23" s="61">
        <v>238.26</v>
      </c>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f t="shared" si="0"/>
        <v>0</v>
      </c>
      <c r="BR23" s="31">
        <f t="shared" si="1"/>
        <v>0</v>
      </c>
      <c r="BS23" s="40">
        <f t="shared" si="2"/>
        <v>0</v>
      </c>
      <c r="BT23" s="40">
        <f t="shared" si="2"/>
        <v>0</v>
      </c>
      <c r="BU23" s="52"/>
    </row>
    <row r="24" spans="1:73" ht="45" hidden="1" customHeight="1">
      <c r="A24" s="88" t="s">
        <v>73</v>
      </c>
      <c r="B24" s="82" t="s">
        <v>74</v>
      </c>
      <c r="C24" s="86" t="s">
        <v>58</v>
      </c>
      <c r="D24" s="61">
        <v>84.09</v>
      </c>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f t="shared" si="0"/>
        <v>0</v>
      </c>
      <c r="BR24" s="31">
        <f t="shared" si="1"/>
        <v>0</v>
      </c>
      <c r="BS24" s="40">
        <f t="shared" si="2"/>
        <v>0</v>
      </c>
      <c r="BT24" s="40">
        <f t="shared" si="2"/>
        <v>0</v>
      </c>
      <c r="BU24" s="52"/>
    </row>
    <row r="25" spans="1:73" ht="45" hidden="1" customHeight="1">
      <c r="A25" s="103"/>
      <c r="B25" s="104"/>
      <c r="C25" s="105"/>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53"/>
    </row>
    <row r="26" spans="1:73" ht="45" hidden="1" customHeight="1">
      <c r="A26" s="129" t="s">
        <v>75</v>
      </c>
      <c r="B26" s="130"/>
      <c r="C26" s="90"/>
      <c r="D26" s="64"/>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row>
    <row r="27" spans="1:73" ht="45" customHeight="1">
      <c r="A27" s="146" t="s">
        <v>76</v>
      </c>
      <c r="B27" s="147"/>
      <c r="C27" s="90"/>
      <c r="D27" s="6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row>
    <row r="28" spans="1:73" s="10" customFormat="1" ht="45" customHeight="1">
      <c r="A28" s="88" t="s">
        <v>77</v>
      </c>
      <c r="B28" s="87" t="s">
        <v>78</v>
      </c>
      <c r="C28" s="86" t="s">
        <v>54</v>
      </c>
      <c r="D28" s="61">
        <v>3.92</v>
      </c>
      <c r="E28" s="109">
        <v>582</v>
      </c>
      <c r="F28" s="109"/>
      <c r="G28" s="109">
        <v>471</v>
      </c>
      <c r="H28" s="109"/>
      <c r="I28" s="109">
        <v>510</v>
      </c>
      <c r="J28" s="109"/>
      <c r="K28" s="109"/>
      <c r="L28" s="109"/>
      <c r="M28" s="109">
        <v>91</v>
      </c>
      <c r="N28" s="109"/>
      <c r="O28" s="109"/>
      <c r="P28" s="109"/>
      <c r="Q28" s="109">
        <v>3</v>
      </c>
      <c r="R28" s="109"/>
      <c r="S28" s="109">
        <v>367</v>
      </c>
      <c r="T28" s="109"/>
      <c r="U28" s="109">
        <v>39</v>
      </c>
      <c r="V28" s="109"/>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f>SUM(E28,G28,I28,K28,M28,O28,Q28,S28,U28,W28,Y28,AA28,AC28,AE28,AG28,AI28,AK28,AM28,AO28,AQ28,AS28,AU28,AW28,AY28,BA28,BC28,BE28,BG28,BI28,BK28,BM28,BO28)</f>
        <v>2063</v>
      </c>
      <c r="BR28" s="31">
        <f>SUM(F28,H28,J28,L28,N28,P28,R28,T28,V28,X28,Z28,AB28,AD28,AF28,AH28,AJ28,AL28,AN28,AP28,AR28,AT28,AV28,AX28,AZ28,BB28,BD28,BF28,BH28,BJ28,BL28,BN28,BP28)</f>
        <v>0</v>
      </c>
      <c r="BS28" s="40">
        <f t="shared" ref="BS28:BT32" si="3">ROUND(BQ28*$D28,2)</f>
        <v>8086.96</v>
      </c>
      <c r="BT28" s="40">
        <f t="shared" si="3"/>
        <v>0</v>
      </c>
      <c r="BU28" s="52" t="s">
        <v>79</v>
      </c>
    </row>
    <row r="29" spans="1:73" s="10" customFormat="1" ht="45" hidden="1" customHeight="1">
      <c r="A29" s="88" t="s">
        <v>80</v>
      </c>
      <c r="B29" s="87" t="s">
        <v>81</v>
      </c>
      <c r="C29" s="86" t="s">
        <v>54</v>
      </c>
      <c r="D29" s="61">
        <v>0.68</v>
      </c>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f t="shared" ref="BQ29:BR32" si="4">SUM(E29,G29,I29,M29,O29,Q29,S29,U29,W29,Y29,AA29,AC29,AE29,AG29,AI29,AK29,AM29,AO29,AQ29,AS29,AU29,AW29,AY29,BA29,BC29,BE29,BG29,BI29,BK29,BM29,BO29)</f>
        <v>0</v>
      </c>
      <c r="BR29" s="31">
        <f t="shared" si="4"/>
        <v>0</v>
      </c>
      <c r="BS29" s="40">
        <f t="shared" ref="BS29:BS30" si="5">ROUND(BQ29*$D29,2)</f>
        <v>0</v>
      </c>
      <c r="BT29" s="40">
        <f t="shared" ref="BT29:BT30" si="6">ROUND(BR29*$D29,2)</f>
        <v>0</v>
      </c>
      <c r="BU29" s="52"/>
    </row>
    <row r="30" spans="1:73" s="10" customFormat="1" ht="45" hidden="1" customHeight="1">
      <c r="A30" s="88" t="s">
        <v>82</v>
      </c>
      <c r="B30" s="87" t="s">
        <v>83</v>
      </c>
      <c r="C30" s="86" t="s">
        <v>58</v>
      </c>
      <c r="D30" s="61">
        <v>324.17</v>
      </c>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f t="shared" si="4"/>
        <v>0</v>
      </c>
      <c r="BR30" s="31">
        <f t="shared" si="4"/>
        <v>0</v>
      </c>
      <c r="BS30" s="40">
        <f t="shared" si="5"/>
        <v>0</v>
      </c>
      <c r="BT30" s="40">
        <f t="shared" si="6"/>
        <v>0</v>
      </c>
      <c r="BU30" s="52"/>
    </row>
    <row r="31" spans="1:73" s="10" customFormat="1" ht="45" hidden="1" customHeight="1">
      <c r="A31" s="88" t="s">
        <v>84</v>
      </c>
      <c r="B31" s="87" t="s">
        <v>85</v>
      </c>
      <c r="C31" s="86" t="s">
        <v>58</v>
      </c>
      <c r="D31" s="61">
        <v>87.24</v>
      </c>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f t="shared" si="4"/>
        <v>0</v>
      </c>
      <c r="BR31" s="31">
        <f t="shared" si="4"/>
        <v>0</v>
      </c>
      <c r="BS31" s="40">
        <f t="shared" si="3"/>
        <v>0</v>
      </c>
      <c r="BT31" s="40">
        <f t="shared" si="3"/>
        <v>0</v>
      </c>
      <c r="BU31" s="52"/>
    </row>
    <row r="32" spans="1:73" s="10" customFormat="1" ht="45" hidden="1" customHeight="1">
      <c r="A32" s="88" t="s">
        <v>86</v>
      </c>
      <c r="B32" s="87" t="s">
        <v>87</v>
      </c>
      <c r="C32" s="86" t="s">
        <v>58</v>
      </c>
      <c r="D32" s="61">
        <v>76.47</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f t="shared" si="4"/>
        <v>0</v>
      </c>
      <c r="BR32" s="31">
        <f t="shared" si="4"/>
        <v>0</v>
      </c>
      <c r="BS32" s="40">
        <f t="shared" si="3"/>
        <v>0</v>
      </c>
      <c r="BT32" s="40">
        <f t="shared" si="3"/>
        <v>0</v>
      </c>
      <c r="BU32" s="52"/>
    </row>
    <row r="33" spans="1:73" s="10" customFormat="1" ht="45" hidden="1" customHeight="1">
      <c r="A33" s="148" t="s">
        <v>88</v>
      </c>
      <c r="B33" s="149"/>
      <c r="C33" s="9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row>
    <row r="34" spans="1:73" s="10" customFormat="1" ht="45" hidden="1" customHeight="1">
      <c r="A34" s="88" t="s">
        <v>89</v>
      </c>
      <c r="B34" s="87" t="s">
        <v>90</v>
      </c>
      <c r="C34" s="95" t="s">
        <v>58</v>
      </c>
      <c r="D34" s="61">
        <v>1329.4871794871794</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f t="shared" ref="BQ34:BQ42" si="7">SUM(E34,G34,I34,M34,O34,Q34,S34,U34,W34,Y34,AA34,AC34,AE34,AG34,AI34,AK34,AM34,AO34,AQ34,AS34,AU34,AW34,AY34,BA34,BC34,BE34,BG34,BI34,BK34,BM34,BO34)</f>
        <v>0</v>
      </c>
      <c r="BR34" s="31">
        <f t="shared" ref="BR34:BR42" si="8">SUM(F34,H34,J34,N34,P34,R34,T34,V34,X34,Z34,AB34,AD34,AF34,AH34,AJ34,AL34,AN34,AP34,AR34,AT34,AV34,AX34,AZ34,BB34,BD34,BF34,BH34,BJ34,BL34,BN34,BP34)</f>
        <v>0</v>
      </c>
      <c r="BS34" s="40">
        <f t="shared" ref="BS34:BS42" si="9">ROUND(BQ34*$D34,2)</f>
        <v>0</v>
      </c>
      <c r="BT34" s="40">
        <f t="shared" ref="BT34:BT42" si="10">ROUND(BR34*$D34,2)</f>
        <v>0</v>
      </c>
      <c r="BU34" s="52"/>
    </row>
    <row r="35" spans="1:73" s="10" customFormat="1" ht="45" hidden="1" customHeight="1">
      <c r="A35" s="88" t="s">
        <v>91</v>
      </c>
      <c r="B35" s="87" t="s">
        <v>92</v>
      </c>
      <c r="C35" s="95" t="s">
        <v>58</v>
      </c>
      <c r="D35" s="61">
        <v>1475.6410256410256</v>
      </c>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f t="shared" si="7"/>
        <v>0</v>
      </c>
      <c r="BR35" s="31">
        <f t="shared" si="8"/>
        <v>0</v>
      </c>
      <c r="BS35" s="40">
        <f t="shared" si="9"/>
        <v>0</v>
      </c>
      <c r="BT35" s="40">
        <f t="shared" si="10"/>
        <v>0</v>
      </c>
      <c r="BU35" s="52"/>
    </row>
    <row r="36" spans="1:73" s="10" customFormat="1" ht="45" hidden="1" customHeight="1">
      <c r="A36" s="88" t="s">
        <v>93</v>
      </c>
      <c r="B36" s="96" t="s">
        <v>94</v>
      </c>
      <c r="C36" s="97" t="s">
        <v>95</v>
      </c>
      <c r="D36" s="61">
        <v>507.69230769230768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f t="shared" si="7"/>
        <v>0</v>
      </c>
      <c r="BR36" s="31">
        <f t="shared" si="8"/>
        <v>0</v>
      </c>
      <c r="BS36" s="40">
        <f t="shared" si="9"/>
        <v>0</v>
      </c>
      <c r="BT36" s="40">
        <f t="shared" si="10"/>
        <v>0</v>
      </c>
      <c r="BU36" s="52"/>
    </row>
    <row r="37" spans="1:73" s="10" customFormat="1" ht="45" hidden="1" customHeight="1">
      <c r="A37" s="88" t="s">
        <v>96</v>
      </c>
      <c r="B37" s="96" t="s">
        <v>97</v>
      </c>
      <c r="C37" s="97" t="s">
        <v>95</v>
      </c>
      <c r="D37" s="61">
        <v>1015.3846153846154</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f t="shared" si="7"/>
        <v>0</v>
      </c>
      <c r="BR37" s="31">
        <f t="shared" si="8"/>
        <v>0</v>
      </c>
      <c r="BS37" s="40">
        <f t="shared" si="9"/>
        <v>0</v>
      </c>
      <c r="BT37" s="40">
        <f t="shared" si="10"/>
        <v>0</v>
      </c>
      <c r="BU37" s="52"/>
    </row>
    <row r="38" spans="1:73" s="10" customFormat="1" ht="45" hidden="1" customHeight="1">
      <c r="A38" s="88" t="s">
        <v>98</v>
      </c>
      <c r="B38" s="96" t="s">
        <v>99</v>
      </c>
      <c r="C38" s="97" t="s">
        <v>95</v>
      </c>
      <c r="D38" s="61">
        <v>2284.6153846153848</v>
      </c>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f t="shared" si="7"/>
        <v>0</v>
      </c>
      <c r="BR38" s="31">
        <f t="shared" si="8"/>
        <v>0</v>
      </c>
      <c r="BS38" s="40">
        <f t="shared" si="9"/>
        <v>0</v>
      </c>
      <c r="BT38" s="40">
        <f t="shared" si="10"/>
        <v>0</v>
      </c>
      <c r="BU38" s="52"/>
    </row>
    <row r="39" spans="1:73" s="10" customFormat="1" ht="45" hidden="1" customHeight="1">
      <c r="A39" s="88" t="s">
        <v>100</v>
      </c>
      <c r="B39" s="96" t="s">
        <v>101</v>
      </c>
      <c r="C39" s="97" t="s">
        <v>95</v>
      </c>
      <c r="D39" s="61">
        <v>7615.3846153846152</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f t="shared" si="7"/>
        <v>0</v>
      </c>
      <c r="BR39" s="31">
        <f t="shared" si="8"/>
        <v>0</v>
      </c>
      <c r="BS39" s="40">
        <f t="shared" si="9"/>
        <v>0</v>
      </c>
      <c r="BT39" s="40">
        <f t="shared" si="10"/>
        <v>0</v>
      </c>
      <c r="BU39" s="52"/>
    </row>
    <row r="40" spans="1:73" s="10" customFormat="1" ht="45" hidden="1" customHeight="1">
      <c r="A40" s="88" t="s">
        <v>102</v>
      </c>
      <c r="B40" s="87" t="s">
        <v>103</v>
      </c>
      <c r="C40" s="95" t="s">
        <v>54</v>
      </c>
      <c r="D40" s="61">
        <v>1.0688259109311742</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f t="shared" si="7"/>
        <v>0</v>
      </c>
      <c r="BR40" s="31">
        <f t="shared" si="8"/>
        <v>0</v>
      </c>
      <c r="BS40" s="40">
        <f t="shared" si="9"/>
        <v>0</v>
      </c>
      <c r="BT40" s="40">
        <f t="shared" si="10"/>
        <v>0</v>
      </c>
      <c r="BU40" s="52"/>
    </row>
    <row r="41" spans="1:73" s="10" customFormat="1" ht="45" hidden="1" customHeight="1">
      <c r="A41" s="88" t="s">
        <v>104</v>
      </c>
      <c r="B41" s="87" t="s">
        <v>105</v>
      </c>
      <c r="C41" s="95" t="s">
        <v>54</v>
      </c>
      <c r="D41" s="61">
        <v>1.7357001972386588</v>
      </c>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f t="shared" si="7"/>
        <v>0</v>
      </c>
      <c r="BR41" s="31">
        <f t="shared" si="8"/>
        <v>0</v>
      </c>
      <c r="BS41" s="40">
        <f t="shared" si="9"/>
        <v>0</v>
      </c>
      <c r="BT41" s="40">
        <f t="shared" si="10"/>
        <v>0</v>
      </c>
      <c r="BU41" s="52"/>
    </row>
    <row r="42" spans="1:73" s="10" customFormat="1" ht="45" hidden="1" customHeight="1">
      <c r="A42" s="88" t="s">
        <v>106</v>
      </c>
      <c r="B42" s="96" t="s">
        <v>107</v>
      </c>
      <c r="C42" s="97" t="s">
        <v>108</v>
      </c>
      <c r="D42" s="61">
        <v>1.5</v>
      </c>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f t="shared" si="7"/>
        <v>0</v>
      </c>
      <c r="BR42" s="31">
        <f t="shared" si="8"/>
        <v>0</v>
      </c>
      <c r="BS42" s="40">
        <f t="shared" si="9"/>
        <v>0</v>
      </c>
      <c r="BT42" s="40">
        <f t="shared" si="10"/>
        <v>0</v>
      </c>
      <c r="BU42" s="52"/>
    </row>
    <row r="43" spans="1:73" ht="45" customHeight="1">
      <c r="A43" s="152" t="s">
        <v>109</v>
      </c>
      <c r="B43" s="153"/>
      <c r="C43" s="66"/>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row>
    <row r="44" spans="1:73" ht="45" hidden="1" customHeight="1">
      <c r="A44" s="154" t="s">
        <v>110</v>
      </c>
      <c r="B44" s="155"/>
      <c r="C44" s="67"/>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row>
    <row r="45" spans="1:73" s="11" customFormat="1" ht="45" hidden="1" customHeight="1">
      <c r="A45" s="68" t="s">
        <v>111</v>
      </c>
      <c r="B45" s="69" t="s">
        <v>112</v>
      </c>
      <c r="C45" s="92" t="s">
        <v>54</v>
      </c>
      <c r="D45" s="61">
        <v>312.89</v>
      </c>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f t="shared" ref="BQ45:BQ54" si="11">SUM(E45,G45,I45,M45,O45,Q45,S45,U45,W45,Y45,AA45,AC45,AE45,AG45,AI45,AK45,AM45,AO45,AQ45,AS45,AU45,AW45,AY45,BA45,BC45,BE45,BG45,BI45,BK45,BM45,BO45)</f>
        <v>0</v>
      </c>
      <c r="BR45" s="31">
        <f t="shared" ref="BR45:BR54" si="12">SUM(F45,H45,J45,N45,P45,R45,T45,V45,X45,Z45,AB45,AD45,AF45,AH45,AJ45,AL45,AN45,AP45,AR45,AT45,AV45,AX45,AZ45,BB45,BD45,BF45,BH45,BJ45,BL45,BN45,BP45)</f>
        <v>0</v>
      </c>
      <c r="BS45" s="40">
        <f t="shared" ref="BS45:BT45" si="13">ROUND(BQ45*$D45,2)</f>
        <v>0</v>
      </c>
      <c r="BT45" s="40">
        <f t="shared" si="13"/>
        <v>0</v>
      </c>
      <c r="BU45" s="52"/>
    </row>
    <row r="46" spans="1:73" s="11" customFormat="1" ht="45" hidden="1" customHeight="1">
      <c r="A46" s="68" t="s">
        <v>113</v>
      </c>
      <c r="B46" s="69" t="s">
        <v>114</v>
      </c>
      <c r="C46" s="92" t="s">
        <v>54</v>
      </c>
      <c r="D46" s="61">
        <v>233</v>
      </c>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f t="shared" si="11"/>
        <v>0</v>
      </c>
      <c r="BR46" s="31">
        <f t="shared" si="12"/>
        <v>0</v>
      </c>
      <c r="BS46" s="40">
        <f t="shared" ref="BS46:BS97" si="14">ROUND(BQ46*$D46,2)</f>
        <v>0</v>
      </c>
      <c r="BT46" s="40">
        <f t="shared" ref="BT46:BT97" si="15">ROUND(BR46*$D46,2)</f>
        <v>0</v>
      </c>
      <c r="BU46" s="52"/>
    </row>
    <row r="47" spans="1:73" s="11" customFormat="1" ht="45" hidden="1" customHeight="1">
      <c r="A47" s="80" t="s">
        <v>115</v>
      </c>
      <c r="B47" s="91" t="s">
        <v>116</v>
      </c>
      <c r="C47" s="92" t="s">
        <v>117</v>
      </c>
      <c r="D47" s="61">
        <v>106.52</v>
      </c>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f t="shared" si="11"/>
        <v>0</v>
      </c>
      <c r="BR47" s="31">
        <f t="shared" si="12"/>
        <v>0</v>
      </c>
      <c r="BS47" s="40">
        <f t="shared" si="14"/>
        <v>0</v>
      </c>
      <c r="BT47" s="40">
        <f t="shared" si="15"/>
        <v>0</v>
      </c>
      <c r="BU47" s="52"/>
    </row>
    <row r="48" spans="1:73" s="11" customFormat="1" ht="45" hidden="1" customHeight="1">
      <c r="A48" s="80" t="s">
        <v>118</v>
      </c>
      <c r="B48" s="91" t="s">
        <v>119</v>
      </c>
      <c r="C48" s="92" t="s">
        <v>117</v>
      </c>
      <c r="D48" s="61">
        <v>133.13999999999999</v>
      </c>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f t="shared" si="11"/>
        <v>0</v>
      </c>
      <c r="BR48" s="31">
        <f t="shared" si="12"/>
        <v>0</v>
      </c>
      <c r="BS48" s="40">
        <f t="shared" si="14"/>
        <v>0</v>
      </c>
      <c r="BT48" s="40">
        <f t="shared" si="15"/>
        <v>0</v>
      </c>
      <c r="BU48" s="52"/>
    </row>
    <row r="49" spans="1:73" s="11" customFormat="1" ht="45" hidden="1" customHeight="1">
      <c r="A49" s="80" t="s">
        <v>120</v>
      </c>
      <c r="B49" s="91" t="s">
        <v>121</v>
      </c>
      <c r="C49" s="92" t="s">
        <v>117</v>
      </c>
      <c r="D49" s="61">
        <v>53.26</v>
      </c>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f t="shared" si="11"/>
        <v>0</v>
      </c>
      <c r="BR49" s="31">
        <f t="shared" si="12"/>
        <v>0</v>
      </c>
      <c r="BS49" s="40">
        <f t="shared" si="14"/>
        <v>0</v>
      </c>
      <c r="BT49" s="40">
        <f t="shared" si="15"/>
        <v>0</v>
      </c>
      <c r="BU49" s="52"/>
    </row>
    <row r="50" spans="1:73" s="11" customFormat="1" ht="45" hidden="1" customHeight="1">
      <c r="A50" s="80" t="s">
        <v>122</v>
      </c>
      <c r="B50" s="91" t="s">
        <v>123</v>
      </c>
      <c r="C50" s="92" t="s">
        <v>117</v>
      </c>
      <c r="D50" s="61">
        <v>42.61</v>
      </c>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f t="shared" si="11"/>
        <v>0</v>
      </c>
      <c r="BR50" s="31">
        <f t="shared" si="12"/>
        <v>0</v>
      </c>
      <c r="BS50" s="40">
        <f t="shared" si="14"/>
        <v>0</v>
      </c>
      <c r="BT50" s="40">
        <f t="shared" si="15"/>
        <v>0</v>
      </c>
      <c r="BU50" s="52"/>
    </row>
    <row r="51" spans="1:73" s="11" customFormat="1" ht="45" hidden="1" customHeight="1">
      <c r="A51" s="80" t="s">
        <v>124</v>
      </c>
      <c r="B51" s="91" t="s">
        <v>125</v>
      </c>
      <c r="C51" s="92" t="s">
        <v>117</v>
      </c>
      <c r="D51" s="61">
        <v>59.91</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f t="shared" si="11"/>
        <v>0</v>
      </c>
      <c r="BR51" s="31">
        <f t="shared" si="12"/>
        <v>0</v>
      </c>
      <c r="BS51" s="40">
        <f t="shared" si="14"/>
        <v>0</v>
      </c>
      <c r="BT51" s="40">
        <f t="shared" si="15"/>
        <v>0</v>
      </c>
      <c r="BU51" s="52"/>
    </row>
    <row r="52" spans="1:73" s="11" customFormat="1" ht="45" hidden="1" customHeight="1">
      <c r="A52" s="80" t="s">
        <v>126</v>
      </c>
      <c r="B52" s="91" t="s">
        <v>127</v>
      </c>
      <c r="C52" s="92" t="s">
        <v>117</v>
      </c>
      <c r="D52" s="61">
        <v>66.569999999999993</v>
      </c>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f t="shared" si="11"/>
        <v>0</v>
      </c>
      <c r="BR52" s="31">
        <f t="shared" si="12"/>
        <v>0</v>
      </c>
      <c r="BS52" s="40">
        <f t="shared" si="14"/>
        <v>0</v>
      </c>
      <c r="BT52" s="40">
        <f t="shared" si="15"/>
        <v>0</v>
      </c>
      <c r="BU52" s="52"/>
    </row>
    <row r="53" spans="1:73" s="11" customFormat="1" ht="45" hidden="1" customHeight="1">
      <c r="A53" s="80" t="s">
        <v>128</v>
      </c>
      <c r="B53" s="91" t="s">
        <v>129</v>
      </c>
      <c r="C53" s="92" t="s">
        <v>117</v>
      </c>
      <c r="D53" s="61">
        <v>11.98</v>
      </c>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f t="shared" si="11"/>
        <v>0</v>
      </c>
      <c r="BR53" s="31">
        <f t="shared" si="12"/>
        <v>0</v>
      </c>
      <c r="BS53" s="40">
        <f t="shared" si="14"/>
        <v>0</v>
      </c>
      <c r="BT53" s="40">
        <f t="shared" si="15"/>
        <v>0</v>
      </c>
      <c r="BU53" s="52"/>
    </row>
    <row r="54" spans="1:73" s="11" customFormat="1" ht="45" hidden="1" customHeight="1">
      <c r="A54" s="80" t="s">
        <v>130</v>
      </c>
      <c r="B54" s="91" t="s">
        <v>131</v>
      </c>
      <c r="C54" s="92" t="s">
        <v>117</v>
      </c>
      <c r="D54" s="61">
        <v>14.65</v>
      </c>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f t="shared" si="11"/>
        <v>0</v>
      </c>
      <c r="BR54" s="31">
        <f t="shared" si="12"/>
        <v>0</v>
      </c>
      <c r="BS54" s="40">
        <f t="shared" si="14"/>
        <v>0</v>
      </c>
      <c r="BT54" s="40">
        <f t="shared" si="15"/>
        <v>0</v>
      </c>
      <c r="BU54" s="52"/>
    </row>
    <row r="55" spans="1:73" s="11" customFormat="1" ht="45" customHeight="1">
      <c r="A55" s="80" t="s">
        <v>132</v>
      </c>
      <c r="B55" s="91" t="s">
        <v>133</v>
      </c>
      <c r="C55" s="92" t="s">
        <v>134</v>
      </c>
      <c r="D55" s="61">
        <v>173.09</v>
      </c>
      <c r="E55" s="31"/>
      <c r="F55" s="31"/>
      <c r="G55" s="31">
        <v>2</v>
      </c>
      <c r="H55" s="31">
        <v>2</v>
      </c>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f t="shared" ref="BQ55:BQ89" si="16">SUM(E55,G55,I55,K55,M55,O55,Q55,S55,U55,W55,Y55,AA55,AC55,AE55,AG55,AI55,AK55,AM55,AO55,AQ55,AS55,AU55,AW55,AY55,BA55,BC55,BE55,BG55,BI55,BK55,BM55,BO55)</f>
        <v>2</v>
      </c>
      <c r="BR55" s="31">
        <f t="shared" ref="BR55:BR89" si="17">SUM(F55,H55,J55,L55,N55,P55,R55,T55,V55,X55,Z55,AB55,AD55,AF55,AH55,AJ55,AL55,AN55,AP55,AR55,AT55,AV55,AX55,AZ55,BB55,BD55,BF55,BH55,BJ55,BL55,BN55,BP55)</f>
        <v>2</v>
      </c>
      <c r="BS55" s="40">
        <f t="shared" si="14"/>
        <v>346.18</v>
      </c>
      <c r="BT55" s="40">
        <f t="shared" si="15"/>
        <v>346.18</v>
      </c>
      <c r="BU55" s="52" t="s">
        <v>135</v>
      </c>
    </row>
    <row r="56" spans="1:73" s="11" customFormat="1" ht="45" customHeight="1">
      <c r="A56" s="80" t="s">
        <v>136</v>
      </c>
      <c r="B56" s="91" t="s">
        <v>137</v>
      </c>
      <c r="C56" s="92" t="s">
        <v>54</v>
      </c>
      <c r="D56" s="61">
        <v>35.04</v>
      </c>
      <c r="E56" s="109">
        <v>89</v>
      </c>
      <c r="F56" s="109">
        <v>0</v>
      </c>
      <c r="G56" s="109">
        <v>188</v>
      </c>
      <c r="H56" s="109">
        <v>0</v>
      </c>
      <c r="I56" s="109">
        <v>200</v>
      </c>
      <c r="J56" s="109">
        <v>0</v>
      </c>
      <c r="K56" s="109"/>
      <c r="L56" s="109">
        <v>0</v>
      </c>
      <c r="M56" s="109">
        <v>36.4</v>
      </c>
      <c r="N56" s="109"/>
      <c r="O56" s="109">
        <v>1.8</v>
      </c>
      <c r="P56" s="109">
        <v>0</v>
      </c>
      <c r="Q56" s="109">
        <v>1.2</v>
      </c>
      <c r="R56" s="109">
        <v>0</v>
      </c>
      <c r="S56" s="109">
        <v>14</v>
      </c>
      <c r="T56" s="109">
        <v>0</v>
      </c>
      <c r="U56" s="109">
        <v>15.6</v>
      </c>
      <c r="V56" s="109">
        <v>0</v>
      </c>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f t="shared" si="16"/>
        <v>546</v>
      </c>
      <c r="BR56" s="31">
        <f t="shared" si="17"/>
        <v>0</v>
      </c>
      <c r="BS56" s="40">
        <f t="shared" si="14"/>
        <v>19131.84</v>
      </c>
      <c r="BT56" s="40">
        <f t="shared" si="15"/>
        <v>0</v>
      </c>
      <c r="BU56" s="111" t="s">
        <v>138</v>
      </c>
    </row>
    <row r="57" spans="1:73" s="11" customFormat="1" ht="45" hidden="1" customHeight="1">
      <c r="A57" s="80" t="s">
        <v>139</v>
      </c>
      <c r="B57" s="91" t="s">
        <v>140</v>
      </c>
      <c r="C57" s="92" t="s">
        <v>54</v>
      </c>
      <c r="D57" s="61">
        <v>17.04</v>
      </c>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f t="shared" si="16"/>
        <v>0</v>
      </c>
      <c r="BR57" s="31">
        <f t="shared" si="17"/>
        <v>0</v>
      </c>
      <c r="BS57" s="40">
        <f t="shared" si="14"/>
        <v>0</v>
      </c>
      <c r="BT57" s="40">
        <f t="shared" si="15"/>
        <v>0</v>
      </c>
      <c r="BU57" s="52"/>
    </row>
    <row r="58" spans="1:73" s="11" customFormat="1" ht="45" hidden="1" customHeight="1">
      <c r="A58" s="80" t="s">
        <v>141</v>
      </c>
      <c r="B58" s="91" t="s">
        <v>142</v>
      </c>
      <c r="C58" s="92" t="s">
        <v>54</v>
      </c>
      <c r="D58" s="61">
        <v>15.11</v>
      </c>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f t="shared" si="16"/>
        <v>0</v>
      </c>
      <c r="BR58" s="31">
        <f t="shared" si="17"/>
        <v>0</v>
      </c>
      <c r="BS58" s="40">
        <f t="shared" si="14"/>
        <v>0</v>
      </c>
      <c r="BT58" s="40">
        <f t="shared" si="15"/>
        <v>0</v>
      </c>
      <c r="BU58" s="52"/>
    </row>
    <row r="59" spans="1:73" s="11" customFormat="1" ht="45" hidden="1" customHeight="1">
      <c r="A59" s="80" t="s">
        <v>143</v>
      </c>
      <c r="B59" s="91" t="s">
        <v>144</v>
      </c>
      <c r="C59" s="92" t="s">
        <v>54</v>
      </c>
      <c r="D59" s="61">
        <v>10.79</v>
      </c>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f t="shared" si="16"/>
        <v>0</v>
      </c>
      <c r="BR59" s="31">
        <f t="shared" si="17"/>
        <v>0</v>
      </c>
      <c r="BS59" s="40">
        <f t="shared" si="14"/>
        <v>0</v>
      </c>
      <c r="BT59" s="40">
        <f t="shared" si="15"/>
        <v>0</v>
      </c>
      <c r="BU59" s="52"/>
    </row>
    <row r="60" spans="1:73" s="11" customFormat="1" ht="45" customHeight="1">
      <c r="A60" s="80" t="s">
        <v>145</v>
      </c>
      <c r="B60" s="91" t="s">
        <v>146</v>
      </c>
      <c r="C60" s="92" t="s">
        <v>117</v>
      </c>
      <c r="D60" s="61">
        <v>6.39</v>
      </c>
      <c r="E60" s="31"/>
      <c r="F60" s="31"/>
      <c r="G60" s="31"/>
      <c r="H60" s="31"/>
      <c r="I60" s="110">
        <v>114</v>
      </c>
      <c r="J60" s="110">
        <v>0</v>
      </c>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f t="shared" si="16"/>
        <v>114</v>
      </c>
      <c r="BR60" s="31">
        <f t="shared" si="17"/>
        <v>0</v>
      </c>
      <c r="BS60" s="40">
        <f t="shared" si="14"/>
        <v>728.46</v>
      </c>
      <c r="BT60" s="40">
        <f t="shared" si="15"/>
        <v>0</v>
      </c>
      <c r="BU60" s="112" t="s">
        <v>147</v>
      </c>
    </row>
    <row r="61" spans="1:73" s="11" customFormat="1" ht="45" hidden="1" customHeight="1">
      <c r="A61" s="80" t="s">
        <v>148</v>
      </c>
      <c r="B61" s="91" t="s">
        <v>149</v>
      </c>
      <c r="C61" s="92" t="s">
        <v>58</v>
      </c>
      <c r="D61" s="61">
        <v>199.72</v>
      </c>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f t="shared" si="16"/>
        <v>0</v>
      </c>
      <c r="BR61" s="31">
        <f t="shared" si="17"/>
        <v>0</v>
      </c>
      <c r="BS61" s="40">
        <f t="shared" si="14"/>
        <v>0</v>
      </c>
      <c r="BT61" s="40">
        <f t="shared" si="15"/>
        <v>0</v>
      </c>
      <c r="BU61" s="52"/>
    </row>
    <row r="62" spans="1:73" s="11" customFormat="1" ht="45" customHeight="1">
      <c r="A62" s="80" t="s">
        <v>150</v>
      </c>
      <c r="B62" s="91" t="s">
        <v>151</v>
      </c>
      <c r="C62" s="92" t="s">
        <v>58</v>
      </c>
      <c r="D62" s="61">
        <v>439.38</v>
      </c>
      <c r="E62" s="31"/>
      <c r="F62" s="31"/>
      <c r="G62" s="31"/>
      <c r="H62" s="31"/>
      <c r="I62" s="31">
        <v>2</v>
      </c>
      <c r="J62" s="31">
        <v>2</v>
      </c>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f t="shared" si="16"/>
        <v>2</v>
      </c>
      <c r="BR62" s="31">
        <f t="shared" si="17"/>
        <v>2</v>
      </c>
      <c r="BS62" s="40">
        <f t="shared" si="14"/>
        <v>878.76</v>
      </c>
      <c r="BT62" s="40">
        <f t="shared" si="15"/>
        <v>878.76</v>
      </c>
      <c r="BU62" s="52"/>
    </row>
    <row r="63" spans="1:73" s="11" customFormat="1" ht="45" hidden="1" customHeight="1">
      <c r="A63" s="80" t="s">
        <v>152</v>
      </c>
      <c r="B63" s="91" t="s">
        <v>153</v>
      </c>
      <c r="C63" s="92" t="s">
        <v>54</v>
      </c>
      <c r="D63" s="61">
        <v>5.73</v>
      </c>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f t="shared" si="16"/>
        <v>0</v>
      </c>
      <c r="BR63" s="31">
        <f t="shared" si="17"/>
        <v>0</v>
      </c>
      <c r="BS63" s="40">
        <f t="shared" si="14"/>
        <v>0</v>
      </c>
      <c r="BT63" s="40">
        <f t="shared" si="15"/>
        <v>0</v>
      </c>
      <c r="BU63" s="52"/>
    </row>
    <row r="64" spans="1:73" s="11" customFormat="1" ht="45" hidden="1" customHeight="1">
      <c r="A64" s="80" t="s">
        <v>154</v>
      </c>
      <c r="B64" s="91" t="s">
        <v>155</v>
      </c>
      <c r="C64" s="92" t="s">
        <v>54</v>
      </c>
      <c r="D64" s="61">
        <v>4.67</v>
      </c>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f t="shared" si="16"/>
        <v>0</v>
      </c>
      <c r="BR64" s="31">
        <f t="shared" si="17"/>
        <v>0</v>
      </c>
      <c r="BS64" s="40">
        <f t="shared" si="14"/>
        <v>0</v>
      </c>
      <c r="BT64" s="40">
        <f t="shared" si="15"/>
        <v>0</v>
      </c>
      <c r="BU64" s="52"/>
    </row>
    <row r="65" spans="1:73" s="11" customFormat="1" ht="45" hidden="1" customHeight="1">
      <c r="A65" s="80" t="s">
        <v>156</v>
      </c>
      <c r="B65" s="91" t="s">
        <v>157</v>
      </c>
      <c r="C65" s="92" t="s">
        <v>117</v>
      </c>
      <c r="D65" s="61">
        <v>19.97</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f t="shared" si="16"/>
        <v>0</v>
      </c>
      <c r="BR65" s="31">
        <f t="shared" si="17"/>
        <v>0</v>
      </c>
      <c r="BS65" s="40">
        <f t="shared" si="14"/>
        <v>0</v>
      </c>
      <c r="BT65" s="40">
        <f t="shared" si="15"/>
        <v>0</v>
      </c>
      <c r="BU65" s="52"/>
    </row>
    <row r="66" spans="1:73" s="11" customFormat="1" ht="45" hidden="1" customHeight="1">
      <c r="A66" s="80" t="s">
        <v>158</v>
      </c>
      <c r="B66" s="91" t="s">
        <v>159</v>
      </c>
      <c r="C66" s="92" t="s">
        <v>117</v>
      </c>
      <c r="D66" s="61">
        <v>15.98</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f t="shared" si="16"/>
        <v>0</v>
      </c>
      <c r="BR66" s="31">
        <f t="shared" si="17"/>
        <v>0</v>
      </c>
      <c r="BS66" s="40">
        <f t="shared" si="14"/>
        <v>0</v>
      </c>
      <c r="BT66" s="40">
        <f t="shared" si="15"/>
        <v>0</v>
      </c>
      <c r="BU66" s="52"/>
    </row>
    <row r="67" spans="1:73" s="11" customFormat="1" ht="45" hidden="1" customHeight="1">
      <c r="A67" s="80" t="s">
        <v>160</v>
      </c>
      <c r="B67" s="91" t="s">
        <v>161</v>
      </c>
      <c r="C67" s="92" t="s">
        <v>58</v>
      </c>
      <c r="D67" s="61">
        <v>306.23</v>
      </c>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f t="shared" si="16"/>
        <v>0</v>
      </c>
      <c r="BR67" s="31">
        <f t="shared" si="17"/>
        <v>0</v>
      </c>
      <c r="BS67" s="40">
        <f t="shared" si="14"/>
        <v>0</v>
      </c>
      <c r="BT67" s="40">
        <f t="shared" si="15"/>
        <v>0</v>
      </c>
      <c r="BU67" s="52"/>
    </row>
    <row r="68" spans="1:73" s="11" customFormat="1" ht="45" hidden="1" customHeight="1">
      <c r="A68" s="80" t="s">
        <v>162</v>
      </c>
      <c r="B68" s="91" t="s">
        <v>163</v>
      </c>
      <c r="C68" s="92" t="s">
        <v>58</v>
      </c>
      <c r="D68" s="61">
        <v>106.52</v>
      </c>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f t="shared" si="16"/>
        <v>0</v>
      </c>
      <c r="BR68" s="31">
        <f t="shared" si="17"/>
        <v>0</v>
      </c>
      <c r="BS68" s="40">
        <f t="shared" si="14"/>
        <v>0</v>
      </c>
      <c r="BT68" s="40">
        <f t="shared" si="15"/>
        <v>0</v>
      </c>
      <c r="BU68" s="52"/>
    </row>
    <row r="69" spans="1:73" s="11" customFormat="1" ht="45" customHeight="1">
      <c r="A69" s="80" t="s">
        <v>164</v>
      </c>
      <c r="B69" s="70" t="s">
        <v>165</v>
      </c>
      <c r="C69" s="92" t="s">
        <v>58</v>
      </c>
      <c r="D69" s="61">
        <v>372.8</v>
      </c>
      <c r="E69" s="109">
        <v>4</v>
      </c>
      <c r="F69" s="109">
        <v>0</v>
      </c>
      <c r="G69" s="31">
        <v>3</v>
      </c>
      <c r="H69" s="31">
        <v>3</v>
      </c>
      <c r="I69" s="110">
        <v>3</v>
      </c>
      <c r="J69" s="110">
        <v>0</v>
      </c>
      <c r="K69" s="31">
        <v>0</v>
      </c>
      <c r="L69" s="31">
        <v>2</v>
      </c>
      <c r="M69" s="31">
        <v>3</v>
      </c>
      <c r="N69" s="31"/>
      <c r="O69" s="31"/>
      <c r="P69" s="31"/>
      <c r="Q69" s="31"/>
      <c r="R69" s="31"/>
      <c r="S69" s="110">
        <v>6</v>
      </c>
      <c r="T69" s="110">
        <v>10</v>
      </c>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f t="shared" si="16"/>
        <v>19</v>
      </c>
      <c r="BR69" s="31">
        <f t="shared" si="17"/>
        <v>15</v>
      </c>
      <c r="BS69" s="40">
        <f t="shared" si="14"/>
        <v>7083.2</v>
      </c>
      <c r="BT69" s="40">
        <f t="shared" si="15"/>
        <v>5592</v>
      </c>
      <c r="BU69" s="52" t="s">
        <v>166</v>
      </c>
    </row>
    <row r="70" spans="1:73" s="11" customFormat="1" ht="45" hidden="1" customHeight="1">
      <c r="A70" s="80" t="s">
        <v>167</v>
      </c>
      <c r="B70" s="70" t="s">
        <v>168</v>
      </c>
      <c r="C70" s="92" t="s">
        <v>169</v>
      </c>
      <c r="D70" s="61">
        <v>9.32</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f t="shared" si="16"/>
        <v>0</v>
      </c>
      <c r="BR70" s="31">
        <f t="shared" si="17"/>
        <v>0</v>
      </c>
      <c r="BS70" s="40">
        <f t="shared" si="14"/>
        <v>0</v>
      </c>
      <c r="BT70" s="40">
        <f t="shared" si="15"/>
        <v>0</v>
      </c>
      <c r="BU70" s="52"/>
    </row>
    <row r="71" spans="1:73" s="11" customFormat="1" ht="45" customHeight="1">
      <c r="A71" s="80" t="s">
        <v>170</v>
      </c>
      <c r="B71" s="70" t="s">
        <v>171</v>
      </c>
      <c r="C71" s="92" t="s">
        <v>54</v>
      </c>
      <c r="D71" s="61">
        <v>3.2</v>
      </c>
      <c r="E71" s="110">
        <v>582</v>
      </c>
      <c r="F71" s="110">
        <f>2+30</f>
        <v>32</v>
      </c>
      <c r="G71" s="110">
        <v>471</v>
      </c>
      <c r="H71" s="110">
        <f>121+79+15+75</f>
        <v>290</v>
      </c>
      <c r="I71" s="110">
        <v>510</v>
      </c>
      <c r="J71" s="110">
        <v>0</v>
      </c>
      <c r="K71" s="31">
        <v>0</v>
      </c>
      <c r="L71" s="31">
        <v>91</v>
      </c>
      <c r="M71" s="31">
        <v>91</v>
      </c>
      <c r="N71" s="31"/>
      <c r="O71" s="110">
        <v>4</v>
      </c>
      <c r="P71" s="110">
        <v>0</v>
      </c>
      <c r="Q71" s="31">
        <v>3</v>
      </c>
      <c r="R71" s="31">
        <v>3</v>
      </c>
      <c r="S71" s="109">
        <v>381</v>
      </c>
      <c r="T71" s="109">
        <v>0</v>
      </c>
      <c r="U71" s="110">
        <v>39</v>
      </c>
      <c r="V71" s="110">
        <v>5</v>
      </c>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f t="shared" si="16"/>
        <v>2081</v>
      </c>
      <c r="BR71" s="31">
        <f t="shared" si="17"/>
        <v>421</v>
      </c>
      <c r="BS71" s="40">
        <f t="shared" si="14"/>
        <v>6659.2</v>
      </c>
      <c r="BT71" s="40">
        <f t="shared" si="15"/>
        <v>1347.2</v>
      </c>
      <c r="BU71" s="52"/>
    </row>
    <row r="72" spans="1:73" s="12" customFormat="1" ht="45" hidden="1" customHeight="1">
      <c r="A72" s="80" t="s">
        <v>172</v>
      </c>
      <c r="B72" s="70" t="s">
        <v>173</v>
      </c>
      <c r="C72" s="92" t="s">
        <v>58</v>
      </c>
      <c r="D72" s="61">
        <v>840.91</v>
      </c>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f t="shared" si="16"/>
        <v>0</v>
      </c>
      <c r="BR72" s="31">
        <f t="shared" si="17"/>
        <v>0</v>
      </c>
      <c r="BS72" s="40">
        <f t="shared" si="14"/>
        <v>0</v>
      </c>
      <c r="BT72" s="40">
        <f t="shared" si="15"/>
        <v>0</v>
      </c>
      <c r="BU72" s="52"/>
    </row>
    <row r="73" spans="1:73" ht="45" hidden="1" customHeight="1">
      <c r="A73" s="80" t="s">
        <v>174</v>
      </c>
      <c r="B73" s="70" t="s">
        <v>175</v>
      </c>
      <c r="C73" s="92" t="s">
        <v>58</v>
      </c>
      <c r="D73" s="61">
        <v>630.67999999999995</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f t="shared" si="16"/>
        <v>0</v>
      </c>
      <c r="BR73" s="31">
        <f t="shared" si="17"/>
        <v>0</v>
      </c>
      <c r="BS73" s="40">
        <f t="shared" si="14"/>
        <v>0</v>
      </c>
      <c r="BT73" s="40">
        <f t="shared" si="15"/>
        <v>0</v>
      </c>
      <c r="BU73" s="52"/>
    </row>
    <row r="74" spans="1:73" ht="45" hidden="1" customHeight="1">
      <c r="A74" s="80" t="s">
        <v>176</v>
      </c>
      <c r="B74" s="71" t="s">
        <v>177</v>
      </c>
      <c r="C74" s="92" t="s">
        <v>58</v>
      </c>
      <c r="D74" s="61">
        <v>1491.21</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f t="shared" si="16"/>
        <v>0</v>
      </c>
      <c r="BR74" s="31">
        <f t="shared" si="17"/>
        <v>0</v>
      </c>
      <c r="BS74" s="40">
        <f t="shared" si="14"/>
        <v>0</v>
      </c>
      <c r="BT74" s="40">
        <f t="shared" si="15"/>
        <v>0</v>
      </c>
      <c r="BU74" s="52"/>
    </row>
    <row r="75" spans="1:73" ht="45" hidden="1" customHeight="1">
      <c r="A75" s="80" t="s">
        <v>178</v>
      </c>
      <c r="B75" s="71" t="s">
        <v>179</v>
      </c>
      <c r="C75" s="92" t="s">
        <v>169</v>
      </c>
      <c r="D75" s="61">
        <v>99.86</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f t="shared" si="16"/>
        <v>0</v>
      </c>
      <c r="BR75" s="31">
        <f t="shared" si="17"/>
        <v>0</v>
      </c>
      <c r="BS75" s="40">
        <f t="shared" si="14"/>
        <v>0</v>
      </c>
      <c r="BT75" s="40">
        <f t="shared" si="15"/>
        <v>0</v>
      </c>
      <c r="BU75" s="52"/>
    </row>
    <row r="76" spans="1:73" ht="45" hidden="1" customHeight="1">
      <c r="A76" s="80" t="s">
        <v>180</v>
      </c>
      <c r="B76" s="71" t="s">
        <v>181</v>
      </c>
      <c r="C76" s="92" t="s">
        <v>169</v>
      </c>
      <c r="D76" s="61">
        <v>179.74</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f t="shared" si="16"/>
        <v>0</v>
      </c>
      <c r="BR76" s="31">
        <f t="shared" si="17"/>
        <v>0</v>
      </c>
      <c r="BS76" s="40">
        <f t="shared" si="14"/>
        <v>0</v>
      </c>
      <c r="BT76" s="40">
        <f t="shared" si="15"/>
        <v>0</v>
      </c>
      <c r="BU76" s="52"/>
    </row>
    <row r="77" spans="1:73" ht="45" hidden="1" customHeight="1">
      <c r="A77" s="80" t="s">
        <v>182</v>
      </c>
      <c r="B77" s="72" t="s">
        <v>183</v>
      </c>
      <c r="C77" s="92" t="s">
        <v>54</v>
      </c>
      <c r="D77" s="61">
        <v>3.2</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f t="shared" si="16"/>
        <v>0</v>
      </c>
      <c r="BR77" s="31">
        <f t="shared" si="17"/>
        <v>0</v>
      </c>
      <c r="BS77" s="40">
        <f t="shared" si="14"/>
        <v>0</v>
      </c>
      <c r="BT77" s="40">
        <f t="shared" si="15"/>
        <v>0</v>
      </c>
      <c r="BU77" s="52"/>
    </row>
    <row r="78" spans="1:73" ht="45" hidden="1" customHeight="1">
      <c r="A78" s="80" t="s">
        <v>184</v>
      </c>
      <c r="B78" s="72" t="s">
        <v>185</v>
      </c>
      <c r="C78" s="92" t="s">
        <v>54</v>
      </c>
      <c r="D78" s="61">
        <v>13.31</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f t="shared" si="16"/>
        <v>0</v>
      </c>
      <c r="BR78" s="31">
        <f t="shared" si="17"/>
        <v>0</v>
      </c>
      <c r="BS78" s="40">
        <f t="shared" si="14"/>
        <v>0</v>
      </c>
      <c r="BT78" s="40">
        <f t="shared" si="15"/>
        <v>0</v>
      </c>
      <c r="BU78" s="52"/>
    </row>
    <row r="79" spans="1:73" ht="45" customHeight="1">
      <c r="A79" s="80" t="s">
        <v>186</v>
      </c>
      <c r="B79" s="72" t="s">
        <v>187</v>
      </c>
      <c r="C79" s="92" t="s">
        <v>54</v>
      </c>
      <c r="D79" s="61">
        <v>2.66</v>
      </c>
      <c r="E79" s="31"/>
      <c r="F79" s="31"/>
      <c r="G79" s="31"/>
      <c r="H79" s="31"/>
      <c r="I79" s="31"/>
      <c r="J79" s="31"/>
      <c r="K79" s="31"/>
      <c r="L79" s="31"/>
      <c r="M79" s="31"/>
      <c r="N79" s="31"/>
      <c r="O79" s="31"/>
      <c r="P79" s="31"/>
      <c r="Q79" s="31"/>
      <c r="R79" s="31"/>
      <c r="S79" s="110">
        <v>35</v>
      </c>
      <c r="T79" s="110">
        <f>2*20</f>
        <v>40</v>
      </c>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f t="shared" si="16"/>
        <v>35</v>
      </c>
      <c r="BR79" s="31">
        <f t="shared" si="17"/>
        <v>40</v>
      </c>
      <c r="BS79" s="40">
        <f t="shared" si="14"/>
        <v>93.1</v>
      </c>
      <c r="BT79" s="40">
        <f t="shared" si="15"/>
        <v>106.4</v>
      </c>
      <c r="BU79" s="52" t="s">
        <v>188</v>
      </c>
    </row>
    <row r="80" spans="1:73" ht="45" customHeight="1">
      <c r="A80" s="80" t="s">
        <v>189</v>
      </c>
      <c r="B80" s="69" t="s">
        <v>190</v>
      </c>
      <c r="C80" s="92" t="s">
        <v>54</v>
      </c>
      <c r="D80" s="61">
        <v>84.09</v>
      </c>
      <c r="E80" s="31"/>
      <c r="F80" s="31"/>
      <c r="G80" s="31"/>
      <c r="H80" s="31"/>
      <c r="I80" s="31">
        <v>5</v>
      </c>
      <c r="J80" s="31">
        <v>5</v>
      </c>
      <c r="K80" s="31"/>
      <c r="L80" s="31"/>
      <c r="M80" s="31"/>
      <c r="N80" s="31"/>
      <c r="O80" s="31"/>
      <c r="P80" s="31"/>
      <c r="Q80" s="31"/>
      <c r="R80" s="31"/>
      <c r="S80" s="110"/>
      <c r="T80" s="110">
        <f>6+4</f>
        <v>10</v>
      </c>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f t="shared" si="16"/>
        <v>5</v>
      </c>
      <c r="BR80" s="31">
        <f t="shared" si="17"/>
        <v>15</v>
      </c>
      <c r="BS80" s="40">
        <f t="shared" si="14"/>
        <v>420.45</v>
      </c>
      <c r="BT80" s="40">
        <f t="shared" si="15"/>
        <v>1261.3499999999999</v>
      </c>
      <c r="BU80" s="52" t="s">
        <v>191</v>
      </c>
    </row>
    <row r="81" spans="1:73" ht="45" customHeight="1">
      <c r="A81" s="80" t="s">
        <v>192</v>
      </c>
      <c r="B81" s="69" t="s">
        <v>193</v>
      </c>
      <c r="C81" s="92" t="s">
        <v>54</v>
      </c>
      <c r="D81" s="61">
        <v>57.25</v>
      </c>
      <c r="E81" s="31">
        <v>359.5</v>
      </c>
      <c r="F81" s="31">
        <f>126+37+196.5</f>
        <v>359.5</v>
      </c>
      <c r="G81" s="31"/>
      <c r="H81" s="31"/>
      <c r="I81" s="31">
        <v>170</v>
      </c>
      <c r="J81" s="31">
        <v>170</v>
      </c>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f t="shared" si="16"/>
        <v>529.5</v>
      </c>
      <c r="BR81" s="31">
        <f t="shared" si="17"/>
        <v>529.5</v>
      </c>
      <c r="BS81" s="40">
        <f t="shared" si="14"/>
        <v>30313.88</v>
      </c>
      <c r="BT81" s="40">
        <f t="shared" si="15"/>
        <v>30313.88</v>
      </c>
      <c r="BU81" s="52"/>
    </row>
    <row r="82" spans="1:73" ht="45" hidden="1" customHeight="1">
      <c r="A82" s="80" t="s">
        <v>194</v>
      </c>
      <c r="B82" s="69" t="s">
        <v>195</v>
      </c>
      <c r="C82" s="92" t="s">
        <v>54</v>
      </c>
      <c r="D82" s="61">
        <v>44.85</v>
      </c>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f t="shared" si="16"/>
        <v>0</v>
      </c>
      <c r="BR82" s="31">
        <f t="shared" si="17"/>
        <v>0</v>
      </c>
      <c r="BS82" s="40">
        <f t="shared" si="14"/>
        <v>0</v>
      </c>
      <c r="BT82" s="40">
        <f t="shared" si="15"/>
        <v>0</v>
      </c>
      <c r="BU82" s="52"/>
    </row>
    <row r="83" spans="1:73" ht="45" customHeight="1">
      <c r="A83" s="80" t="s">
        <v>196</v>
      </c>
      <c r="B83" s="69" t="s">
        <v>197</v>
      </c>
      <c r="C83" s="92" t="s">
        <v>54</v>
      </c>
      <c r="D83" s="61">
        <v>66.569999999999993</v>
      </c>
      <c r="E83" s="31"/>
      <c r="F83" s="31"/>
      <c r="G83" s="31">
        <v>439</v>
      </c>
      <c r="H83" s="31">
        <f>121+79+101+138</f>
        <v>439</v>
      </c>
      <c r="I83" s="31">
        <v>215</v>
      </c>
      <c r="J83" s="31">
        <f>13+162+30+10</f>
        <v>215</v>
      </c>
      <c r="K83" s="31"/>
      <c r="L83" s="31"/>
      <c r="M83" s="31"/>
      <c r="N83" s="31"/>
      <c r="O83" s="31"/>
      <c r="P83" s="31"/>
      <c r="Q83" s="31"/>
      <c r="R83" s="31"/>
      <c r="S83" s="110">
        <v>332</v>
      </c>
      <c r="T83" s="110">
        <f>97+43+161</f>
        <v>301</v>
      </c>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f t="shared" si="16"/>
        <v>986</v>
      </c>
      <c r="BR83" s="31">
        <f t="shared" si="17"/>
        <v>955</v>
      </c>
      <c r="BS83" s="40">
        <f t="shared" si="14"/>
        <v>65638.02</v>
      </c>
      <c r="BT83" s="40">
        <f t="shared" si="15"/>
        <v>63574.35</v>
      </c>
      <c r="BU83" s="52" t="s">
        <v>191</v>
      </c>
    </row>
    <row r="84" spans="1:73" ht="45" hidden="1" customHeight="1">
      <c r="A84" s="80" t="s">
        <v>198</v>
      </c>
      <c r="B84" s="69" t="s">
        <v>199</v>
      </c>
      <c r="C84" s="92" t="s">
        <v>54</v>
      </c>
      <c r="D84" s="61">
        <v>56.06</v>
      </c>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f t="shared" si="16"/>
        <v>0</v>
      </c>
      <c r="BR84" s="31">
        <f t="shared" si="17"/>
        <v>0</v>
      </c>
      <c r="BS84" s="40">
        <f t="shared" si="14"/>
        <v>0</v>
      </c>
      <c r="BT84" s="40">
        <f t="shared" si="15"/>
        <v>0</v>
      </c>
      <c r="BU84" s="52"/>
    </row>
    <row r="85" spans="1:73" ht="45" customHeight="1">
      <c r="A85" s="80" t="s">
        <v>200</v>
      </c>
      <c r="B85" s="69" t="s">
        <v>201</v>
      </c>
      <c r="C85" s="92" t="s">
        <v>54</v>
      </c>
      <c r="D85" s="61">
        <v>100.91</v>
      </c>
      <c r="E85" s="31">
        <v>101</v>
      </c>
      <c r="F85" s="31">
        <f>5.5+4.5+91</f>
        <v>101</v>
      </c>
      <c r="G85" s="126">
        <v>3</v>
      </c>
      <c r="H85" s="126">
        <v>3</v>
      </c>
      <c r="I85" s="31"/>
      <c r="J85" s="31"/>
      <c r="K85" s="31">
        <v>0</v>
      </c>
      <c r="L85" s="31">
        <v>91</v>
      </c>
      <c r="M85" s="31">
        <v>91</v>
      </c>
      <c r="N85" s="31"/>
      <c r="O85" s="31"/>
      <c r="P85" s="31"/>
      <c r="Q85" s="31">
        <v>3</v>
      </c>
      <c r="R85" s="31">
        <v>3</v>
      </c>
      <c r="S85" s="110">
        <v>35</v>
      </c>
      <c r="T85" s="110">
        <f>5+5+5+5</f>
        <v>20</v>
      </c>
      <c r="U85" s="31">
        <v>11</v>
      </c>
      <c r="V85" s="31">
        <v>11</v>
      </c>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f t="shared" si="16"/>
        <v>244</v>
      </c>
      <c r="BR85" s="31">
        <f t="shared" si="17"/>
        <v>229</v>
      </c>
      <c r="BS85" s="40">
        <f t="shared" si="14"/>
        <v>24622.04</v>
      </c>
      <c r="BT85" s="40">
        <f t="shared" si="15"/>
        <v>23108.39</v>
      </c>
      <c r="BU85" s="52" t="s">
        <v>191</v>
      </c>
    </row>
    <row r="86" spans="1:73" s="9" customFormat="1" ht="45" hidden="1" customHeight="1">
      <c r="A86" s="80" t="s">
        <v>202</v>
      </c>
      <c r="B86" s="69" t="s">
        <v>203</v>
      </c>
      <c r="C86" s="92" t="s">
        <v>54</v>
      </c>
      <c r="D86" s="61">
        <v>29.43</v>
      </c>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f t="shared" si="16"/>
        <v>0</v>
      </c>
      <c r="BR86" s="31">
        <f t="shared" si="17"/>
        <v>0</v>
      </c>
      <c r="BS86" s="40">
        <f t="shared" si="14"/>
        <v>0</v>
      </c>
      <c r="BT86" s="40">
        <f t="shared" si="15"/>
        <v>0</v>
      </c>
      <c r="BU86" s="52"/>
    </row>
    <row r="87" spans="1:73" s="9" customFormat="1" ht="45" hidden="1" customHeight="1">
      <c r="A87" s="80" t="s">
        <v>204</v>
      </c>
      <c r="B87" s="69" t="s">
        <v>205</v>
      </c>
      <c r="C87" s="92" t="s">
        <v>54</v>
      </c>
      <c r="D87" s="61">
        <v>39.94</v>
      </c>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f t="shared" si="16"/>
        <v>0</v>
      </c>
      <c r="BR87" s="31">
        <f t="shared" si="17"/>
        <v>0</v>
      </c>
      <c r="BS87" s="40">
        <f t="shared" si="14"/>
        <v>0</v>
      </c>
      <c r="BT87" s="40">
        <f t="shared" si="15"/>
        <v>0</v>
      </c>
      <c r="BU87" s="52"/>
    </row>
    <row r="88" spans="1:73" s="9" customFormat="1" ht="45" hidden="1" customHeight="1">
      <c r="A88" s="80" t="s">
        <v>206</v>
      </c>
      <c r="B88" s="69" t="s">
        <v>207</v>
      </c>
      <c r="C88" s="92" t="s">
        <v>54</v>
      </c>
      <c r="D88" s="61">
        <v>29.43</v>
      </c>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f t="shared" si="16"/>
        <v>0</v>
      </c>
      <c r="BR88" s="31">
        <f t="shared" si="17"/>
        <v>0</v>
      </c>
      <c r="BS88" s="40">
        <f t="shared" si="14"/>
        <v>0</v>
      </c>
      <c r="BT88" s="40">
        <f t="shared" si="15"/>
        <v>0</v>
      </c>
      <c r="BU88" s="52"/>
    </row>
    <row r="89" spans="1:73" s="9" customFormat="1" ht="45" customHeight="1">
      <c r="A89" s="80" t="s">
        <v>208</v>
      </c>
      <c r="B89" s="69" t="s">
        <v>209</v>
      </c>
      <c r="C89" s="92" t="s">
        <v>54</v>
      </c>
      <c r="D89" s="61">
        <v>64.47</v>
      </c>
      <c r="E89" s="31">
        <v>121.5</v>
      </c>
      <c r="F89" s="31">
        <f>1.5+75+5+5+22+5+5+3</f>
        <v>121.5</v>
      </c>
      <c r="G89" s="110">
        <v>29</v>
      </c>
      <c r="H89" s="110">
        <f>4+3+4+15+3+2</f>
        <v>31</v>
      </c>
      <c r="I89" s="31">
        <v>120</v>
      </c>
      <c r="J89" s="31">
        <f>8+5+5+5+87+5+5</f>
        <v>120</v>
      </c>
      <c r="K89" s="126"/>
      <c r="L89" s="126"/>
      <c r="M89" s="126"/>
      <c r="N89" s="126"/>
      <c r="O89" s="31">
        <v>4</v>
      </c>
      <c r="P89" s="31">
        <v>4</v>
      </c>
      <c r="Q89" s="126"/>
      <c r="R89" s="126"/>
      <c r="S89" s="126"/>
      <c r="T89" s="126"/>
      <c r="U89" s="31">
        <v>28</v>
      </c>
      <c r="V89" s="31">
        <v>28</v>
      </c>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31">
        <f t="shared" si="16"/>
        <v>302.5</v>
      </c>
      <c r="BR89" s="31">
        <f t="shared" si="17"/>
        <v>304.5</v>
      </c>
      <c r="BS89" s="40">
        <f t="shared" si="14"/>
        <v>19502.18</v>
      </c>
      <c r="BT89" s="40">
        <f t="shared" si="15"/>
        <v>19631.12</v>
      </c>
      <c r="BU89" s="52"/>
    </row>
    <row r="90" spans="1:73" s="9" customFormat="1" ht="45" hidden="1" customHeight="1">
      <c r="A90" s="80" t="s">
        <v>210</v>
      </c>
      <c r="B90" s="69" t="s">
        <v>211</v>
      </c>
      <c r="C90" s="92" t="s">
        <v>54</v>
      </c>
      <c r="D90" s="61">
        <v>39.94</v>
      </c>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f t="shared" ref="BQ90:BQ98" si="18">SUM(E90,G90,I90,M90,O90,Q90,S90,U90,W90,Y90,AA90,AC90,AE90,AG90,AI90,AK90,AM90,AO90,AQ90,AS90,AU90,AW90,AY90,BA90,BC90,BE90,BG90,BI90,BK90,BM90,BO90)</f>
        <v>0</v>
      </c>
      <c r="BR90" s="31">
        <f t="shared" ref="BR90:BR98" si="19">SUM(F90,H90,J90,N90,P90,R90,T90,V90,X90,Z90,AB90,AD90,AF90,AH90,AJ90,AL90,AN90,AP90,AR90,AT90,AV90,AX90,AZ90,BB90,BD90,BF90,BH90,BJ90,BL90,BN90,BP90)</f>
        <v>0</v>
      </c>
      <c r="BS90" s="40">
        <f t="shared" si="14"/>
        <v>0</v>
      </c>
      <c r="BT90" s="40">
        <f t="shared" si="15"/>
        <v>0</v>
      </c>
      <c r="BU90" s="52"/>
    </row>
    <row r="91" spans="1:73" s="9" customFormat="1" ht="45" hidden="1" customHeight="1">
      <c r="A91" s="80" t="s">
        <v>212</v>
      </c>
      <c r="B91" s="69" t="s">
        <v>213</v>
      </c>
      <c r="C91" s="92" t="s">
        <v>54</v>
      </c>
      <c r="D91" s="61">
        <v>53.96</v>
      </c>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f t="shared" si="18"/>
        <v>0</v>
      </c>
      <c r="BR91" s="31">
        <f t="shared" si="19"/>
        <v>0</v>
      </c>
      <c r="BS91" s="40">
        <f t="shared" si="14"/>
        <v>0</v>
      </c>
      <c r="BT91" s="40">
        <f t="shared" si="15"/>
        <v>0</v>
      </c>
      <c r="BU91" s="52"/>
    </row>
    <row r="92" spans="1:73" s="9" customFormat="1" ht="45" hidden="1" customHeight="1">
      <c r="A92" s="80" t="s">
        <v>214</v>
      </c>
      <c r="B92" s="69" t="s">
        <v>215</v>
      </c>
      <c r="C92" s="92" t="s">
        <v>54</v>
      </c>
      <c r="D92" s="61">
        <v>35.74</v>
      </c>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31">
        <f t="shared" si="18"/>
        <v>0</v>
      </c>
      <c r="BR92" s="31">
        <f t="shared" si="19"/>
        <v>0</v>
      </c>
      <c r="BS92" s="40">
        <f t="shared" si="14"/>
        <v>0</v>
      </c>
      <c r="BT92" s="40">
        <f t="shared" si="15"/>
        <v>0</v>
      </c>
      <c r="BU92" s="56"/>
    </row>
    <row r="93" spans="1:73" s="9" customFormat="1" ht="45" hidden="1" customHeight="1">
      <c r="A93" s="80" t="s">
        <v>216</v>
      </c>
      <c r="B93" s="69" t="s">
        <v>217</v>
      </c>
      <c r="C93" s="92" t="s">
        <v>54</v>
      </c>
      <c r="D93" s="61">
        <v>19.97</v>
      </c>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f t="shared" si="18"/>
        <v>0</v>
      </c>
      <c r="BR93" s="31">
        <f t="shared" si="19"/>
        <v>0</v>
      </c>
      <c r="BS93" s="40">
        <f t="shared" si="14"/>
        <v>0</v>
      </c>
      <c r="BT93" s="40">
        <f t="shared" si="15"/>
        <v>0</v>
      </c>
      <c r="BU93" s="52"/>
    </row>
    <row r="94" spans="1:73" s="9" customFormat="1" ht="45" hidden="1" customHeight="1">
      <c r="A94" s="80" t="s">
        <v>218</v>
      </c>
      <c r="B94" s="69" t="s">
        <v>219</v>
      </c>
      <c r="C94" s="92" t="s">
        <v>54</v>
      </c>
      <c r="D94" s="61">
        <v>332.86</v>
      </c>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f t="shared" si="18"/>
        <v>0</v>
      </c>
      <c r="BR94" s="31">
        <f t="shared" si="19"/>
        <v>0</v>
      </c>
      <c r="BS94" s="40">
        <f t="shared" si="14"/>
        <v>0</v>
      </c>
      <c r="BT94" s="40">
        <f t="shared" si="15"/>
        <v>0</v>
      </c>
      <c r="BU94" s="52"/>
    </row>
    <row r="95" spans="1:73" s="9" customFormat="1" ht="45" hidden="1" customHeight="1">
      <c r="A95" s="80" t="s">
        <v>220</v>
      </c>
      <c r="B95" s="69" t="s">
        <v>221</v>
      </c>
      <c r="C95" s="92" t="s">
        <v>54</v>
      </c>
      <c r="D95" s="61">
        <v>7.01</v>
      </c>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f t="shared" si="18"/>
        <v>0</v>
      </c>
      <c r="BR95" s="31">
        <f t="shared" si="19"/>
        <v>0</v>
      </c>
      <c r="BS95" s="40">
        <f t="shared" si="14"/>
        <v>0</v>
      </c>
      <c r="BT95" s="40">
        <f t="shared" si="15"/>
        <v>0</v>
      </c>
      <c r="BU95" s="52"/>
    </row>
    <row r="96" spans="1:73" s="9" customFormat="1" ht="45" hidden="1" customHeight="1">
      <c r="A96" s="80" t="s">
        <v>222</v>
      </c>
      <c r="B96" s="69" t="s">
        <v>223</v>
      </c>
      <c r="C96" s="92" t="s">
        <v>58</v>
      </c>
      <c r="D96" s="61">
        <v>238.26</v>
      </c>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f t="shared" si="18"/>
        <v>0</v>
      </c>
      <c r="BR96" s="31">
        <f t="shared" si="19"/>
        <v>0</v>
      </c>
      <c r="BS96" s="40">
        <f t="shared" si="14"/>
        <v>0</v>
      </c>
      <c r="BT96" s="40">
        <f t="shared" si="15"/>
        <v>0</v>
      </c>
      <c r="BU96" s="52"/>
    </row>
    <row r="97" spans="1:73" s="9" customFormat="1" ht="45" hidden="1" customHeight="1">
      <c r="A97" s="80" t="s">
        <v>224</v>
      </c>
      <c r="B97" s="69" t="s">
        <v>225</v>
      </c>
      <c r="C97" s="92" t="s">
        <v>54</v>
      </c>
      <c r="D97" s="98">
        <v>21.02</v>
      </c>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f t="shared" si="18"/>
        <v>0</v>
      </c>
      <c r="BR97" s="31">
        <f t="shared" si="19"/>
        <v>0</v>
      </c>
      <c r="BS97" s="40">
        <f t="shared" si="14"/>
        <v>0</v>
      </c>
      <c r="BT97" s="40">
        <f t="shared" si="15"/>
        <v>0</v>
      </c>
      <c r="BU97" s="52"/>
    </row>
    <row r="98" spans="1:73" ht="45" hidden="1" customHeight="1">
      <c r="A98" s="80" t="s">
        <v>226</v>
      </c>
      <c r="B98" s="69" t="s">
        <v>227</v>
      </c>
      <c r="C98" s="86" t="s">
        <v>95</v>
      </c>
      <c r="D98" s="100">
        <v>1</v>
      </c>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f t="shared" si="18"/>
        <v>0</v>
      </c>
      <c r="BR98" s="31">
        <f t="shared" si="19"/>
        <v>0</v>
      </c>
      <c r="BS98" s="40">
        <f t="shared" ref="BS98" si="20">ROUND(BQ98*$D98,2)</f>
        <v>0</v>
      </c>
      <c r="BT98" s="40">
        <f t="shared" ref="BT98" si="21">ROUND(BR98*$D98,2)</f>
        <v>0</v>
      </c>
      <c r="BU98" s="52"/>
    </row>
    <row r="99" spans="1:73" ht="45" hidden="1" customHeight="1">
      <c r="A99" s="150" t="s">
        <v>228</v>
      </c>
      <c r="B99" s="151"/>
      <c r="C99" s="151"/>
      <c r="D99" s="99"/>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row>
    <row r="100" spans="1:73" ht="45" hidden="1" customHeight="1">
      <c r="A100" s="77" t="s">
        <v>229</v>
      </c>
      <c r="B100" s="91" t="s">
        <v>230</v>
      </c>
      <c r="C100" s="92" t="s">
        <v>54</v>
      </c>
      <c r="D100" s="61">
        <v>2.66</v>
      </c>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f t="shared" ref="BQ100:BQ115" si="22">SUM(E100,G100,I100,M100,O100,Q100,S100,U100,W100,Y100,AA100,AC100,AE100,AG100,AI100,AK100,AM100,AO100,AQ100,AS100,AU100,AW100,AY100,BA100,BC100,BE100,BG100,BI100,BK100,BM100,BO100)</f>
        <v>0</v>
      </c>
      <c r="BR100" s="31">
        <f t="shared" ref="BR100:BR115" si="23">SUM(F100,H100,J100,N100,P100,R100,T100,V100,X100,Z100,AB100,AD100,AF100,AH100,AJ100,AL100,AN100,AP100,AR100,AT100,AV100,AX100,AZ100,BB100,BD100,BF100,BH100,BJ100,BL100,BN100,BP100)</f>
        <v>0</v>
      </c>
      <c r="BS100" s="40">
        <f t="shared" ref="BS100" si="24">ROUND(BQ100*$D100,2)</f>
        <v>0</v>
      </c>
      <c r="BT100" s="40">
        <f t="shared" ref="BT100" si="25">ROUND(BR100*$D100,2)</f>
        <v>0</v>
      </c>
      <c r="BU100" s="52"/>
    </row>
    <row r="101" spans="1:73" ht="45" hidden="1" customHeight="1">
      <c r="A101" s="77" t="s">
        <v>231</v>
      </c>
      <c r="B101" s="91" t="s">
        <v>232</v>
      </c>
      <c r="C101" s="92" t="s">
        <v>54</v>
      </c>
      <c r="D101" s="61">
        <v>2.86</v>
      </c>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f t="shared" si="22"/>
        <v>0</v>
      </c>
      <c r="BR101" s="31">
        <f t="shared" si="23"/>
        <v>0</v>
      </c>
      <c r="BS101" s="40">
        <f t="shared" ref="BS101:BT115" si="26">ROUND(BQ101*$D101,2)</f>
        <v>0</v>
      </c>
      <c r="BT101" s="40">
        <f t="shared" si="26"/>
        <v>0</v>
      </c>
      <c r="BU101" s="52"/>
    </row>
    <row r="102" spans="1:73" s="10" customFormat="1" ht="45" hidden="1" customHeight="1">
      <c r="A102" s="77" t="s">
        <v>233</v>
      </c>
      <c r="B102" s="91" t="s">
        <v>234</v>
      </c>
      <c r="C102" s="92" t="s">
        <v>54</v>
      </c>
      <c r="D102" s="61">
        <v>3.31</v>
      </c>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f t="shared" si="22"/>
        <v>0</v>
      </c>
      <c r="BR102" s="31">
        <f t="shared" si="23"/>
        <v>0</v>
      </c>
      <c r="BS102" s="40">
        <f t="shared" si="26"/>
        <v>0</v>
      </c>
      <c r="BT102" s="40">
        <f t="shared" si="26"/>
        <v>0</v>
      </c>
      <c r="BU102" s="52"/>
    </row>
    <row r="103" spans="1:73" ht="45" hidden="1" customHeight="1">
      <c r="A103" s="77" t="s">
        <v>235</v>
      </c>
      <c r="B103" s="91" t="s">
        <v>236</v>
      </c>
      <c r="C103" s="92" t="s">
        <v>54</v>
      </c>
      <c r="D103" s="61">
        <v>3.69</v>
      </c>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f t="shared" si="22"/>
        <v>0</v>
      </c>
      <c r="BR103" s="31">
        <f t="shared" si="23"/>
        <v>0</v>
      </c>
      <c r="BS103" s="40">
        <f t="shared" si="26"/>
        <v>0</v>
      </c>
      <c r="BT103" s="40">
        <f t="shared" si="26"/>
        <v>0</v>
      </c>
      <c r="BU103" s="52"/>
    </row>
    <row r="104" spans="1:73" ht="45" hidden="1" customHeight="1">
      <c r="A104" s="77" t="s">
        <v>237</v>
      </c>
      <c r="B104" s="91" t="s">
        <v>238</v>
      </c>
      <c r="C104" s="92" t="s">
        <v>54</v>
      </c>
      <c r="D104" s="61">
        <v>4.54</v>
      </c>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f t="shared" si="22"/>
        <v>0</v>
      </c>
      <c r="BR104" s="31">
        <f t="shared" si="23"/>
        <v>0</v>
      </c>
      <c r="BS104" s="40">
        <f t="shared" si="26"/>
        <v>0</v>
      </c>
      <c r="BT104" s="40">
        <f t="shared" si="26"/>
        <v>0</v>
      </c>
      <c r="BU104" s="52"/>
    </row>
    <row r="105" spans="1:73" ht="45" hidden="1" customHeight="1">
      <c r="A105" s="77" t="s">
        <v>239</v>
      </c>
      <c r="B105" s="91" t="s">
        <v>240</v>
      </c>
      <c r="C105" s="92" t="s">
        <v>54</v>
      </c>
      <c r="D105" s="61">
        <v>4.72</v>
      </c>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f t="shared" si="22"/>
        <v>0</v>
      </c>
      <c r="BR105" s="31">
        <f t="shared" si="23"/>
        <v>0</v>
      </c>
      <c r="BS105" s="40">
        <f t="shared" si="26"/>
        <v>0</v>
      </c>
      <c r="BT105" s="40">
        <f t="shared" si="26"/>
        <v>0</v>
      </c>
      <c r="BU105" s="52"/>
    </row>
    <row r="106" spans="1:73" ht="45" hidden="1" customHeight="1">
      <c r="A106" s="77" t="s">
        <v>241</v>
      </c>
      <c r="B106" s="91" t="s">
        <v>242</v>
      </c>
      <c r="C106" s="92" t="s">
        <v>54</v>
      </c>
      <c r="D106" s="61">
        <v>5.86</v>
      </c>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f t="shared" si="22"/>
        <v>0</v>
      </c>
      <c r="BR106" s="31">
        <f t="shared" si="23"/>
        <v>0</v>
      </c>
      <c r="BS106" s="40">
        <f t="shared" si="26"/>
        <v>0</v>
      </c>
      <c r="BT106" s="40">
        <f t="shared" si="26"/>
        <v>0</v>
      </c>
      <c r="BU106" s="52"/>
    </row>
    <row r="107" spans="1:73" ht="45" hidden="1" customHeight="1">
      <c r="A107" s="77" t="s">
        <v>243</v>
      </c>
      <c r="B107" s="91" t="s">
        <v>244</v>
      </c>
      <c r="C107" s="92" t="s">
        <v>54</v>
      </c>
      <c r="D107" s="61">
        <v>6.94</v>
      </c>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f t="shared" si="22"/>
        <v>0</v>
      </c>
      <c r="BR107" s="31">
        <f t="shared" si="23"/>
        <v>0</v>
      </c>
      <c r="BS107" s="40">
        <f t="shared" si="26"/>
        <v>0</v>
      </c>
      <c r="BT107" s="40">
        <f t="shared" si="26"/>
        <v>0</v>
      </c>
      <c r="BU107" s="52"/>
    </row>
    <row r="108" spans="1:73" ht="45" hidden="1" customHeight="1">
      <c r="A108" s="77" t="s">
        <v>245</v>
      </c>
      <c r="B108" s="91" t="s">
        <v>246</v>
      </c>
      <c r="C108" s="92" t="s">
        <v>54</v>
      </c>
      <c r="D108" s="61">
        <v>8.42</v>
      </c>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f t="shared" si="22"/>
        <v>0</v>
      </c>
      <c r="BR108" s="31">
        <f t="shared" si="23"/>
        <v>0</v>
      </c>
      <c r="BS108" s="40">
        <f t="shared" si="26"/>
        <v>0</v>
      </c>
      <c r="BT108" s="40">
        <f t="shared" si="26"/>
        <v>0</v>
      </c>
      <c r="BU108" s="52"/>
    </row>
    <row r="109" spans="1:73" ht="45" hidden="1" customHeight="1">
      <c r="A109" s="77" t="s">
        <v>247</v>
      </c>
      <c r="B109" s="91" t="s">
        <v>248</v>
      </c>
      <c r="C109" s="92" t="s">
        <v>54</v>
      </c>
      <c r="D109" s="61">
        <v>12.69</v>
      </c>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f t="shared" si="22"/>
        <v>0</v>
      </c>
      <c r="BR109" s="31">
        <f t="shared" si="23"/>
        <v>0</v>
      </c>
      <c r="BS109" s="40">
        <f t="shared" si="26"/>
        <v>0</v>
      </c>
      <c r="BT109" s="40">
        <f t="shared" si="26"/>
        <v>0</v>
      </c>
      <c r="BU109" s="52"/>
    </row>
    <row r="110" spans="1:73" ht="45" hidden="1" customHeight="1">
      <c r="A110" s="77" t="s">
        <v>249</v>
      </c>
      <c r="B110" s="91" t="s">
        <v>250</v>
      </c>
      <c r="C110" s="92" t="s">
        <v>54</v>
      </c>
      <c r="D110" s="61">
        <v>13.53</v>
      </c>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f t="shared" si="22"/>
        <v>0</v>
      </c>
      <c r="BR110" s="31">
        <f t="shared" si="23"/>
        <v>0</v>
      </c>
      <c r="BS110" s="40">
        <f t="shared" si="26"/>
        <v>0</v>
      </c>
      <c r="BT110" s="40">
        <f t="shared" si="26"/>
        <v>0</v>
      </c>
      <c r="BU110" s="52"/>
    </row>
    <row r="111" spans="1:73" ht="45" hidden="1" customHeight="1">
      <c r="A111" s="77" t="s">
        <v>251</v>
      </c>
      <c r="B111" s="91" t="s">
        <v>252</v>
      </c>
      <c r="C111" s="92" t="s">
        <v>54</v>
      </c>
      <c r="D111" s="61">
        <v>21.45</v>
      </c>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f t="shared" si="22"/>
        <v>0</v>
      </c>
      <c r="BR111" s="31">
        <f t="shared" si="23"/>
        <v>0</v>
      </c>
      <c r="BS111" s="40">
        <f t="shared" si="26"/>
        <v>0</v>
      </c>
      <c r="BT111" s="40">
        <f t="shared" si="26"/>
        <v>0</v>
      </c>
      <c r="BU111" s="52"/>
    </row>
    <row r="112" spans="1:73" ht="45" hidden="1" customHeight="1">
      <c r="A112" s="77" t="s">
        <v>253</v>
      </c>
      <c r="B112" s="91" t="s">
        <v>254</v>
      </c>
      <c r="C112" s="92" t="s">
        <v>54</v>
      </c>
      <c r="D112" s="61">
        <v>25.86</v>
      </c>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f t="shared" si="22"/>
        <v>0</v>
      </c>
      <c r="BR112" s="31">
        <f t="shared" si="23"/>
        <v>0</v>
      </c>
      <c r="BS112" s="40">
        <f t="shared" si="26"/>
        <v>0</v>
      </c>
      <c r="BT112" s="40">
        <f t="shared" si="26"/>
        <v>0</v>
      </c>
      <c r="BU112" s="52"/>
    </row>
    <row r="113" spans="1:73" ht="45" hidden="1" customHeight="1">
      <c r="A113" s="77" t="s">
        <v>255</v>
      </c>
      <c r="B113" s="91" t="s">
        <v>256</v>
      </c>
      <c r="C113" s="92" t="s">
        <v>54</v>
      </c>
      <c r="D113" s="61">
        <v>32.57</v>
      </c>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f t="shared" si="22"/>
        <v>0</v>
      </c>
      <c r="BR113" s="31">
        <f t="shared" si="23"/>
        <v>0</v>
      </c>
      <c r="BS113" s="40">
        <f t="shared" si="26"/>
        <v>0</v>
      </c>
      <c r="BT113" s="40">
        <f t="shared" si="26"/>
        <v>0</v>
      </c>
      <c r="BU113" s="52"/>
    </row>
    <row r="114" spans="1:73" ht="45" hidden="1" customHeight="1">
      <c r="A114" s="77" t="s">
        <v>257</v>
      </c>
      <c r="B114" s="91" t="s">
        <v>258</v>
      </c>
      <c r="C114" s="92" t="s">
        <v>54</v>
      </c>
      <c r="D114" s="61">
        <v>34.64</v>
      </c>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f t="shared" si="22"/>
        <v>0</v>
      </c>
      <c r="BR114" s="31">
        <f t="shared" si="23"/>
        <v>0</v>
      </c>
      <c r="BS114" s="40">
        <f t="shared" si="26"/>
        <v>0</v>
      </c>
      <c r="BT114" s="40">
        <f t="shared" si="26"/>
        <v>0</v>
      </c>
      <c r="BU114" s="52"/>
    </row>
    <row r="115" spans="1:73" ht="45" hidden="1" customHeight="1">
      <c r="A115" s="77" t="s">
        <v>259</v>
      </c>
      <c r="B115" s="91" t="s">
        <v>260</v>
      </c>
      <c r="C115" s="92" t="s">
        <v>58</v>
      </c>
      <c r="D115" s="61">
        <v>4.91</v>
      </c>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f t="shared" si="22"/>
        <v>0</v>
      </c>
      <c r="BR115" s="31">
        <f t="shared" si="23"/>
        <v>0</v>
      </c>
      <c r="BS115" s="40">
        <f t="shared" si="26"/>
        <v>0</v>
      </c>
      <c r="BT115" s="40">
        <f t="shared" si="26"/>
        <v>0</v>
      </c>
      <c r="BU115" s="52"/>
    </row>
    <row r="116" spans="1:73" ht="45" hidden="1" customHeight="1">
      <c r="A116" s="133" t="s">
        <v>261</v>
      </c>
      <c r="B116" s="134"/>
      <c r="C116" s="134"/>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row>
    <row r="117" spans="1:73" ht="45" hidden="1" customHeight="1">
      <c r="A117" s="133" t="s">
        <v>262</v>
      </c>
      <c r="B117" s="134"/>
      <c r="C117" s="134"/>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row>
    <row r="118" spans="1:73" ht="45" hidden="1" customHeight="1">
      <c r="A118" s="80" t="s">
        <v>263</v>
      </c>
      <c r="B118" s="91" t="s">
        <v>264</v>
      </c>
      <c r="C118" s="92" t="s">
        <v>54</v>
      </c>
      <c r="D118" s="61">
        <v>3.53</v>
      </c>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f t="shared" ref="BQ118:BQ131" si="27">SUM(E118,G118,I118,M118,O118,Q118,S118,U118,W118,Y118,AA118,AC118,AE118,AG118,AI118,AK118,AM118,AO118,AQ118,AS118,AU118,AW118,AY118,BA118,BC118,BE118,BG118,BI118,BK118,BM118,BO118)</f>
        <v>0</v>
      </c>
      <c r="BR118" s="31">
        <f t="shared" ref="BR118:BR131" si="28">SUM(F118,H118,J118,N118,P118,R118,T118,V118,X118,Z118,AB118,AD118,AF118,AH118,AJ118,AL118,AN118,AP118,AR118,AT118,AV118,AX118,AZ118,BB118,BD118,BF118,BH118,BJ118,BL118,BN118,BP118)</f>
        <v>0</v>
      </c>
      <c r="BS118" s="40">
        <f t="shared" ref="BS118:BS131" si="29">ROUND(BQ118*$D118,2)</f>
        <v>0</v>
      </c>
      <c r="BT118" s="40">
        <f t="shared" ref="BT118:BT131" si="30">ROUND(BR118*$D118,2)</f>
        <v>0</v>
      </c>
      <c r="BU118" s="52"/>
    </row>
    <row r="119" spans="1:73" ht="45" hidden="1" customHeight="1">
      <c r="A119" s="80" t="s">
        <v>265</v>
      </c>
      <c r="B119" s="78" t="s">
        <v>266</v>
      </c>
      <c r="C119" s="92" t="s">
        <v>267</v>
      </c>
      <c r="D119" s="61">
        <v>2.35</v>
      </c>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f t="shared" si="27"/>
        <v>0</v>
      </c>
      <c r="BR119" s="31">
        <f t="shared" si="28"/>
        <v>0</v>
      </c>
      <c r="BS119" s="40">
        <f t="shared" si="29"/>
        <v>0</v>
      </c>
      <c r="BT119" s="40">
        <f t="shared" si="30"/>
        <v>0</v>
      </c>
      <c r="BU119" s="52"/>
    </row>
    <row r="120" spans="1:73" ht="45" hidden="1" customHeight="1">
      <c r="A120" s="80" t="s">
        <v>268</v>
      </c>
      <c r="B120" s="91" t="s">
        <v>269</v>
      </c>
      <c r="C120" s="92" t="s">
        <v>54</v>
      </c>
      <c r="D120" s="61">
        <v>4.6900000000000004</v>
      </c>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f t="shared" si="27"/>
        <v>0</v>
      </c>
      <c r="BR120" s="31">
        <f t="shared" si="28"/>
        <v>0</v>
      </c>
      <c r="BS120" s="40">
        <f t="shared" si="29"/>
        <v>0</v>
      </c>
      <c r="BT120" s="40">
        <f t="shared" si="30"/>
        <v>0</v>
      </c>
      <c r="BU120" s="52"/>
    </row>
    <row r="121" spans="1:73" ht="45" hidden="1" customHeight="1">
      <c r="A121" s="80" t="s">
        <v>270</v>
      </c>
      <c r="B121" s="91" t="s">
        <v>271</v>
      </c>
      <c r="C121" s="92" t="s">
        <v>54</v>
      </c>
      <c r="D121" s="61">
        <v>4.88</v>
      </c>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f t="shared" si="27"/>
        <v>0</v>
      </c>
      <c r="BR121" s="31">
        <f t="shared" si="28"/>
        <v>0</v>
      </c>
      <c r="BS121" s="40">
        <f t="shared" si="29"/>
        <v>0</v>
      </c>
      <c r="BT121" s="40">
        <f t="shared" si="30"/>
        <v>0</v>
      </c>
      <c r="BU121" s="52"/>
    </row>
    <row r="122" spans="1:73" ht="45" hidden="1" customHeight="1">
      <c r="A122" s="80" t="s">
        <v>272</v>
      </c>
      <c r="B122" s="91" t="s">
        <v>273</v>
      </c>
      <c r="C122" s="92" t="s">
        <v>54</v>
      </c>
      <c r="D122" s="61">
        <v>5.3</v>
      </c>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f t="shared" si="27"/>
        <v>0</v>
      </c>
      <c r="BR122" s="31">
        <f t="shared" si="28"/>
        <v>0</v>
      </c>
      <c r="BS122" s="40">
        <f t="shared" si="29"/>
        <v>0</v>
      </c>
      <c r="BT122" s="40">
        <f t="shared" si="30"/>
        <v>0</v>
      </c>
      <c r="BU122" s="52"/>
    </row>
    <row r="123" spans="1:73" ht="45" hidden="1" customHeight="1">
      <c r="A123" s="80" t="s">
        <v>274</v>
      </c>
      <c r="B123" s="91" t="s">
        <v>275</v>
      </c>
      <c r="C123" s="92" t="s">
        <v>54</v>
      </c>
      <c r="D123" s="61">
        <v>6.2</v>
      </c>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f t="shared" si="27"/>
        <v>0</v>
      </c>
      <c r="BR123" s="31">
        <f t="shared" si="28"/>
        <v>0</v>
      </c>
      <c r="BS123" s="40">
        <f t="shared" si="29"/>
        <v>0</v>
      </c>
      <c r="BT123" s="40">
        <f t="shared" si="30"/>
        <v>0</v>
      </c>
      <c r="BU123" s="52"/>
    </row>
    <row r="124" spans="1:73" ht="45" hidden="1" customHeight="1">
      <c r="A124" s="80" t="s">
        <v>276</v>
      </c>
      <c r="B124" s="91" t="s">
        <v>277</v>
      </c>
      <c r="C124" s="92" t="s">
        <v>54</v>
      </c>
      <c r="D124" s="61">
        <v>7.08</v>
      </c>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f t="shared" si="27"/>
        <v>0</v>
      </c>
      <c r="BR124" s="31">
        <f t="shared" si="28"/>
        <v>0</v>
      </c>
      <c r="BS124" s="40">
        <f t="shared" si="29"/>
        <v>0</v>
      </c>
      <c r="BT124" s="40">
        <f t="shared" si="30"/>
        <v>0</v>
      </c>
      <c r="BU124" s="52"/>
    </row>
    <row r="125" spans="1:73" ht="45" hidden="1" customHeight="1">
      <c r="A125" s="80" t="s">
        <v>278</v>
      </c>
      <c r="B125" s="91" t="s">
        <v>279</v>
      </c>
      <c r="C125" s="92" t="s">
        <v>54</v>
      </c>
      <c r="D125" s="61">
        <v>7.33</v>
      </c>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f t="shared" si="27"/>
        <v>0</v>
      </c>
      <c r="BR125" s="31">
        <f t="shared" si="28"/>
        <v>0</v>
      </c>
      <c r="BS125" s="40">
        <f t="shared" si="29"/>
        <v>0</v>
      </c>
      <c r="BT125" s="40">
        <f t="shared" si="30"/>
        <v>0</v>
      </c>
      <c r="BU125" s="52"/>
    </row>
    <row r="126" spans="1:73" ht="45" hidden="1" customHeight="1">
      <c r="A126" s="80" t="s">
        <v>280</v>
      </c>
      <c r="B126" s="91" t="s">
        <v>281</v>
      </c>
      <c r="C126" s="92" t="s">
        <v>54</v>
      </c>
      <c r="D126" s="61">
        <v>8.48</v>
      </c>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f t="shared" si="27"/>
        <v>0</v>
      </c>
      <c r="BR126" s="31">
        <f t="shared" si="28"/>
        <v>0</v>
      </c>
      <c r="BS126" s="40">
        <f t="shared" si="29"/>
        <v>0</v>
      </c>
      <c r="BT126" s="40">
        <f t="shared" si="30"/>
        <v>0</v>
      </c>
      <c r="BU126" s="52"/>
    </row>
    <row r="127" spans="1:73" ht="45" hidden="1" customHeight="1">
      <c r="A127" s="80" t="s">
        <v>282</v>
      </c>
      <c r="B127" s="91" t="s">
        <v>283</v>
      </c>
      <c r="C127" s="92" t="s">
        <v>54</v>
      </c>
      <c r="D127" s="61">
        <v>9.76</v>
      </c>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f t="shared" si="27"/>
        <v>0</v>
      </c>
      <c r="BR127" s="31">
        <f t="shared" si="28"/>
        <v>0</v>
      </c>
      <c r="BS127" s="40">
        <f t="shared" si="29"/>
        <v>0</v>
      </c>
      <c r="BT127" s="40">
        <f t="shared" si="30"/>
        <v>0</v>
      </c>
      <c r="BU127" s="52"/>
    </row>
    <row r="128" spans="1:73" ht="45" hidden="1" customHeight="1">
      <c r="A128" s="80" t="s">
        <v>284</v>
      </c>
      <c r="B128" s="91" t="s">
        <v>285</v>
      </c>
      <c r="C128" s="92" t="s">
        <v>54</v>
      </c>
      <c r="D128" s="61">
        <v>11.34</v>
      </c>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f t="shared" si="27"/>
        <v>0</v>
      </c>
      <c r="BR128" s="31">
        <f t="shared" si="28"/>
        <v>0</v>
      </c>
      <c r="BS128" s="40">
        <f t="shared" si="29"/>
        <v>0</v>
      </c>
      <c r="BT128" s="40">
        <f t="shared" si="30"/>
        <v>0</v>
      </c>
      <c r="BU128" s="52"/>
    </row>
    <row r="129" spans="1:73" ht="45" hidden="1" customHeight="1">
      <c r="A129" s="80" t="s">
        <v>286</v>
      </c>
      <c r="B129" s="91" t="s">
        <v>287</v>
      </c>
      <c r="C129" s="92" t="s">
        <v>54</v>
      </c>
      <c r="D129" s="61">
        <v>13.32</v>
      </c>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f t="shared" si="27"/>
        <v>0</v>
      </c>
      <c r="BR129" s="31">
        <f t="shared" si="28"/>
        <v>0</v>
      </c>
      <c r="BS129" s="40">
        <f t="shared" si="29"/>
        <v>0</v>
      </c>
      <c r="BT129" s="40">
        <f t="shared" si="30"/>
        <v>0</v>
      </c>
      <c r="BU129" s="52"/>
    </row>
    <row r="130" spans="1:73" ht="45" hidden="1" customHeight="1">
      <c r="A130" s="80" t="s">
        <v>288</v>
      </c>
      <c r="B130" s="91" t="s">
        <v>289</v>
      </c>
      <c r="C130" s="92" t="s">
        <v>54</v>
      </c>
      <c r="D130" s="61">
        <v>17.45</v>
      </c>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f t="shared" si="27"/>
        <v>0</v>
      </c>
      <c r="BR130" s="31">
        <f t="shared" si="28"/>
        <v>0</v>
      </c>
      <c r="BS130" s="40">
        <f t="shared" si="29"/>
        <v>0</v>
      </c>
      <c r="BT130" s="40">
        <f t="shared" si="30"/>
        <v>0</v>
      </c>
      <c r="BU130" s="52"/>
    </row>
    <row r="131" spans="1:73" ht="45" hidden="1" customHeight="1">
      <c r="A131" s="80" t="s">
        <v>290</v>
      </c>
      <c r="B131" s="91" t="s">
        <v>260</v>
      </c>
      <c r="C131" s="92" t="s">
        <v>58</v>
      </c>
      <c r="D131" s="61">
        <v>4.91</v>
      </c>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f t="shared" si="27"/>
        <v>0</v>
      </c>
      <c r="BR131" s="31">
        <f t="shared" si="28"/>
        <v>0</v>
      </c>
      <c r="BS131" s="40">
        <f t="shared" si="29"/>
        <v>0</v>
      </c>
      <c r="BT131" s="40">
        <f t="shared" si="30"/>
        <v>0</v>
      </c>
      <c r="BU131" s="52"/>
    </row>
    <row r="132" spans="1:73" ht="45" hidden="1" customHeight="1">
      <c r="A132" s="137" t="s">
        <v>291</v>
      </c>
      <c r="B132" s="138"/>
      <c r="C132" s="138"/>
      <c r="D132" s="79"/>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row>
    <row r="133" spans="1:73" ht="45" hidden="1" customHeight="1">
      <c r="A133" s="80" t="s">
        <v>292</v>
      </c>
      <c r="B133" s="91" t="s">
        <v>293</v>
      </c>
      <c r="C133" s="92" t="s">
        <v>58</v>
      </c>
      <c r="D133" s="61">
        <v>549.04</v>
      </c>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f t="shared" ref="BQ133:BQ143" si="31">SUM(E133,G133,I133,M133,O133,Q133,S133,U133,W133,Y133,AA133,AC133,AE133,AG133,AI133,AK133,AM133,AO133,AQ133,AS133,AU133,AW133,AY133,BA133,BC133,BE133,BG133,BI133,BK133,BM133,BO133)</f>
        <v>0</v>
      </c>
      <c r="BR133" s="31">
        <f t="shared" ref="BR133:BR143" si="32">SUM(F133,H133,J133,N133,P133,R133,T133,V133,X133,Z133,AB133,AD133,AF133,AH133,AJ133,AL133,AN133,AP133,AR133,AT133,AV133,AX133,AZ133,BB133,BD133,BF133,BH133,BJ133,BL133,BN133,BP133)</f>
        <v>0</v>
      </c>
      <c r="BS133" s="40">
        <f t="shared" ref="BS133:BS143" si="33">ROUND(BQ133*$D133,2)</f>
        <v>0</v>
      </c>
      <c r="BT133" s="40">
        <f t="shared" ref="BT133:BT143" si="34">ROUND(BR133*$D133,2)</f>
        <v>0</v>
      </c>
      <c r="BU133" s="52"/>
    </row>
    <row r="134" spans="1:73" ht="45" hidden="1" customHeight="1">
      <c r="A134" s="80" t="s">
        <v>294</v>
      </c>
      <c r="B134" s="91" t="s">
        <v>295</v>
      </c>
      <c r="C134" s="92" t="s">
        <v>58</v>
      </c>
      <c r="D134" s="61">
        <v>768.91</v>
      </c>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f t="shared" si="31"/>
        <v>0</v>
      </c>
      <c r="BR134" s="31">
        <f t="shared" si="32"/>
        <v>0</v>
      </c>
      <c r="BS134" s="40">
        <f t="shared" ref="BS134:BS140" si="35">ROUND(BQ134*$D134,2)</f>
        <v>0</v>
      </c>
      <c r="BT134" s="40">
        <f t="shared" ref="BT134:BT140" si="36">ROUND(BR134*$D134,2)</f>
        <v>0</v>
      </c>
      <c r="BU134" s="52"/>
    </row>
    <row r="135" spans="1:73" ht="45" hidden="1" customHeight="1">
      <c r="A135" s="80" t="s">
        <v>296</v>
      </c>
      <c r="B135" s="91" t="s">
        <v>297</v>
      </c>
      <c r="C135" s="92" t="s">
        <v>58</v>
      </c>
      <c r="D135" s="61">
        <v>1705.48</v>
      </c>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f t="shared" si="31"/>
        <v>0</v>
      </c>
      <c r="BR135" s="31">
        <f t="shared" si="32"/>
        <v>0</v>
      </c>
      <c r="BS135" s="40">
        <f t="shared" si="35"/>
        <v>0</v>
      </c>
      <c r="BT135" s="40">
        <f t="shared" si="36"/>
        <v>0</v>
      </c>
      <c r="BU135" s="52"/>
    </row>
    <row r="136" spans="1:73" ht="45" hidden="1" customHeight="1">
      <c r="A136" s="80" t="s">
        <v>298</v>
      </c>
      <c r="B136" s="91" t="s">
        <v>299</v>
      </c>
      <c r="C136" s="92" t="s">
        <v>58</v>
      </c>
      <c r="D136" s="61">
        <v>1826.18</v>
      </c>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f t="shared" si="31"/>
        <v>0</v>
      </c>
      <c r="BR136" s="31">
        <f t="shared" si="32"/>
        <v>0</v>
      </c>
      <c r="BS136" s="40">
        <f t="shared" si="35"/>
        <v>0</v>
      </c>
      <c r="BT136" s="40">
        <f t="shared" si="36"/>
        <v>0</v>
      </c>
      <c r="BU136" s="52"/>
    </row>
    <row r="137" spans="1:73" ht="45" hidden="1" customHeight="1">
      <c r="A137" s="80" t="s">
        <v>300</v>
      </c>
      <c r="B137" s="91" t="s">
        <v>301</v>
      </c>
      <c r="C137" s="92" t="s">
        <v>58</v>
      </c>
      <c r="D137" s="61">
        <v>398.99</v>
      </c>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f t="shared" si="31"/>
        <v>0</v>
      </c>
      <c r="BR137" s="31">
        <f t="shared" si="32"/>
        <v>0</v>
      </c>
      <c r="BS137" s="40">
        <f t="shared" si="35"/>
        <v>0</v>
      </c>
      <c r="BT137" s="40">
        <f t="shared" si="36"/>
        <v>0</v>
      </c>
      <c r="BU137" s="52"/>
    </row>
    <row r="138" spans="1:73" ht="45" hidden="1" customHeight="1">
      <c r="A138" s="80" t="s">
        <v>302</v>
      </c>
      <c r="B138" s="91" t="s">
        <v>303</v>
      </c>
      <c r="C138" s="92" t="s">
        <v>58</v>
      </c>
      <c r="D138" s="61">
        <v>445.79</v>
      </c>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f t="shared" si="31"/>
        <v>0</v>
      </c>
      <c r="BR138" s="31">
        <f t="shared" si="32"/>
        <v>0</v>
      </c>
      <c r="BS138" s="40">
        <f t="shared" si="35"/>
        <v>0</v>
      </c>
      <c r="BT138" s="40">
        <f t="shared" si="36"/>
        <v>0</v>
      </c>
      <c r="BU138" s="52"/>
    </row>
    <row r="139" spans="1:73" ht="45" hidden="1" customHeight="1">
      <c r="A139" s="80" t="s">
        <v>304</v>
      </c>
      <c r="B139" s="91" t="s">
        <v>305</v>
      </c>
      <c r="C139" s="92" t="s">
        <v>58</v>
      </c>
      <c r="D139" s="61">
        <v>623.32000000000005</v>
      </c>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f t="shared" si="31"/>
        <v>0</v>
      </c>
      <c r="BR139" s="31">
        <f t="shared" si="32"/>
        <v>0</v>
      </c>
      <c r="BS139" s="40">
        <f t="shared" si="35"/>
        <v>0</v>
      </c>
      <c r="BT139" s="40">
        <f t="shared" si="36"/>
        <v>0</v>
      </c>
      <c r="BU139" s="52"/>
    </row>
    <row r="140" spans="1:73" ht="45" hidden="1" customHeight="1">
      <c r="A140" s="80" t="s">
        <v>306</v>
      </c>
      <c r="B140" s="91" t="s">
        <v>307</v>
      </c>
      <c r="C140" s="92" t="s">
        <v>58</v>
      </c>
      <c r="D140" s="61">
        <v>623.32000000000005</v>
      </c>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f t="shared" si="31"/>
        <v>0</v>
      </c>
      <c r="BR140" s="31">
        <f t="shared" si="32"/>
        <v>0</v>
      </c>
      <c r="BS140" s="40">
        <f t="shared" si="35"/>
        <v>0</v>
      </c>
      <c r="BT140" s="40">
        <f t="shared" si="36"/>
        <v>0</v>
      </c>
      <c r="BU140" s="52"/>
    </row>
    <row r="141" spans="1:73" ht="45" hidden="1" customHeight="1">
      <c r="A141" s="80" t="s">
        <v>308</v>
      </c>
      <c r="B141" s="91" t="s">
        <v>309</v>
      </c>
      <c r="C141" s="92" t="s">
        <v>58</v>
      </c>
      <c r="D141" s="61">
        <v>606.98</v>
      </c>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f t="shared" si="31"/>
        <v>0</v>
      </c>
      <c r="BR141" s="31">
        <f t="shared" si="32"/>
        <v>0</v>
      </c>
      <c r="BS141" s="40">
        <f t="shared" si="33"/>
        <v>0</v>
      </c>
      <c r="BT141" s="40">
        <f t="shared" si="34"/>
        <v>0</v>
      </c>
      <c r="BU141" s="52"/>
    </row>
    <row r="142" spans="1:73" ht="45" hidden="1" customHeight="1">
      <c r="A142" s="80" t="s">
        <v>310</v>
      </c>
      <c r="B142" s="91" t="s">
        <v>311</v>
      </c>
      <c r="C142" s="92" t="s">
        <v>58</v>
      </c>
      <c r="D142" s="61">
        <v>606.98</v>
      </c>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f t="shared" si="31"/>
        <v>0</v>
      </c>
      <c r="BR142" s="31">
        <f t="shared" si="32"/>
        <v>0</v>
      </c>
      <c r="BS142" s="40">
        <f t="shared" si="33"/>
        <v>0</v>
      </c>
      <c r="BT142" s="40">
        <f t="shared" si="34"/>
        <v>0</v>
      </c>
      <c r="BU142" s="52"/>
    </row>
    <row r="143" spans="1:73" ht="45" hidden="1" customHeight="1">
      <c r="A143" s="80" t="s">
        <v>312</v>
      </c>
      <c r="B143" s="91" t="s">
        <v>313</v>
      </c>
      <c r="C143" s="92" t="s">
        <v>58</v>
      </c>
      <c r="D143" s="61">
        <v>686.21</v>
      </c>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f t="shared" si="31"/>
        <v>0</v>
      </c>
      <c r="BR143" s="31">
        <f t="shared" si="32"/>
        <v>0</v>
      </c>
      <c r="BS143" s="40">
        <f t="shared" si="33"/>
        <v>0</v>
      </c>
      <c r="BT143" s="40">
        <f t="shared" si="34"/>
        <v>0</v>
      </c>
      <c r="BU143" s="52"/>
    </row>
    <row r="144" spans="1:73" ht="45" hidden="1" customHeight="1">
      <c r="A144" s="137" t="s">
        <v>314</v>
      </c>
      <c r="B144" s="138"/>
      <c r="C144" s="138"/>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row>
    <row r="145" spans="1:73" ht="45" hidden="1" customHeight="1">
      <c r="A145" s="80" t="s">
        <v>315</v>
      </c>
      <c r="B145" s="91" t="s">
        <v>316</v>
      </c>
      <c r="C145" s="92" t="s">
        <v>58</v>
      </c>
      <c r="D145" s="61">
        <v>165.38</v>
      </c>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f>SUM(E145,G145,I145,M145,O145,Q145,S145,U145,W145,Y145,AA145,AC145,AE145,AG145,AI145,AK145,AM145,AO145,AQ145,AS145,AU145,AW145,AY145,BA145,BC145,BE145,BG145,BI145,BK145,BM145,BO145)</f>
        <v>0</v>
      </c>
      <c r="BR145" s="31">
        <f>SUM(F145,H145,J145,N145,P145,R145,T145,V145,X145,Z145,AB145,AD145,AF145,AH145,AJ145,AL145,AN145,AP145,AR145,AT145,AV145,AX145,AZ145,BB145,BD145,BF145,BH145,BJ145,BL145,BN145,BP145)</f>
        <v>0</v>
      </c>
      <c r="BS145" s="40">
        <f>ROUND(BQ145*$D145,2)</f>
        <v>0</v>
      </c>
      <c r="BT145" s="40">
        <f>ROUND(BR145*$D145,2)</f>
        <v>0</v>
      </c>
      <c r="BU145" s="52"/>
    </row>
    <row r="146" spans="1:73" ht="45" hidden="1" customHeight="1">
      <c r="A146" s="80" t="s">
        <v>317</v>
      </c>
      <c r="B146" s="91" t="s">
        <v>318</v>
      </c>
      <c r="C146" s="92" t="s">
        <v>58</v>
      </c>
      <c r="D146" s="61">
        <v>319.55</v>
      </c>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f>SUM(E146,G146,I146,M146,O146,Q146,S146,U146,W146,Y146,AA146,AC146,AE146,AG146,AI146,AK146,AM146,AO146,AQ146,AS146,AU146,AW146,AY146,BA146,BC146,BE146,BG146,BI146,BK146,BM146,BO146)</f>
        <v>0</v>
      </c>
      <c r="BR146" s="31">
        <f>SUM(F146,H146,J146,N146,P146,R146,T146,V146,X146,Z146,AB146,AD146,AF146,AH146,AJ146,AL146,AN146,AP146,AR146,AT146,AV146,AX146,AZ146,BB146,BD146,BF146,BH146,BJ146,BL146,BN146,BP146)</f>
        <v>0</v>
      </c>
      <c r="BS146" s="40">
        <f>ROUND(BQ146*$D146,2)</f>
        <v>0</v>
      </c>
      <c r="BT146" s="40">
        <f>ROUND(BR146*$D146,2)</f>
        <v>0</v>
      </c>
      <c r="BU146" s="52"/>
    </row>
    <row r="147" spans="1:73" ht="45" hidden="1" customHeight="1">
      <c r="A147" s="137" t="s">
        <v>319</v>
      </c>
      <c r="B147" s="138"/>
      <c r="C147" s="138"/>
      <c r="D147" s="79"/>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row>
    <row r="148" spans="1:73" ht="45" hidden="1" customHeight="1">
      <c r="A148" s="80" t="s">
        <v>320</v>
      </c>
      <c r="B148" s="91" t="s">
        <v>321</v>
      </c>
      <c r="C148" s="92" t="s">
        <v>58</v>
      </c>
      <c r="D148" s="61">
        <v>763.82601187239027</v>
      </c>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f t="shared" ref="BQ148:BR152" si="37">SUM(E148,G148,I148,M148,O148,Q148,S148,U148,W148,Y148,AA148,AC148,AE148,AG148,AI148,AK148,AM148,AO148,AQ148,AS148,AU148,AW148,AY148,BA148,BC148,BE148,BG148,BI148,BK148,BM148,BO148)</f>
        <v>0</v>
      </c>
      <c r="BR148" s="31">
        <f t="shared" si="37"/>
        <v>0</v>
      </c>
      <c r="BS148" s="40">
        <f t="shared" ref="BS148:BS152" si="38">ROUND(BQ148*$D148,2)</f>
        <v>0</v>
      </c>
      <c r="BT148" s="40">
        <f t="shared" ref="BT148:BT152" si="39">ROUND(BR148*$D148,2)</f>
        <v>0</v>
      </c>
      <c r="BU148" s="52"/>
    </row>
    <row r="149" spans="1:73" ht="45" hidden="1" customHeight="1">
      <c r="A149" s="80" t="s">
        <v>322</v>
      </c>
      <c r="B149" s="91" t="s">
        <v>323</v>
      </c>
      <c r="C149" s="92" t="s">
        <v>58</v>
      </c>
      <c r="D149" s="61">
        <v>983.86396391636333</v>
      </c>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f t="shared" si="37"/>
        <v>0</v>
      </c>
      <c r="BR149" s="31">
        <f t="shared" si="37"/>
        <v>0</v>
      </c>
      <c r="BS149" s="40">
        <f t="shared" si="38"/>
        <v>0</v>
      </c>
      <c r="BT149" s="40">
        <f t="shared" si="39"/>
        <v>0</v>
      </c>
      <c r="BU149" s="52"/>
    </row>
    <row r="150" spans="1:73" ht="45" hidden="1" customHeight="1">
      <c r="A150" s="80" t="s">
        <v>324</v>
      </c>
      <c r="B150" s="91" t="s">
        <v>325</v>
      </c>
      <c r="C150" s="92" t="s">
        <v>58</v>
      </c>
      <c r="D150" s="61">
        <v>2126.0991926796628</v>
      </c>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f t="shared" si="37"/>
        <v>0</v>
      </c>
      <c r="BR150" s="31">
        <f t="shared" si="37"/>
        <v>0</v>
      </c>
      <c r="BS150" s="40">
        <f t="shared" si="38"/>
        <v>0</v>
      </c>
      <c r="BT150" s="40">
        <f t="shared" si="39"/>
        <v>0</v>
      </c>
      <c r="BU150" s="52"/>
    </row>
    <row r="151" spans="1:73" ht="45" hidden="1" customHeight="1">
      <c r="A151" s="80" t="s">
        <v>326</v>
      </c>
      <c r="B151" s="91" t="s">
        <v>327</v>
      </c>
      <c r="C151" s="92" t="s">
        <v>58</v>
      </c>
      <c r="D151" s="61">
        <v>3990.114964771918</v>
      </c>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f t="shared" si="37"/>
        <v>0</v>
      </c>
      <c r="BR151" s="31">
        <f t="shared" si="37"/>
        <v>0</v>
      </c>
      <c r="BS151" s="40">
        <f t="shared" si="38"/>
        <v>0</v>
      </c>
      <c r="BT151" s="40">
        <f t="shared" si="39"/>
        <v>0</v>
      </c>
      <c r="BU151" s="52"/>
    </row>
    <row r="152" spans="1:73" ht="45" hidden="1" customHeight="1">
      <c r="A152" s="80" t="s">
        <v>328</v>
      </c>
      <c r="B152" s="91" t="s">
        <v>329</v>
      </c>
      <c r="C152" s="92" t="s">
        <v>58</v>
      </c>
      <c r="D152" s="61">
        <v>479.31834139515138</v>
      </c>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f t="shared" si="37"/>
        <v>0</v>
      </c>
      <c r="BR152" s="31">
        <f t="shared" si="37"/>
        <v>0</v>
      </c>
      <c r="BS152" s="40">
        <f t="shared" si="38"/>
        <v>0</v>
      </c>
      <c r="BT152" s="40">
        <f t="shared" si="39"/>
        <v>0</v>
      </c>
      <c r="BU152" s="52"/>
    </row>
    <row r="153" spans="1:73" ht="45" hidden="1" customHeight="1">
      <c r="A153" s="137" t="s">
        <v>330</v>
      </c>
      <c r="B153" s="138"/>
      <c r="C153" s="138"/>
      <c r="D153" s="79"/>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row>
    <row r="154" spans="1:73" ht="45" hidden="1" customHeight="1">
      <c r="A154" s="80" t="s">
        <v>331</v>
      </c>
      <c r="B154" s="91" t="s">
        <v>332</v>
      </c>
      <c r="C154" s="92" t="s">
        <v>58</v>
      </c>
      <c r="D154" s="61">
        <v>203.84</v>
      </c>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f t="shared" ref="BQ154:BQ172" si="40">SUM(E154,G154,I154,M154,O154,Q154,S154,U154,W154,Y154,AA154,AC154,AE154,AG154,AI154,AK154,AM154,AO154,AQ154,AS154,AU154,AW154,AY154,BA154,BC154,BE154,BG154,BI154,BK154,BM154,BO154)</f>
        <v>0</v>
      </c>
      <c r="BR154" s="31">
        <f t="shared" ref="BR154:BR172" si="41">SUM(F154,H154,J154,N154,P154,R154,T154,V154,X154,Z154,AB154,AD154,AF154,AH154,AJ154,AL154,AN154,AP154,AR154,AT154,AV154,AX154,AZ154,BB154,BD154,BF154,BH154,BJ154,BL154,BN154,BP154)</f>
        <v>0</v>
      </c>
      <c r="BS154" s="40">
        <f t="shared" ref="BS154:BS172" si="42">ROUND(BQ154*$D154,2)</f>
        <v>0</v>
      </c>
      <c r="BT154" s="40">
        <f t="shared" ref="BT154:BT172" si="43">ROUND(BR154*$D154,2)</f>
        <v>0</v>
      </c>
      <c r="BU154" s="52"/>
    </row>
    <row r="155" spans="1:73" ht="45" hidden="1" customHeight="1">
      <c r="A155" s="80" t="s">
        <v>333</v>
      </c>
      <c r="B155" s="91" t="s">
        <v>334</v>
      </c>
      <c r="C155" s="92" t="s">
        <v>58</v>
      </c>
      <c r="D155" s="61">
        <v>203.84</v>
      </c>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f t="shared" si="40"/>
        <v>0</v>
      </c>
      <c r="BR155" s="31">
        <f t="shared" si="41"/>
        <v>0</v>
      </c>
      <c r="BS155" s="40">
        <f t="shared" si="42"/>
        <v>0</v>
      </c>
      <c r="BT155" s="40">
        <f t="shared" si="43"/>
        <v>0</v>
      </c>
      <c r="BU155" s="52"/>
    </row>
    <row r="156" spans="1:73" ht="45" hidden="1" customHeight="1">
      <c r="A156" s="80" t="s">
        <v>335</v>
      </c>
      <c r="B156" s="91" t="s">
        <v>336</v>
      </c>
      <c r="C156" s="92" t="s">
        <v>58</v>
      </c>
      <c r="D156" s="61">
        <v>203.84</v>
      </c>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f t="shared" si="40"/>
        <v>0</v>
      </c>
      <c r="BR156" s="31">
        <f t="shared" si="41"/>
        <v>0</v>
      </c>
      <c r="BS156" s="40">
        <f t="shared" si="42"/>
        <v>0</v>
      </c>
      <c r="BT156" s="40">
        <f t="shared" si="43"/>
        <v>0</v>
      </c>
      <c r="BU156" s="52"/>
    </row>
    <row r="157" spans="1:73" ht="45" hidden="1" customHeight="1">
      <c r="A157" s="80" t="s">
        <v>337</v>
      </c>
      <c r="B157" s="91" t="s">
        <v>338</v>
      </c>
      <c r="C157" s="92" t="s">
        <v>58</v>
      </c>
      <c r="D157" s="61">
        <v>396.43</v>
      </c>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f t="shared" si="40"/>
        <v>0</v>
      </c>
      <c r="BR157" s="31">
        <f t="shared" si="41"/>
        <v>0</v>
      </c>
      <c r="BS157" s="40">
        <f t="shared" si="42"/>
        <v>0</v>
      </c>
      <c r="BT157" s="40">
        <f t="shared" si="43"/>
        <v>0</v>
      </c>
      <c r="BU157" s="52"/>
    </row>
    <row r="158" spans="1:73" ht="45" hidden="1" customHeight="1">
      <c r="A158" s="80" t="s">
        <v>339</v>
      </c>
      <c r="B158" s="91" t="s">
        <v>340</v>
      </c>
      <c r="C158" s="92" t="s">
        <v>58</v>
      </c>
      <c r="D158" s="61">
        <v>396.43</v>
      </c>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f t="shared" si="40"/>
        <v>0</v>
      </c>
      <c r="BR158" s="31">
        <f t="shared" si="41"/>
        <v>0</v>
      </c>
      <c r="BS158" s="40">
        <f t="shared" ref="BS158" si="44">ROUND(BQ158*$D158,2)</f>
        <v>0</v>
      </c>
      <c r="BT158" s="40">
        <f t="shared" ref="BT158" si="45">ROUND(BR158*$D158,2)</f>
        <v>0</v>
      </c>
      <c r="BU158" s="52"/>
    </row>
    <row r="159" spans="1:73" ht="45" hidden="1" customHeight="1">
      <c r="A159" s="80" t="s">
        <v>341</v>
      </c>
      <c r="B159" s="91" t="s">
        <v>342</v>
      </c>
      <c r="C159" s="92" t="s">
        <v>58</v>
      </c>
      <c r="D159" s="61">
        <v>396.43</v>
      </c>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f t="shared" si="40"/>
        <v>0</v>
      </c>
      <c r="BR159" s="31">
        <f t="shared" si="41"/>
        <v>0</v>
      </c>
      <c r="BS159" s="40">
        <f t="shared" si="42"/>
        <v>0</v>
      </c>
      <c r="BT159" s="40">
        <f t="shared" si="43"/>
        <v>0</v>
      </c>
      <c r="BU159" s="52"/>
    </row>
    <row r="160" spans="1:73" ht="45" hidden="1" customHeight="1">
      <c r="A160" s="80" t="s">
        <v>343</v>
      </c>
      <c r="B160" s="91" t="s">
        <v>344</v>
      </c>
      <c r="C160" s="92" t="s">
        <v>58</v>
      </c>
      <c r="D160" s="61">
        <v>494.54</v>
      </c>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f t="shared" si="40"/>
        <v>0</v>
      </c>
      <c r="BR160" s="31">
        <f t="shared" si="41"/>
        <v>0</v>
      </c>
      <c r="BS160" s="40">
        <f t="shared" si="42"/>
        <v>0</v>
      </c>
      <c r="BT160" s="40">
        <f t="shared" si="43"/>
        <v>0</v>
      </c>
      <c r="BU160" s="52"/>
    </row>
    <row r="161" spans="1:73" ht="45" hidden="1" customHeight="1">
      <c r="A161" s="80" t="s">
        <v>345</v>
      </c>
      <c r="B161" s="91" t="s">
        <v>346</v>
      </c>
      <c r="C161" s="92" t="s">
        <v>58</v>
      </c>
      <c r="D161" s="61">
        <v>210.29</v>
      </c>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f t="shared" si="40"/>
        <v>0</v>
      </c>
      <c r="BR161" s="31">
        <f t="shared" si="41"/>
        <v>0</v>
      </c>
      <c r="BS161" s="40">
        <f t="shared" si="42"/>
        <v>0</v>
      </c>
      <c r="BT161" s="40">
        <f t="shared" si="43"/>
        <v>0</v>
      </c>
      <c r="BU161" s="52"/>
    </row>
    <row r="162" spans="1:73" ht="45" hidden="1" customHeight="1">
      <c r="A162" s="80" t="s">
        <v>347</v>
      </c>
      <c r="B162" s="91" t="s">
        <v>348</v>
      </c>
      <c r="C162" s="92" t="s">
        <v>58</v>
      </c>
      <c r="D162" s="61">
        <v>210.29</v>
      </c>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f t="shared" si="40"/>
        <v>0</v>
      </c>
      <c r="BR162" s="31">
        <f t="shared" si="41"/>
        <v>0</v>
      </c>
      <c r="BS162" s="40">
        <f t="shared" si="42"/>
        <v>0</v>
      </c>
      <c r="BT162" s="40">
        <f t="shared" si="43"/>
        <v>0</v>
      </c>
      <c r="BU162" s="52"/>
    </row>
    <row r="163" spans="1:73" ht="45" hidden="1" customHeight="1">
      <c r="A163" s="80" t="s">
        <v>349</v>
      </c>
      <c r="B163" s="91" t="s">
        <v>350</v>
      </c>
      <c r="C163" s="92" t="s">
        <v>58</v>
      </c>
      <c r="D163" s="61">
        <v>210.29</v>
      </c>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f t="shared" si="40"/>
        <v>0</v>
      </c>
      <c r="BR163" s="31">
        <f t="shared" si="41"/>
        <v>0</v>
      </c>
      <c r="BS163" s="40">
        <f t="shared" si="42"/>
        <v>0</v>
      </c>
      <c r="BT163" s="40">
        <f t="shared" si="43"/>
        <v>0</v>
      </c>
      <c r="BU163" s="52"/>
    </row>
    <row r="164" spans="1:73" ht="45" hidden="1" customHeight="1">
      <c r="A164" s="80" t="s">
        <v>351</v>
      </c>
      <c r="B164" s="91" t="s">
        <v>352</v>
      </c>
      <c r="C164" s="92" t="s">
        <v>58</v>
      </c>
      <c r="D164" s="61">
        <v>280.10000000000002</v>
      </c>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f t="shared" si="40"/>
        <v>0</v>
      </c>
      <c r="BR164" s="31">
        <f t="shared" si="41"/>
        <v>0</v>
      </c>
      <c r="BS164" s="40">
        <f t="shared" si="42"/>
        <v>0</v>
      </c>
      <c r="BT164" s="40">
        <f t="shared" si="43"/>
        <v>0</v>
      </c>
      <c r="BU164" s="52"/>
    </row>
    <row r="165" spans="1:73" ht="45" hidden="1" customHeight="1">
      <c r="A165" s="80" t="s">
        <v>353</v>
      </c>
      <c r="B165" s="91" t="s">
        <v>354</v>
      </c>
      <c r="C165" s="92" t="s">
        <v>58</v>
      </c>
      <c r="D165" s="61">
        <v>280.10000000000002</v>
      </c>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f t="shared" si="40"/>
        <v>0</v>
      </c>
      <c r="BR165" s="31">
        <f t="shared" si="41"/>
        <v>0</v>
      </c>
      <c r="BS165" s="40">
        <f t="shared" si="42"/>
        <v>0</v>
      </c>
      <c r="BT165" s="40">
        <f t="shared" si="43"/>
        <v>0</v>
      </c>
      <c r="BU165" s="52"/>
    </row>
    <row r="166" spans="1:73" ht="45" hidden="1" customHeight="1">
      <c r="A166" s="80" t="s">
        <v>355</v>
      </c>
      <c r="B166" s="91" t="s">
        <v>356</v>
      </c>
      <c r="C166" s="92" t="s">
        <v>58</v>
      </c>
      <c r="D166" s="61">
        <v>280.10000000000002</v>
      </c>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f t="shared" si="40"/>
        <v>0</v>
      </c>
      <c r="BR166" s="31">
        <f t="shared" si="41"/>
        <v>0</v>
      </c>
      <c r="BS166" s="40">
        <f t="shared" si="42"/>
        <v>0</v>
      </c>
      <c r="BT166" s="40">
        <f t="shared" si="43"/>
        <v>0</v>
      </c>
      <c r="BU166" s="52"/>
    </row>
    <row r="167" spans="1:73" ht="45" hidden="1" customHeight="1">
      <c r="A167" s="80" t="s">
        <v>357</v>
      </c>
      <c r="B167" s="91" t="s">
        <v>358</v>
      </c>
      <c r="C167" s="92" t="s">
        <v>58</v>
      </c>
      <c r="D167" s="61">
        <v>280.10000000000002</v>
      </c>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f t="shared" si="40"/>
        <v>0</v>
      </c>
      <c r="BR167" s="31">
        <f t="shared" si="41"/>
        <v>0</v>
      </c>
      <c r="BS167" s="40">
        <f t="shared" si="42"/>
        <v>0</v>
      </c>
      <c r="BT167" s="40">
        <f t="shared" si="43"/>
        <v>0</v>
      </c>
      <c r="BU167" s="52"/>
    </row>
    <row r="168" spans="1:73" ht="45" hidden="1" customHeight="1">
      <c r="A168" s="80" t="s">
        <v>359</v>
      </c>
      <c r="B168" s="91" t="s">
        <v>360</v>
      </c>
      <c r="C168" s="92" t="s">
        <v>58</v>
      </c>
      <c r="D168" s="61">
        <v>488.84</v>
      </c>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f t="shared" si="40"/>
        <v>0</v>
      </c>
      <c r="BR168" s="31">
        <f t="shared" si="41"/>
        <v>0</v>
      </c>
      <c r="BS168" s="40">
        <f t="shared" si="42"/>
        <v>0</v>
      </c>
      <c r="BT168" s="40">
        <f t="shared" si="43"/>
        <v>0</v>
      </c>
      <c r="BU168" s="52"/>
    </row>
    <row r="169" spans="1:73" ht="45" hidden="1" customHeight="1">
      <c r="A169" s="80" t="s">
        <v>361</v>
      </c>
      <c r="B169" s="91" t="s">
        <v>362</v>
      </c>
      <c r="C169" s="92" t="s">
        <v>58</v>
      </c>
      <c r="D169" s="61">
        <v>488.84</v>
      </c>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f t="shared" si="40"/>
        <v>0</v>
      </c>
      <c r="BR169" s="31">
        <f t="shared" si="41"/>
        <v>0</v>
      </c>
      <c r="BS169" s="40">
        <f t="shared" si="42"/>
        <v>0</v>
      </c>
      <c r="BT169" s="40">
        <f t="shared" si="43"/>
        <v>0</v>
      </c>
      <c r="BU169" s="52"/>
    </row>
    <row r="170" spans="1:73" ht="45" hidden="1" customHeight="1">
      <c r="A170" s="80" t="s">
        <v>363</v>
      </c>
      <c r="B170" s="91" t="s">
        <v>364</v>
      </c>
      <c r="C170" s="92" t="s">
        <v>58</v>
      </c>
      <c r="D170" s="61">
        <v>768.7</v>
      </c>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f t="shared" si="40"/>
        <v>0</v>
      </c>
      <c r="BR170" s="31">
        <f t="shared" si="41"/>
        <v>0</v>
      </c>
      <c r="BS170" s="40">
        <f t="shared" si="42"/>
        <v>0</v>
      </c>
      <c r="BT170" s="40">
        <f t="shared" si="43"/>
        <v>0</v>
      </c>
      <c r="BU170" s="52"/>
    </row>
    <row r="171" spans="1:73" ht="45" hidden="1" customHeight="1">
      <c r="A171" s="80" t="s">
        <v>365</v>
      </c>
      <c r="B171" s="91" t="s">
        <v>366</v>
      </c>
      <c r="C171" s="92" t="s">
        <v>58</v>
      </c>
      <c r="D171" s="61">
        <v>768.7</v>
      </c>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f t="shared" si="40"/>
        <v>0</v>
      </c>
      <c r="BR171" s="31">
        <f t="shared" si="41"/>
        <v>0</v>
      </c>
      <c r="BS171" s="40">
        <f t="shared" si="42"/>
        <v>0</v>
      </c>
      <c r="BT171" s="40">
        <f t="shared" si="43"/>
        <v>0</v>
      </c>
      <c r="BU171" s="52"/>
    </row>
    <row r="172" spans="1:73" ht="45" hidden="1" customHeight="1">
      <c r="A172" s="80" t="s">
        <v>367</v>
      </c>
      <c r="B172" s="91" t="s">
        <v>368</v>
      </c>
      <c r="C172" s="92" t="s">
        <v>58</v>
      </c>
      <c r="D172" s="61">
        <v>768.7</v>
      </c>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f t="shared" si="40"/>
        <v>0</v>
      </c>
      <c r="BR172" s="31">
        <f t="shared" si="41"/>
        <v>0</v>
      </c>
      <c r="BS172" s="40">
        <f t="shared" si="42"/>
        <v>0</v>
      </c>
      <c r="BT172" s="40">
        <f t="shared" si="43"/>
        <v>0</v>
      </c>
      <c r="BU172" s="52"/>
    </row>
    <row r="173" spans="1:73" ht="45" hidden="1" customHeight="1">
      <c r="A173" s="137" t="s">
        <v>369</v>
      </c>
      <c r="B173" s="138"/>
      <c r="C173" s="138"/>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79"/>
      <c r="BS173" s="79"/>
      <c r="BT173" s="79"/>
      <c r="BU173" s="79"/>
    </row>
    <row r="174" spans="1:73" ht="45" hidden="1" customHeight="1">
      <c r="A174" s="80" t="s">
        <v>370</v>
      </c>
      <c r="B174" s="91" t="s">
        <v>371</v>
      </c>
      <c r="C174" s="92" t="s">
        <v>58</v>
      </c>
      <c r="D174" s="61">
        <v>278.55</v>
      </c>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f t="shared" ref="BQ174:BR180" si="46">SUM(E174,G174,I174,M174,O174,Q174,S174,U174,W174,Y174,AA174,AC174,AE174,AG174,AI174,AK174,AM174,AO174,AQ174,AS174,AU174,AW174,AY174,BA174,BC174,BE174,BG174,BI174,BK174,BM174,BO174)</f>
        <v>0</v>
      </c>
      <c r="BR174" s="31">
        <f t="shared" si="46"/>
        <v>0</v>
      </c>
      <c r="BS174" s="40">
        <f t="shared" ref="BS174:BS180" si="47">ROUND(BQ174*$D174,2)</f>
        <v>0</v>
      </c>
      <c r="BT174" s="40">
        <f t="shared" ref="BT174:BT180" si="48">ROUND(BR174*$D174,2)</f>
        <v>0</v>
      </c>
      <c r="BU174" s="52"/>
    </row>
    <row r="175" spans="1:73" ht="45" hidden="1" customHeight="1">
      <c r="A175" s="80" t="s">
        <v>372</v>
      </c>
      <c r="B175" s="91" t="s">
        <v>373</v>
      </c>
      <c r="C175" s="92" t="s">
        <v>58</v>
      </c>
      <c r="D175" s="61">
        <v>362.4</v>
      </c>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f t="shared" si="46"/>
        <v>0</v>
      </c>
      <c r="BR175" s="31">
        <f t="shared" si="46"/>
        <v>0</v>
      </c>
      <c r="BS175" s="40">
        <f t="shared" si="47"/>
        <v>0</v>
      </c>
      <c r="BT175" s="40">
        <f t="shared" si="48"/>
        <v>0</v>
      </c>
      <c r="BU175" s="52"/>
    </row>
    <row r="176" spans="1:73" ht="45" hidden="1" customHeight="1">
      <c r="A176" s="80" t="s">
        <v>374</v>
      </c>
      <c r="B176" s="91" t="s">
        <v>375</v>
      </c>
      <c r="C176" s="92" t="s">
        <v>58</v>
      </c>
      <c r="D176" s="61">
        <v>435.84</v>
      </c>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f t="shared" si="46"/>
        <v>0</v>
      </c>
      <c r="BR176" s="31">
        <f t="shared" si="46"/>
        <v>0</v>
      </c>
      <c r="BS176" s="40">
        <f t="shared" si="47"/>
        <v>0</v>
      </c>
      <c r="BT176" s="40">
        <f t="shared" si="48"/>
        <v>0</v>
      </c>
      <c r="BU176" s="52"/>
    </row>
    <row r="177" spans="1:73" ht="45" hidden="1" customHeight="1">
      <c r="A177" s="80" t="s">
        <v>376</v>
      </c>
      <c r="B177" s="91" t="s">
        <v>377</v>
      </c>
      <c r="C177" s="92" t="s">
        <v>58</v>
      </c>
      <c r="D177" s="61">
        <v>497.22</v>
      </c>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f t="shared" si="46"/>
        <v>0</v>
      </c>
      <c r="BR177" s="31">
        <f t="shared" si="46"/>
        <v>0</v>
      </c>
      <c r="BS177" s="40">
        <f t="shared" si="47"/>
        <v>0</v>
      </c>
      <c r="BT177" s="40">
        <f t="shared" si="48"/>
        <v>0</v>
      </c>
      <c r="BU177" s="52"/>
    </row>
    <row r="178" spans="1:73" ht="45" hidden="1" customHeight="1">
      <c r="A178" s="80" t="s">
        <v>378</v>
      </c>
      <c r="B178" s="91" t="s">
        <v>379</v>
      </c>
      <c r="C178" s="92" t="s">
        <v>58</v>
      </c>
      <c r="D178" s="61">
        <v>261.49</v>
      </c>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f t="shared" si="46"/>
        <v>0</v>
      </c>
      <c r="BR178" s="31">
        <f t="shared" si="46"/>
        <v>0</v>
      </c>
      <c r="BS178" s="40">
        <f t="shared" si="47"/>
        <v>0</v>
      </c>
      <c r="BT178" s="40">
        <f t="shared" si="48"/>
        <v>0</v>
      </c>
      <c r="BU178" s="52"/>
    </row>
    <row r="179" spans="1:73" ht="45" hidden="1" customHeight="1">
      <c r="A179" s="80" t="s">
        <v>380</v>
      </c>
      <c r="B179" s="91" t="s">
        <v>381</v>
      </c>
      <c r="C179" s="92" t="s">
        <v>58</v>
      </c>
      <c r="D179" s="61">
        <v>301.3</v>
      </c>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f t="shared" si="46"/>
        <v>0</v>
      </c>
      <c r="BR179" s="31">
        <f t="shared" si="46"/>
        <v>0</v>
      </c>
      <c r="BS179" s="40">
        <f t="shared" si="47"/>
        <v>0</v>
      </c>
      <c r="BT179" s="40">
        <f t="shared" si="48"/>
        <v>0</v>
      </c>
      <c r="BU179" s="52"/>
    </row>
    <row r="180" spans="1:73" ht="45" hidden="1" customHeight="1">
      <c r="A180" s="80" t="s">
        <v>382</v>
      </c>
      <c r="B180" s="91" t="s">
        <v>383</v>
      </c>
      <c r="C180" s="92" t="s">
        <v>58</v>
      </c>
      <c r="D180" s="61">
        <v>295.39999999999998</v>
      </c>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f t="shared" si="46"/>
        <v>0</v>
      </c>
      <c r="BR180" s="31">
        <f t="shared" si="46"/>
        <v>0</v>
      </c>
      <c r="BS180" s="40">
        <f t="shared" si="47"/>
        <v>0</v>
      </c>
      <c r="BT180" s="40">
        <f t="shared" si="48"/>
        <v>0</v>
      </c>
      <c r="BU180" s="52"/>
    </row>
    <row r="181" spans="1:73" ht="45" hidden="1" customHeight="1">
      <c r="A181" s="129" t="s">
        <v>384</v>
      </c>
      <c r="B181" s="130"/>
      <c r="C181" s="90"/>
      <c r="D181" s="64"/>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row>
    <row r="182" spans="1:73" s="9" customFormat="1" ht="45" hidden="1" customHeight="1">
      <c r="A182" s="88" t="s">
        <v>385</v>
      </c>
      <c r="B182" s="87" t="s">
        <v>386</v>
      </c>
      <c r="C182" s="86" t="s">
        <v>58</v>
      </c>
      <c r="D182" s="61">
        <v>1471.59</v>
      </c>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f t="shared" ref="BQ182:BR185" si="49">SUM(E182,G182,I182,M182,O182,Q182,S182,U182,W182,Y182,AA182,AC182,AE182,AG182,AI182,AK182,AM182,AO182,AQ182,AS182,AU182,AW182,AY182,BA182,BC182,BE182,BG182,BI182,BK182,BM182,BO182)</f>
        <v>0</v>
      </c>
      <c r="BR182" s="31">
        <f t="shared" si="49"/>
        <v>0</v>
      </c>
      <c r="BS182" s="40">
        <f t="shared" ref="BS182:BS185" si="50">ROUND(BQ182*$D182,2)</f>
        <v>0</v>
      </c>
      <c r="BT182" s="40">
        <f t="shared" ref="BT182:BT185" si="51">ROUND(BR182*$D182,2)</f>
        <v>0</v>
      </c>
      <c r="BU182" s="52"/>
    </row>
    <row r="183" spans="1:73" s="9" customFormat="1" ht="45" hidden="1" customHeight="1">
      <c r="A183" s="88" t="s">
        <v>387</v>
      </c>
      <c r="B183" s="87" t="s">
        <v>388</v>
      </c>
      <c r="C183" s="86" t="s">
        <v>58</v>
      </c>
      <c r="D183" s="61">
        <v>3506.59</v>
      </c>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f t="shared" si="49"/>
        <v>0</v>
      </c>
      <c r="BR183" s="31">
        <f t="shared" si="49"/>
        <v>0</v>
      </c>
      <c r="BS183" s="40">
        <f t="shared" si="50"/>
        <v>0</v>
      </c>
      <c r="BT183" s="40">
        <f t="shared" si="51"/>
        <v>0</v>
      </c>
      <c r="BU183" s="52"/>
    </row>
    <row r="184" spans="1:73" s="9" customFormat="1" ht="45" hidden="1" customHeight="1">
      <c r="A184" s="88" t="s">
        <v>389</v>
      </c>
      <c r="B184" s="87" t="s">
        <v>390</v>
      </c>
      <c r="C184" s="86" t="s">
        <v>58</v>
      </c>
      <c r="D184" s="61">
        <v>1471.59</v>
      </c>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f t="shared" si="49"/>
        <v>0</v>
      </c>
      <c r="BR184" s="31">
        <f t="shared" si="49"/>
        <v>0</v>
      </c>
      <c r="BS184" s="40">
        <f t="shared" si="50"/>
        <v>0</v>
      </c>
      <c r="BT184" s="40">
        <f t="shared" si="51"/>
        <v>0</v>
      </c>
      <c r="BU184" s="52"/>
    </row>
    <row r="185" spans="1:73" s="9" customFormat="1" ht="45" hidden="1" customHeight="1">
      <c r="A185" s="88" t="s">
        <v>391</v>
      </c>
      <c r="B185" s="87" t="s">
        <v>392</v>
      </c>
      <c r="C185" s="86" t="s">
        <v>58</v>
      </c>
      <c r="D185" s="61">
        <v>4133.07</v>
      </c>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f t="shared" si="49"/>
        <v>0</v>
      </c>
      <c r="BR185" s="31">
        <f t="shared" si="49"/>
        <v>0</v>
      </c>
      <c r="BS185" s="40">
        <f t="shared" si="50"/>
        <v>0</v>
      </c>
      <c r="BT185" s="40">
        <f t="shared" si="51"/>
        <v>0</v>
      </c>
      <c r="BU185" s="52"/>
    </row>
    <row r="186" spans="1:73" ht="45" customHeight="1">
      <c r="A186" s="129" t="s">
        <v>393</v>
      </c>
      <c r="B186" s="130"/>
      <c r="C186" s="90"/>
      <c r="D186" s="64"/>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row>
    <row r="187" spans="1:73" s="10" customFormat="1" ht="45" hidden="1" customHeight="1">
      <c r="A187" s="88" t="s">
        <v>394</v>
      </c>
      <c r="B187" s="82" t="s">
        <v>395</v>
      </c>
      <c r="C187" s="89" t="s">
        <v>54</v>
      </c>
      <c r="D187" s="61">
        <v>3.34</v>
      </c>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f>SUM(E187,G187,I187,M187,O187,Q187,S187,U187,W187,Y187,AA187,AC187,AE187,AG187,AI187,AK187,AM187,AO187,AQ187,AS187,AU187,AW187,AY187,BA187,BC187,BE187,BG187,BI187,BK187,BM187,BO187)</f>
        <v>0</v>
      </c>
      <c r="BR187" s="31">
        <f>SUM(F187,H187,J187,N187,P187,R187,T187,V187,X187,Z187,AB187,AD187,AF187,AH187,AJ187,AL187,AN187,AP187,AR187,AT187,AV187,AX187,AZ187,BB187,BD187,BF187,BH187,BJ187,BL187,BN187,BP187)</f>
        <v>0</v>
      </c>
      <c r="BS187" s="40">
        <f t="shared" ref="BS187:BS195" si="52">ROUND(BQ187*$D187,2)</f>
        <v>0</v>
      </c>
      <c r="BT187" s="40">
        <f t="shared" ref="BT187:BT195" si="53">ROUND(BR187*$D187,2)</f>
        <v>0</v>
      </c>
      <c r="BU187" s="108"/>
    </row>
    <row r="188" spans="1:73" s="10" customFormat="1" ht="45" customHeight="1">
      <c r="A188" s="88" t="s">
        <v>396</v>
      </c>
      <c r="B188" s="82" t="s">
        <v>397</v>
      </c>
      <c r="C188" s="86" t="s">
        <v>54</v>
      </c>
      <c r="D188" s="61">
        <v>4.67</v>
      </c>
      <c r="E188" s="31"/>
      <c r="F188" s="31"/>
      <c r="G188" s="31"/>
      <c r="H188" s="31"/>
      <c r="I188" s="31"/>
      <c r="J188" s="31"/>
      <c r="K188" s="31">
        <v>0</v>
      </c>
      <c r="L188" s="31">
        <f>2*91</f>
        <v>182</v>
      </c>
      <c r="M188" s="31">
        <v>182</v>
      </c>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f>SUM(E188,G188,I188,K188,M188,O188,Q188,S188,U188,W188,Y188,AA188,AC188,AE188,AG188,AI188,AK188,AM188,AO188,AQ188,AS188,AU188,AW188,AY188,BA188,BC188,BE188,BG188,BI188,BK188,BM188,BO188)</f>
        <v>182</v>
      </c>
      <c r="BR188" s="31">
        <f>SUM(F188,H188,J188,L188,N188,P188,R188,T188,V188,X188,Z188,AB188,AD188,AF188,AH188,AJ188,AL188,AN188,AP188,AR188,AT188,AV188,AX188,AZ188,BB188,BD188,BF188,BH188,BJ188,BL188,BN188,BP188)</f>
        <v>182</v>
      </c>
      <c r="BS188" s="40">
        <f t="shared" si="52"/>
        <v>849.94</v>
      </c>
      <c r="BT188" s="40">
        <f t="shared" si="53"/>
        <v>849.94</v>
      </c>
      <c r="BU188" s="52"/>
    </row>
    <row r="189" spans="1:73" s="10" customFormat="1" ht="45" customHeight="1">
      <c r="A189" s="88" t="s">
        <v>398</v>
      </c>
      <c r="B189" s="82" t="s">
        <v>399</v>
      </c>
      <c r="C189" s="86" t="s">
        <v>54</v>
      </c>
      <c r="D189" s="61">
        <v>4.4000000000000004</v>
      </c>
      <c r="E189" s="31"/>
      <c r="F189" s="31"/>
      <c r="G189" s="31"/>
      <c r="H189" s="31"/>
      <c r="I189" s="31"/>
      <c r="J189" s="31"/>
      <c r="K189" s="31"/>
      <c r="L189" s="31"/>
      <c r="M189" s="31"/>
      <c r="N189" s="31"/>
      <c r="O189" s="31"/>
      <c r="P189" s="31"/>
      <c r="Q189" s="31"/>
      <c r="R189" s="31"/>
      <c r="S189" s="110">
        <v>367</v>
      </c>
      <c r="T189" s="110">
        <v>331</v>
      </c>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f>SUM(E189,G189,I189,K189,M189,O189,Q189,S189,U189,W189,Y189,AA189,AC189,AE189,AG189,AI189,AK189,AM189,AO189,AQ189,AS189,AU189,AW189,AY189,BA189,BC189,BE189,BG189,BI189,BK189,BM189,BO189)</f>
        <v>367</v>
      </c>
      <c r="BR189" s="31">
        <f>SUM(F189,H189,J189,L189,N189,P189,R189,T189,V189,X189,Z189,AB189,AD189,AF189,AH189,AJ189,AL189,AN189,AP189,AR189,AT189,AV189,AX189,AZ189,BB189,BD189,BF189,BH189,BJ189,BL189,BN189,BP189)</f>
        <v>331</v>
      </c>
      <c r="BS189" s="40">
        <f t="shared" si="52"/>
        <v>1614.8</v>
      </c>
      <c r="BT189" s="40">
        <f t="shared" si="53"/>
        <v>1456.4</v>
      </c>
      <c r="BU189" s="52" t="s">
        <v>191</v>
      </c>
    </row>
    <row r="190" spans="1:73" s="10" customFormat="1" ht="45" hidden="1" customHeight="1">
      <c r="A190" s="88" t="s">
        <v>400</v>
      </c>
      <c r="B190" s="82" t="s">
        <v>401</v>
      </c>
      <c r="C190" s="86" t="s">
        <v>54</v>
      </c>
      <c r="D190" s="61">
        <v>3.99</v>
      </c>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f t="shared" ref="BQ190:BQ203" si="54">SUM(E190,G190,I190,M190,O190,Q190,S190,U190,W190,Y190,AA190,AC190,AE190,AG190,AI190,AK190,AM190,AO190,AQ190,AS190,AU190,AW190,AY190,BA190,BC190,BE190,BG190,BI190,BK190,BM190,BO190)</f>
        <v>0</v>
      </c>
      <c r="BR190" s="31">
        <f t="shared" ref="BR190:BR203" si="55">SUM(F190,H190,J190,N190,P190,R190,T190,V190,X190,Z190,AB190,AD190,AF190,AH190,AJ190,AL190,AN190,AP190,AR190,AT190,AV190,AX190,AZ190,BB190,BD190,BF190,BH190,BJ190,BL190,BN190,BP190)</f>
        <v>0</v>
      </c>
      <c r="BS190" s="40">
        <f t="shared" si="52"/>
        <v>0</v>
      </c>
      <c r="BT190" s="40">
        <f t="shared" si="53"/>
        <v>0</v>
      </c>
      <c r="BU190" s="52"/>
    </row>
    <row r="191" spans="1:73" s="10" customFormat="1" ht="45" hidden="1" customHeight="1">
      <c r="A191" s="88" t="s">
        <v>402</v>
      </c>
      <c r="B191" s="82" t="s">
        <v>403</v>
      </c>
      <c r="C191" s="86" t="s">
        <v>54</v>
      </c>
      <c r="D191" s="61">
        <v>1.74</v>
      </c>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f t="shared" si="54"/>
        <v>0</v>
      </c>
      <c r="BR191" s="31">
        <f t="shared" si="55"/>
        <v>0</v>
      </c>
      <c r="BS191" s="40">
        <f t="shared" si="52"/>
        <v>0</v>
      </c>
      <c r="BT191" s="40">
        <f t="shared" si="53"/>
        <v>0</v>
      </c>
      <c r="BU191" s="52"/>
    </row>
    <row r="192" spans="1:73" s="10" customFormat="1" ht="45" hidden="1" customHeight="1">
      <c r="A192" s="88" t="s">
        <v>404</v>
      </c>
      <c r="B192" s="82" t="s">
        <v>405</v>
      </c>
      <c r="C192" s="86" t="s">
        <v>54</v>
      </c>
      <c r="D192" s="61">
        <v>2</v>
      </c>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f t="shared" si="54"/>
        <v>0</v>
      </c>
      <c r="BR192" s="31">
        <f t="shared" si="55"/>
        <v>0</v>
      </c>
      <c r="BS192" s="40">
        <f t="shared" si="52"/>
        <v>0</v>
      </c>
      <c r="BT192" s="40">
        <f t="shared" si="53"/>
        <v>0</v>
      </c>
      <c r="BU192" s="52"/>
    </row>
    <row r="193" spans="1:73" s="10" customFormat="1" ht="45" hidden="1" customHeight="1">
      <c r="A193" s="88" t="s">
        <v>406</v>
      </c>
      <c r="B193" s="87" t="s">
        <v>407</v>
      </c>
      <c r="C193" s="86" t="s">
        <v>54</v>
      </c>
      <c r="D193" s="61">
        <v>1.07</v>
      </c>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f t="shared" si="54"/>
        <v>0</v>
      </c>
      <c r="BR193" s="31">
        <f t="shared" si="55"/>
        <v>0</v>
      </c>
      <c r="BS193" s="40">
        <f t="shared" si="52"/>
        <v>0</v>
      </c>
      <c r="BT193" s="40">
        <f t="shared" si="53"/>
        <v>0</v>
      </c>
      <c r="BU193" s="52"/>
    </row>
    <row r="194" spans="1:73" s="10" customFormat="1" ht="45" hidden="1" customHeight="1">
      <c r="A194" s="88" t="s">
        <v>408</v>
      </c>
      <c r="B194" s="87" t="s">
        <v>409</v>
      </c>
      <c r="C194" s="86" t="s">
        <v>54</v>
      </c>
      <c r="D194" s="61">
        <v>4.26</v>
      </c>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f t="shared" si="54"/>
        <v>0</v>
      </c>
      <c r="BR194" s="31">
        <f t="shared" si="55"/>
        <v>0</v>
      </c>
      <c r="BS194" s="40">
        <f t="shared" si="52"/>
        <v>0</v>
      </c>
      <c r="BT194" s="40">
        <f t="shared" si="53"/>
        <v>0</v>
      </c>
      <c r="BU194" s="52"/>
    </row>
    <row r="195" spans="1:73" s="10" customFormat="1" ht="45" hidden="1" customHeight="1">
      <c r="A195" s="88" t="s">
        <v>410</v>
      </c>
      <c r="B195" s="82" t="s">
        <v>411</v>
      </c>
      <c r="C195" s="86" t="s">
        <v>54</v>
      </c>
      <c r="D195" s="61">
        <v>6.66</v>
      </c>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f t="shared" si="54"/>
        <v>0</v>
      </c>
      <c r="BR195" s="31">
        <f t="shared" si="55"/>
        <v>0</v>
      </c>
      <c r="BS195" s="40">
        <f t="shared" si="52"/>
        <v>0</v>
      </c>
      <c r="BT195" s="40">
        <f t="shared" si="53"/>
        <v>0</v>
      </c>
      <c r="BU195" s="52"/>
    </row>
    <row r="196" spans="1:73" ht="45" hidden="1" customHeight="1">
      <c r="A196" s="88" t="s">
        <v>412</v>
      </c>
      <c r="B196" s="82" t="s">
        <v>413</v>
      </c>
      <c r="C196" s="86" t="s">
        <v>54</v>
      </c>
      <c r="D196" s="61">
        <v>10.65</v>
      </c>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f t="shared" si="54"/>
        <v>0</v>
      </c>
      <c r="BR196" s="31">
        <f t="shared" si="55"/>
        <v>0</v>
      </c>
      <c r="BS196" s="40">
        <f t="shared" ref="BS196:BS202" si="56">ROUND(BQ196*$D196,2)</f>
        <v>0</v>
      </c>
      <c r="BT196" s="40">
        <f t="shared" ref="BT196:BT202" si="57">ROUND(BR196*$D196,2)</f>
        <v>0</v>
      </c>
      <c r="BU196" s="52"/>
    </row>
    <row r="197" spans="1:73" ht="45" hidden="1" customHeight="1">
      <c r="A197" s="88" t="s">
        <v>414</v>
      </c>
      <c r="B197" s="82" t="s">
        <v>415</v>
      </c>
      <c r="C197" s="86" t="s">
        <v>54</v>
      </c>
      <c r="D197" s="61">
        <v>3.99</v>
      </c>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f t="shared" si="54"/>
        <v>0</v>
      </c>
      <c r="BR197" s="31">
        <f t="shared" si="55"/>
        <v>0</v>
      </c>
      <c r="BS197" s="40">
        <f t="shared" si="56"/>
        <v>0</v>
      </c>
      <c r="BT197" s="40">
        <f t="shared" si="57"/>
        <v>0</v>
      </c>
      <c r="BU197" s="52"/>
    </row>
    <row r="198" spans="1:73" ht="45" hidden="1" customHeight="1">
      <c r="A198" s="88" t="s">
        <v>416</v>
      </c>
      <c r="B198" s="82" t="s">
        <v>417</v>
      </c>
      <c r="C198" s="86" t="s">
        <v>54</v>
      </c>
      <c r="D198" s="61">
        <v>11.91</v>
      </c>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f t="shared" si="54"/>
        <v>0</v>
      </c>
      <c r="BR198" s="31">
        <f t="shared" si="55"/>
        <v>0</v>
      </c>
      <c r="BS198" s="40">
        <f t="shared" si="56"/>
        <v>0</v>
      </c>
      <c r="BT198" s="40">
        <f t="shared" si="57"/>
        <v>0</v>
      </c>
      <c r="BU198" s="52"/>
    </row>
    <row r="199" spans="1:73" ht="45" hidden="1" customHeight="1">
      <c r="A199" s="88" t="s">
        <v>418</v>
      </c>
      <c r="B199" s="82" t="s">
        <v>419</v>
      </c>
      <c r="C199" s="89" t="s">
        <v>54</v>
      </c>
      <c r="D199" s="61">
        <v>7.99</v>
      </c>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f t="shared" si="54"/>
        <v>0</v>
      </c>
      <c r="BR199" s="31">
        <f t="shared" si="55"/>
        <v>0</v>
      </c>
      <c r="BS199" s="40">
        <f t="shared" si="56"/>
        <v>0</v>
      </c>
      <c r="BT199" s="40">
        <f t="shared" si="57"/>
        <v>0</v>
      </c>
      <c r="BU199" s="52"/>
    </row>
    <row r="200" spans="1:73" ht="45" hidden="1" customHeight="1">
      <c r="A200" s="88" t="s">
        <v>420</v>
      </c>
      <c r="B200" s="82" t="s">
        <v>421</v>
      </c>
      <c r="C200" s="86" t="s">
        <v>54</v>
      </c>
      <c r="D200" s="61">
        <v>10.65</v>
      </c>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f t="shared" si="54"/>
        <v>0</v>
      </c>
      <c r="BR200" s="31">
        <f t="shared" si="55"/>
        <v>0</v>
      </c>
      <c r="BS200" s="40">
        <f t="shared" si="56"/>
        <v>0</v>
      </c>
      <c r="BT200" s="40">
        <f t="shared" si="57"/>
        <v>0</v>
      </c>
      <c r="BU200" s="52"/>
    </row>
    <row r="201" spans="1:73" ht="45" hidden="1" customHeight="1">
      <c r="A201" s="88" t="s">
        <v>422</v>
      </c>
      <c r="B201" s="82" t="s">
        <v>423</v>
      </c>
      <c r="C201" s="86" t="s">
        <v>54</v>
      </c>
      <c r="D201" s="61">
        <v>10.65</v>
      </c>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f t="shared" si="54"/>
        <v>0</v>
      </c>
      <c r="BR201" s="31">
        <f t="shared" si="55"/>
        <v>0</v>
      </c>
      <c r="BS201" s="40">
        <f t="shared" si="56"/>
        <v>0</v>
      </c>
      <c r="BT201" s="40">
        <f t="shared" si="57"/>
        <v>0</v>
      </c>
      <c r="BU201" s="52"/>
    </row>
    <row r="202" spans="1:73" ht="45" hidden="1" customHeight="1">
      <c r="A202" s="88" t="s">
        <v>424</v>
      </c>
      <c r="B202" s="82" t="s">
        <v>425</v>
      </c>
      <c r="C202" s="86" t="s">
        <v>54</v>
      </c>
      <c r="D202" s="61">
        <v>13.31</v>
      </c>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f t="shared" si="54"/>
        <v>0</v>
      </c>
      <c r="BR202" s="31">
        <f t="shared" si="55"/>
        <v>0</v>
      </c>
      <c r="BS202" s="40">
        <f t="shared" si="56"/>
        <v>0</v>
      </c>
      <c r="BT202" s="40">
        <f t="shared" si="57"/>
        <v>0</v>
      </c>
      <c r="BU202" s="52"/>
    </row>
    <row r="203" spans="1:73" ht="45" hidden="1" customHeight="1">
      <c r="A203" s="88" t="s">
        <v>426</v>
      </c>
      <c r="B203" s="82" t="s">
        <v>427</v>
      </c>
      <c r="C203" s="86" t="s">
        <v>54</v>
      </c>
      <c r="D203" s="61">
        <v>15.98</v>
      </c>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f t="shared" si="54"/>
        <v>0</v>
      </c>
      <c r="BR203" s="31">
        <f t="shared" si="55"/>
        <v>0</v>
      </c>
      <c r="BS203" s="40">
        <f t="shared" ref="BS203" si="58">ROUND(BQ203*$D203,2)</f>
        <v>0</v>
      </c>
      <c r="BT203" s="40">
        <f t="shared" ref="BT203" si="59">ROUND(BR203*$D203,2)</f>
        <v>0</v>
      </c>
      <c r="BU203" s="52"/>
    </row>
    <row r="204" spans="1:73" ht="45" customHeight="1">
      <c r="A204" s="135" t="s">
        <v>428</v>
      </c>
      <c r="B204" s="136"/>
      <c r="C204" s="81"/>
      <c r="D204" s="8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row>
    <row r="205" spans="1:73" ht="45" hidden="1" customHeight="1">
      <c r="A205" s="88" t="s">
        <v>429</v>
      </c>
      <c r="B205" s="87" t="s">
        <v>430</v>
      </c>
      <c r="C205" s="86" t="s">
        <v>58</v>
      </c>
      <c r="D205" s="61">
        <v>368.63</v>
      </c>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f t="shared" ref="BQ205:BR207" si="60">SUM(E205,G205,I205,M205,O205,Q205,S205,U205,W205,Y205,AA205,AC205,AE205,AG205,AI205,AK205,AM205,AO205,AQ205,AS205,AU205,AW205,AY205,BA205,BC205,BE205,BG205,BI205,BK205,BM205,BO205)</f>
        <v>0</v>
      </c>
      <c r="BR205" s="31">
        <f t="shared" si="60"/>
        <v>0</v>
      </c>
      <c r="BS205" s="40">
        <f t="shared" ref="BS205:BS246" si="61">ROUND(BQ205*$D205,2)</f>
        <v>0</v>
      </c>
      <c r="BT205" s="40">
        <f t="shared" ref="BT205:BT246" si="62">ROUND(BR205*$D205,2)</f>
        <v>0</v>
      </c>
      <c r="BU205" s="52"/>
    </row>
    <row r="206" spans="1:73" ht="45" hidden="1" customHeight="1">
      <c r="A206" s="88" t="s">
        <v>431</v>
      </c>
      <c r="B206" s="87" t="s">
        <v>432</v>
      </c>
      <c r="C206" s="86" t="s">
        <v>58</v>
      </c>
      <c r="D206" s="61">
        <v>532.58000000000004</v>
      </c>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f t="shared" si="60"/>
        <v>0</v>
      </c>
      <c r="BR206" s="31">
        <f t="shared" si="60"/>
        <v>0</v>
      </c>
      <c r="BS206" s="40">
        <f t="shared" si="61"/>
        <v>0</v>
      </c>
      <c r="BT206" s="40">
        <f t="shared" si="62"/>
        <v>0</v>
      </c>
      <c r="BU206" s="52"/>
    </row>
    <row r="207" spans="1:73" ht="45" hidden="1" customHeight="1">
      <c r="A207" s="88" t="s">
        <v>433</v>
      </c>
      <c r="B207" s="87" t="s">
        <v>434</v>
      </c>
      <c r="C207" s="86" t="s">
        <v>58</v>
      </c>
      <c r="D207" s="61">
        <v>868.94</v>
      </c>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f t="shared" si="60"/>
        <v>0</v>
      </c>
      <c r="BR207" s="31">
        <f t="shared" si="60"/>
        <v>0</v>
      </c>
      <c r="BS207" s="40">
        <f t="shared" si="61"/>
        <v>0</v>
      </c>
      <c r="BT207" s="40">
        <f t="shared" si="62"/>
        <v>0</v>
      </c>
      <c r="BU207" s="52"/>
    </row>
    <row r="208" spans="1:73" ht="45" customHeight="1">
      <c r="A208" s="88" t="s">
        <v>435</v>
      </c>
      <c r="B208" s="87" t="s">
        <v>436</v>
      </c>
      <c r="C208" s="86" t="s">
        <v>58</v>
      </c>
      <c r="D208" s="61">
        <v>854.92</v>
      </c>
      <c r="E208" s="31">
        <v>3</v>
      </c>
      <c r="F208" s="31">
        <f>1+1+1</f>
        <v>3</v>
      </c>
      <c r="G208" s="31"/>
      <c r="H208" s="31"/>
      <c r="I208" s="31">
        <v>3</v>
      </c>
      <c r="J208" s="31">
        <f>1+1+1</f>
        <v>3</v>
      </c>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f t="shared" ref="BQ208:BQ224" si="63">SUM(E208,G208,I208,K208,M208,O208,Q208,S208,U208,W208,Y208,AA208,AC208,AE208,AG208,AI208,AK208,AM208,AO208,AQ208,AS208,AU208,AW208,AY208,BA208,BC208,BE208,BG208,BI208,BK208,BM208,BO208)</f>
        <v>6</v>
      </c>
      <c r="BR208" s="31">
        <f t="shared" ref="BR208:BR224" si="64">SUM(F208,H208,J208,L208,N208,P208,R208,T208,V208,X208,Z208,AB208,AD208,AF208,AH208,AJ208,AL208,AN208,AP208,AR208,AT208,AV208,AX208,AZ208,BB208,BD208,BF208,BH208,BJ208,BL208,BN208,BP208)</f>
        <v>6</v>
      </c>
      <c r="BS208" s="40">
        <f t="shared" si="61"/>
        <v>5129.5200000000004</v>
      </c>
      <c r="BT208" s="40">
        <f t="shared" si="62"/>
        <v>5129.5200000000004</v>
      </c>
      <c r="BU208" s="52"/>
    </row>
    <row r="209" spans="1:73" ht="45" customHeight="1">
      <c r="A209" s="88" t="s">
        <v>437</v>
      </c>
      <c r="B209" s="87" t="s">
        <v>438</v>
      </c>
      <c r="C209" s="86" t="s">
        <v>58</v>
      </c>
      <c r="D209" s="61">
        <v>1247.3499999999999</v>
      </c>
      <c r="E209" s="31"/>
      <c r="F209" s="31"/>
      <c r="G209" s="31">
        <v>3</v>
      </c>
      <c r="H209" s="31">
        <v>3</v>
      </c>
      <c r="I209" s="31"/>
      <c r="J209" s="31"/>
      <c r="K209" s="31"/>
      <c r="L209" s="31"/>
      <c r="M209" s="31"/>
      <c r="N209" s="31"/>
      <c r="O209" s="31"/>
      <c r="P209" s="31"/>
      <c r="Q209" s="31"/>
      <c r="R209" s="31"/>
      <c r="S209" s="31">
        <v>1</v>
      </c>
      <c r="T209" s="31">
        <v>1</v>
      </c>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f t="shared" si="63"/>
        <v>4</v>
      </c>
      <c r="BR209" s="31">
        <f t="shared" si="64"/>
        <v>4</v>
      </c>
      <c r="BS209" s="40">
        <f t="shared" si="61"/>
        <v>4989.3999999999996</v>
      </c>
      <c r="BT209" s="40">
        <f t="shared" si="62"/>
        <v>4989.3999999999996</v>
      </c>
      <c r="BU209" s="52"/>
    </row>
    <row r="210" spans="1:73" ht="45" customHeight="1">
      <c r="A210" s="88" t="s">
        <v>439</v>
      </c>
      <c r="B210" s="87" t="s">
        <v>440</v>
      </c>
      <c r="C210" s="86" t="s">
        <v>58</v>
      </c>
      <c r="D210" s="61">
        <v>1304.81</v>
      </c>
      <c r="E210" s="31"/>
      <c r="F210" s="31"/>
      <c r="G210" s="31"/>
      <c r="H210" s="31"/>
      <c r="I210" s="110">
        <v>1</v>
      </c>
      <c r="J210" s="110">
        <v>0</v>
      </c>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f t="shared" si="63"/>
        <v>1</v>
      </c>
      <c r="BR210" s="31">
        <f t="shared" si="64"/>
        <v>0</v>
      </c>
      <c r="BS210" s="40">
        <f t="shared" si="61"/>
        <v>1304.81</v>
      </c>
      <c r="BT210" s="40">
        <f t="shared" si="62"/>
        <v>0</v>
      </c>
      <c r="BU210" s="52" t="s">
        <v>441</v>
      </c>
    </row>
    <row r="211" spans="1:73" ht="45" customHeight="1">
      <c r="A211" s="88" t="s">
        <v>442</v>
      </c>
      <c r="B211" s="87" t="s">
        <v>443</v>
      </c>
      <c r="C211" s="86" t="s">
        <v>58</v>
      </c>
      <c r="D211" s="61">
        <v>1837.39</v>
      </c>
      <c r="E211" s="31"/>
      <c r="F211" s="31"/>
      <c r="G211" s="31"/>
      <c r="H211" s="31"/>
      <c r="I211" s="31"/>
      <c r="J211" s="31"/>
      <c r="K211" s="31"/>
      <c r="L211" s="31"/>
      <c r="M211" s="31"/>
      <c r="N211" s="31"/>
      <c r="O211" s="31">
        <v>1</v>
      </c>
      <c r="P211" s="31">
        <v>1</v>
      </c>
      <c r="Q211" s="31">
        <v>1</v>
      </c>
      <c r="R211" s="31">
        <v>1</v>
      </c>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f t="shared" si="63"/>
        <v>2</v>
      </c>
      <c r="BR211" s="31">
        <f t="shared" si="64"/>
        <v>2</v>
      </c>
      <c r="BS211" s="40">
        <f t="shared" si="61"/>
        <v>3674.78</v>
      </c>
      <c r="BT211" s="40">
        <f t="shared" si="62"/>
        <v>3674.78</v>
      </c>
      <c r="BU211" s="52"/>
    </row>
    <row r="212" spans="1:73" ht="45" hidden="1" customHeight="1">
      <c r="A212" s="88" t="s">
        <v>444</v>
      </c>
      <c r="B212" s="87" t="s">
        <v>445</v>
      </c>
      <c r="C212" s="86" t="s">
        <v>58</v>
      </c>
      <c r="D212" s="61">
        <v>2063.73</v>
      </c>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f t="shared" si="63"/>
        <v>0</v>
      </c>
      <c r="BR212" s="31">
        <f t="shared" si="64"/>
        <v>0</v>
      </c>
      <c r="BS212" s="40">
        <f t="shared" si="61"/>
        <v>0</v>
      </c>
      <c r="BT212" s="40">
        <f t="shared" si="62"/>
        <v>0</v>
      </c>
      <c r="BU212" s="52"/>
    </row>
    <row r="213" spans="1:73" ht="45" hidden="1" customHeight="1">
      <c r="A213" s="88" t="s">
        <v>446</v>
      </c>
      <c r="B213" s="87" t="s">
        <v>447</v>
      </c>
      <c r="C213" s="86" t="s">
        <v>58</v>
      </c>
      <c r="D213" s="61">
        <v>2729.45</v>
      </c>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f t="shared" si="63"/>
        <v>0</v>
      </c>
      <c r="BR213" s="31">
        <f t="shared" si="64"/>
        <v>0</v>
      </c>
      <c r="BS213" s="40">
        <f t="shared" si="61"/>
        <v>0</v>
      </c>
      <c r="BT213" s="40">
        <f t="shared" si="62"/>
        <v>0</v>
      </c>
      <c r="BU213" s="52"/>
    </row>
    <row r="214" spans="1:73" ht="45" hidden="1" customHeight="1">
      <c r="A214" s="88" t="s">
        <v>448</v>
      </c>
      <c r="B214" s="87" t="s">
        <v>449</v>
      </c>
      <c r="C214" s="86" t="s">
        <v>58</v>
      </c>
      <c r="D214" s="61">
        <v>3528.32</v>
      </c>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f t="shared" si="63"/>
        <v>0</v>
      </c>
      <c r="BR214" s="31">
        <f t="shared" si="64"/>
        <v>0</v>
      </c>
      <c r="BS214" s="40">
        <f t="shared" si="61"/>
        <v>0</v>
      </c>
      <c r="BT214" s="40">
        <f t="shared" si="62"/>
        <v>0</v>
      </c>
      <c r="BU214" s="52"/>
    </row>
    <row r="215" spans="1:73" ht="45" hidden="1" customHeight="1">
      <c r="A215" s="88" t="s">
        <v>450</v>
      </c>
      <c r="B215" s="87" t="s">
        <v>451</v>
      </c>
      <c r="C215" s="86" t="s">
        <v>58</v>
      </c>
      <c r="D215" s="61">
        <v>5392.33</v>
      </c>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f t="shared" si="63"/>
        <v>0</v>
      </c>
      <c r="BR215" s="31">
        <f t="shared" si="64"/>
        <v>0</v>
      </c>
      <c r="BS215" s="40">
        <f t="shared" si="61"/>
        <v>0</v>
      </c>
      <c r="BT215" s="40">
        <f t="shared" si="62"/>
        <v>0</v>
      </c>
      <c r="BU215" s="52"/>
    </row>
    <row r="216" spans="1:73" ht="45" hidden="1" customHeight="1">
      <c r="A216" s="88" t="s">
        <v>452</v>
      </c>
      <c r="B216" s="82" t="s">
        <v>453</v>
      </c>
      <c r="C216" s="86" t="s">
        <v>58</v>
      </c>
      <c r="D216" s="61">
        <v>2729.45</v>
      </c>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f t="shared" si="63"/>
        <v>0</v>
      </c>
      <c r="BR216" s="31">
        <f t="shared" si="64"/>
        <v>0</v>
      </c>
      <c r="BS216" s="40">
        <f t="shared" si="61"/>
        <v>0</v>
      </c>
      <c r="BT216" s="40">
        <f t="shared" si="62"/>
        <v>0</v>
      </c>
      <c r="BU216" s="52"/>
    </row>
    <row r="217" spans="1:73" ht="45" hidden="1" customHeight="1">
      <c r="A217" s="88" t="s">
        <v>454</v>
      </c>
      <c r="B217" s="82" t="s">
        <v>455</v>
      </c>
      <c r="C217" s="86" t="s">
        <v>58</v>
      </c>
      <c r="D217" s="61">
        <v>3661.46</v>
      </c>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f t="shared" si="63"/>
        <v>0</v>
      </c>
      <c r="BR217" s="31">
        <f t="shared" si="64"/>
        <v>0</v>
      </c>
      <c r="BS217" s="40">
        <f t="shared" si="61"/>
        <v>0</v>
      </c>
      <c r="BT217" s="40">
        <f t="shared" si="62"/>
        <v>0</v>
      </c>
      <c r="BU217" s="52"/>
    </row>
    <row r="218" spans="1:73" ht="45" hidden="1" customHeight="1">
      <c r="A218" s="88" t="s">
        <v>456</v>
      </c>
      <c r="B218" s="87" t="s">
        <v>457</v>
      </c>
      <c r="C218" s="86" t="s">
        <v>58</v>
      </c>
      <c r="D218" s="61">
        <v>210.23</v>
      </c>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f t="shared" si="63"/>
        <v>0</v>
      </c>
      <c r="BR218" s="31">
        <f t="shared" si="64"/>
        <v>0</v>
      </c>
      <c r="BS218" s="40">
        <f t="shared" si="61"/>
        <v>0</v>
      </c>
      <c r="BT218" s="40">
        <f t="shared" si="62"/>
        <v>0</v>
      </c>
      <c r="BU218" s="52"/>
    </row>
    <row r="219" spans="1:73" ht="45" hidden="1" customHeight="1">
      <c r="A219" s="88" t="s">
        <v>458</v>
      </c>
      <c r="B219" s="87" t="s">
        <v>459</v>
      </c>
      <c r="C219" s="86" t="s">
        <v>58</v>
      </c>
      <c r="D219" s="61">
        <v>378.41</v>
      </c>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f t="shared" si="63"/>
        <v>0</v>
      </c>
      <c r="BR219" s="31">
        <f t="shared" si="64"/>
        <v>0</v>
      </c>
      <c r="BS219" s="40">
        <f t="shared" si="61"/>
        <v>0</v>
      </c>
      <c r="BT219" s="40">
        <f t="shared" si="62"/>
        <v>0</v>
      </c>
      <c r="BU219" s="52"/>
    </row>
    <row r="220" spans="1:73" ht="45" hidden="1" customHeight="1">
      <c r="A220" s="88" t="s">
        <v>460</v>
      </c>
      <c r="B220" s="87" t="s">
        <v>461</v>
      </c>
      <c r="C220" s="86" t="s">
        <v>58</v>
      </c>
      <c r="D220" s="61">
        <v>504.55</v>
      </c>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f t="shared" si="63"/>
        <v>0</v>
      </c>
      <c r="BR220" s="31">
        <f t="shared" si="64"/>
        <v>0</v>
      </c>
      <c r="BS220" s="40">
        <f t="shared" si="61"/>
        <v>0</v>
      </c>
      <c r="BT220" s="40">
        <f t="shared" si="62"/>
        <v>0</v>
      </c>
      <c r="BU220" s="52"/>
    </row>
    <row r="221" spans="1:73" ht="45" hidden="1" customHeight="1">
      <c r="A221" s="88" t="s">
        <v>462</v>
      </c>
      <c r="B221" s="87" t="s">
        <v>463</v>
      </c>
      <c r="C221" s="86" t="s">
        <v>58</v>
      </c>
      <c r="D221" s="61">
        <v>630.67999999999995</v>
      </c>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f t="shared" si="63"/>
        <v>0</v>
      </c>
      <c r="BR221" s="31">
        <f t="shared" si="64"/>
        <v>0</v>
      </c>
      <c r="BS221" s="40">
        <f t="shared" si="61"/>
        <v>0</v>
      </c>
      <c r="BT221" s="40">
        <f t="shared" si="62"/>
        <v>0</v>
      </c>
      <c r="BU221" s="52"/>
    </row>
    <row r="222" spans="1:73" ht="45" hidden="1" customHeight="1">
      <c r="A222" s="88" t="s">
        <v>464</v>
      </c>
      <c r="B222" s="87" t="s">
        <v>465</v>
      </c>
      <c r="C222" s="86" t="s">
        <v>58</v>
      </c>
      <c r="D222" s="61">
        <v>728.79</v>
      </c>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f t="shared" si="63"/>
        <v>0</v>
      </c>
      <c r="BR222" s="31">
        <f t="shared" si="64"/>
        <v>0</v>
      </c>
      <c r="BS222" s="40">
        <f t="shared" si="61"/>
        <v>0</v>
      </c>
      <c r="BT222" s="40">
        <f t="shared" si="62"/>
        <v>0</v>
      </c>
      <c r="BU222" s="52"/>
    </row>
    <row r="223" spans="1:73" ht="45" hidden="1" customHeight="1">
      <c r="A223" s="88" t="s">
        <v>466</v>
      </c>
      <c r="B223" s="87" t="s">
        <v>467</v>
      </c>
      <c r="C223" s="86" t="s">
        <v>58</v>
      </c>
      <c r="D223" s="61">
        <v>1429.55</v>
      </c>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f t="shared" si="63"/>
        <v>0</v>
      </c>
      <c r="BR223" s="31">
        <f t="shared" si="64"/>
        <v>0</v>
      </c>
      <c r="BS223" s="40">
        <f t="shared" si="61"/>
        <v>0</v>
      </c>
      <c r="BT223" s="40">
        <f t="shared" si="62"/>
        <v>0</v>
      </c>
      <c r="BU223" s="52"/>
    </row>
    <row r="224" spans="1:73" ht="45" customHeight="1">
      <c r="A224" s="88" t="s">
        <v>468</v>
      </c>
      <c r="B224" s="87" t="s">
        <v>469</v>
      </c>
      <c r="C224" s="86" t="s">
        <v>58</v>
      </c>
      <c r="D224" s="61">
        <v>572.52</v>
      </c>
      <c r="E224" s="31"/>
      <c r="F224" s="31"/>
      <c r="G224" s="31"/>
      <c r="H224" s="31"/>
      <c r="I224" s="31"/>
      <c r="J224" s="31"/>
      <c r="K224" s="31"/>
      <c r="L224" s="31"/>
      <c r="M224" s="31"/>
      <c r="N224" s="31"/>
      <c r="O224" s="31"/>
      <c r="P224" s="31"/>
      <c r="Q224" s="31"/>
      <c r="R224" s="31"/>
      <c r="S224" s="31">
        <v>1</v>
      </c>
      <c r="T224" s="31">
        <v>1</v>
      </c>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f t="shared" si="63"/>
        <v>1</v>
      </c>
      <c r="BR224" s="31">
        <f t="shared" si="64"/>
        <v>1</v>
      </c>
      <c r="BS224" s="40">
        <f t="shared" si="61"/>
        <v>572.52</v>
      </c>
      <c r="BT224" s="40">
        <f t="shared" si="62"/>
        <v>572.52</v>
      </c>
      <c r="BU224" s="52"/>
    </row>
    <row r="225" spans="1:73" ht="45" hidden="1" customHeight="1">
      <c r="A225" s="88" t="s">
        <v>470</v>
      </c>
      <c r="B225" s="87" t="s">
        <v>471</v>
      </c>
      <c r="C225" s="86" t="s">
        <v>58</v>
      </c>
      <c r="D225" s="61">
        <v>231.25</v>
      </c>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f t="shared" ref="BQ225:BQ246" si="65">SUM(E225,G225,I225,M225,O225,Q225,S225,U225,W225,Y225,AA225,AC225,AE225,AG225,AI225,AK225,AM225,AO225,AQ225,AS225,AU225,AW225,AY225,BA225,BC225,BE225,BG225,BI225,BK225,BM225,BO225)</f>
        <v>0</v>
      </c>
      <c r="BR225" s="31">
        <f t="shared" ref="BR225:BR246" si="66">SUM(F225,H225,J225,N225,P225,R225,T225,V225,X225,Z225,AB225,AD225,AF225,AH225,AJ225,AL225,AN225,AP225,AR225,AT225,AV225,AX225,AZ225,BB225,BD225,BF225,BH225,BJ225,BL225,BN225,BP225)</f>
        <v>0</v>
      </c>
      <c r="BS225" s="40">
        <f t="shared" si="61"/>
        <v>0</v>
      </c>
      <c r="BT225" s="40">
        <f t="shared" si="62"/>
        <v>0</v>
      </c>
      <c r="BU225" s="52"/>
    </row>
    <row r="226" spans="1:73" ht="45" hidden="1" customHeight="1">
      <c r="A226" s="88" t="s">
        <v>472</v>
      </c>
      <c r="B226" s="87" t="s">
        <v>473</v>
      </c>
      <c r="C226" s="86" t="s">
        <v>58</v>
      </c>
      <c r="D226" s="61">
        <v>292.92</v>
      </c>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f t="shared" si="65"/>
        <v>0</v>
      </c>
      <c r="BR226" s="31">
        <f t="shared" si="66"/>
        <v>0</v>
      </c>
      <c r="BS226" s="40">
        <f t="shared" si="61"/>
        <v>0</v>
      </c>
      <c r="BT226" s="40">
        <f t="shared" si="62"/>
        <v>0</v>
      </c>
      <c r="BU226" s="52"/>
    </row>
    <row r="227" spans="1:73" ht="45" hidden="1" customHeight="1">
      <c r="A227" s="88" t="s">
        <v>474</v>
      </c>
      <c r="B227" s="87" t="s">
        <v>475</v>
      </c>
      <c r="C227" s="86" t="s">
        <v>58</v>
      </c>
      <c r="D227" s="61">
        <v>477.92</v>
      </c>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f t="shared" si="65"/>
        <v>0</v>
      </c>
      <c r="BR227" s="31">
        <f t="shared" si="66"/>
        <v>0</v>
      </c>
      <c r="BS227" s="40">
        <f t="shared" si="61"/>
        <v>0</v>
      </c>
      <c r="BT227" s="40">
        <f t="shared" si="62"/>
        <v>0</v>
      </c>
      <c r="BU227" s="52"/>
    </row>
    <row r="228" spans="1:73" ht="45" hidden="1" customHeight="1">
      <c r="A228" s="88" t="s">
        <v>476</v>
      </c>
      <c r="B228" s="87" t="s">
        <v>477</v>
      </c>
      <c r="C228" s="86" t="s">
        <v>58</v>
      </c>
      <c r="D228" s="61">
        <v>408.54</v>
      </c>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f t="shared" si="65"/>
        <v>0</v>
      </c>
      <c r="BR228" s="31">
        <f t="shared" si="66"/>
        <v>0</v>
      </c>
      <c r="BS228" s="40">
        <f t="shared" si="61"/>
        <v>0</v>
      </c>
      <c r="BT228" s="40">
        <f t="shared" si="62"/>
        <v>0</v>
      </c>
      <c r="BU228" s="52"/>
    </row>
    <row r="229" spans="1:73" ht="45" hidden="1" customHeight="1">
      <c r="A229" s="88" t="s">
        <v>478</v>
      </c>
      <c r="B229" s="87" t="s">
        <v>479</v>
      </c>
      <c r="C229" s="86" t="s">
        <v>58</v>
      </c>
      <c r="D229" s="61">
        <v>832.5</v>
      </c>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f t="shared" si="65"/>
        <v>0</v>
      </c>
      <c r="BR229" s="31">
        <f t="shared" si="66"/>
        <v>0</v>
      </c>
      <c r="BS229" s="40">
        <f t="shared" si="61"/>
        <v>0</v>
      </c>
      <c r="BT229" s="40">
        <f t="shared" si="62"/>
        <v>0</v>
      </c>
      <c r="BU229" s="52"/>
    </row>
    <row r="230" spans="1:73" ht="45" hidden="1" customHeight="1">
      <c r="A230" s="88" t="s">
        <v>480</v>
      </c>
      <c r="B230" s="87" t="s">
        <v>481</v>
      </c>
      <c r="C230" s="86" t="s">
        <v>58</v>
      </c>
      <c r="D230" s="61">
        <v>718.98</v>
      </c>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f t="shared" si="65"/>
        <v>0</v>
      </c>
      <c r="BR230" s="31">
        <f t="shared" si="66"/>
        <v>0</v>
      </c>
      <c r="BS230" s="40">
        <f t="shared" si="61"/>
        <v>0</v>
      </c>
      <c r="BT230" s="40">
        <f t="shared" si="62"/>
        <v>0</v>
      </c>
      <c r="BU230" s="52"/>
    </row>
    <row r="231" spans="1:73" ht="45" hidden="1" customHeight="1">
      <c r="A231" s="88" t="s">
        <v>482</v>
      </c>
      <c r="B231" s="87" t="s">
        <v>483</v>
      </c>
      <c r="C231" s="86" t="s">
        <v>58</v>
      </c>
      <c r="D231" s="61">
        <v>1078.47</v>
      </c>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f t="shared" si="65"/>
        <v>0</v>
      </c>
      <c r="BR231" s="31">
        <f t="shared" si="66"/>
        <v>0</v>
      </c>
      <c r="BS231" s="40">
        <f t="shared" si="61"/>
        <v>0</v>
      </c>
      <c r="BT231" s="40">
        <f t="shared" si="62"/>
        <v>0</v>
      </c>
      <c r="BU231" s="52"/>
    </row>
    <row r="232" spans="1:73" ht="45" hidden="1" customHeight="1">
      <c r="A232" s="88" t="s">
        <v>484</v>
      </c>
      <c r="B232" s="87" t="s">
        <v>485</v>
      </c>
      <c r="C232" s="86" t="s">
        <v>58</v>
      </c>
      <c r="D232" s="61">
        <v>1065.1500000000001</v>
      </c>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f t="shared" si="65"/>
        <v>0</v>
      </c>
      <c r="BR232" s="31">
        <f t="shared" si="66"/>
        <v>0</v>
      </c>
      <c r="BS232" s="40">
        <f t="shared" si="61"/>
        <v>0</v>
      </c>
      <c r="BT232" s="40">
        <f t="shared" si="62"/>
        <v>0</v>
      </c>
      <c r="BU232" s="52"/>
    </row>
    <row r="233" spans="1:73" ht="45" hidden="1" customHeight="1">
      <c r="A233" s="88" t="s">
        <v>486</v>
      </c>
      <c r="B233" s="87" t="s">
        <v>487</v>
      </c>
      <c r="C233" s="86" t="s">
        <v>58</v>
      </c>
      <c r="D233" s="61">
        <v>1184.98</v>
      </c>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f t="shared" si="65"/>
        <v>0</v>
      </c>
      <c r="BR233" s="31">
        <f t="shared" si="66"/>
        <v>0</v>
      </c>
      <c r="BS233" s="40">
        <f t="shared" si="61"/>
        <v>0</v>
      </c>
      <c r="BT233" s="40">
        <f t="shared" si="62"/>
        <v>0</v>
      </c>
      <c r="BU233" s="52"/>
    </row>
    <row r="234" spans="1:73" ht="45" hidden="1" customHeight="1">
      <c r="A234" s="88" t="s">
        <v>488</v>
      </c>
      <c r="B234" s="87" t="s">
        <v>489</v>
      </c>
      <c r="C234" s="86" t="s">
        <v>58</v>
      </c>
      <c r="D234" s="61">
        <v>2543.0500000000002</v>
      </c>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f t="shared" si="65"/>
        <v>0</v>
      </c>
      <c r="BR234" s="31">
        <f t="shared" si="66"/>
        <v>0</v>
      </c>
      <c r="BS234" s="40">
        <f t="shared" si="61"/>
        <v>0</v>
      </c>
      <c r="BT234" s="40">
        <f t="shared" si="62"/>
        <v>0</v>
      </c>
      <c r="BU234" s="52"/>
    </row>
    <row r="235" spans="1:73" ht="45" hidden="1" customHeight="1">
      <c r="A235" s="88" t="s">
        <v>490</v>
      </c>
      <c r="B235" s="87" t="s">
        <v>491</v>
      </c>
      <c r="C235" s="86" t="s">
        <v>58</v>
      </c>
      <c r="D235" s="61">
        <v>3821.23</v>
      </c>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f t="shared" si="65"/>
        <v>0</v>
      </c>
      <c r="BR235" s="31">
        <f t="shared" si="66"/>
        <v>0</v>
      </c>
      <c r="BS235" s="40">
        <f t="shared" si="61"/>
        <v>0</v>
      </c>
      <c r="BT235" s="40">
        <f t="shared" si="62"/>
        <v>0</v>
      </c>
      <c r="BU235" s="52"/>
    </row>
    <row r="236" spans="1:73" ht="45" hidden="1" customHeight="1">
      <c r="A236" s="88" t="s">
        <v>492</v>
      </c>
      <c r="B236" s="82" t="s">
        <v>493</v>
      </c>
      <c r="C236" s="86" t="s">
        <v>58</v>
      </c>
      <c r="D236" s="61">
        <v>1697.59</v>
      </c>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f t="shared" si="65"/>
        <v>0</v>
      </c>
      <c r="BR236" s="31">
        <f t="shared" si="66"/>
        <v>0</v>
      </c>
      <c r="BS236" s="40">
        <f t="shared" si="61"/>
        <v>0</v>
      </c>
      <c r="BT236" s="40">
        <f t="shared" si="62"/>
        <v>0</v>
      </c>
      <c r="BU236" s="52"/>
    </row>
    <row r="237" spans="1:73" ht="45" hidden="1" customHeight="1">
      <c r="A237" s="88" t="s">
        <v>494</v>
      </c>
      <c r="B237" s="82" t="s">
        <v>495</v>
      </c>
      <c r="C237" s="86" t="s">
        <v>58</v>
      </c>
      <c r="D237" s="61">
        <v>2809.34</v>
      </c>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f t="shared" si="65"/>
        <v>0</v>
      </c>
      <c r="BR237" s="31">
        <f t="shared" si="66"/>
        <v>0</v>
      </c>
      <c r="BS237" s="40">
        <f t="shared" si="61"/>
        <v>0</v>
      </c>
      <c r="BT237" s="40">
        <f t="shared" si="62"/>
        <v>0</v>
      </c>
      <c r="BU237" s="52"/>
    </row>
    <row r="238" spans="1:73" ht="45" hidden="1" customHeight="1">
      <c r="A238" s="88" t="s">
        <v>496</v>
      </c>
      <c r="B238" s="87" t="s">
        <v>497</v>
      </c>
      <c r="C238" s="86" t="s">
        <v>58</v>
      </c>
      <c r="D238" s="61">
        <v>77.08</v>
      </c>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f t="shared" si="65"/>
        <v>0</v>
      </c>
      <c r="BR238" s="31">
        <f t="shared" si="66"/>
        <v>0</v>
      </c>
      <c r="BS238" s="40">
        <f t="shared" si="61"/>
        <v>0</v>
      </c>
      <c r="BT238" s="40">
        <f t="shared" si="62"/>
        <v>0</v>
      </c>
      <c r="BU238" s="52"/>
    </row>
    <row r="239" spans="1:73" ht="45" hidden="1" customHeight="1">
      <c r="A239" s="88" t="s">
        <v>498</v>
      </c>
      <c r="B239" s="87" t="s">
        <v>499</v>
      </c>
      <c r="C239" s="86" t="s">
        <v>58</v>
      </c>
      <c r="D239" s="61">
        <v>123.33</v>
      </c>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f t="shared" si="65"/>
        <v>0</v>
      </c>
      <c r="BR239" s="31">
        <f t="shared" si="66"/>
        <v>0</v>
      </c>
      <c r="BS239" s="40">
        <f t="shared" si="61"/>
        <v>0</v>
      </c>
      <c r="BT239" s="40">
        <f t="shared" si="62"/>
        <v>0</v>
      </c>
      <c r="BU239" s="52"/>
    </row>
    <row r="240" spans="1:73" ht="45" hidden="1" customHeight="1">
      <c r="A240" s="88" t="s">
        <v>500</v>
      </c>
      <c r="B240" s="87" t="s">
        <v>501</v>
      </c>
      <c r="C240" s="86" t="s">
        <v>58</v>
      </c>
      <c r="D240" s="61">
        <v>215.83</v>
      </c>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f t="shared" si="65"/>
        <v>0</v>
      </c>
      <c r="BR240" s="31">
        <f t="shared" si="66"/>
        <v>0</v>
      </c>
      <c r="BS240" s="40">
        <f t="shared" si="61"/>
        <v>0</v>
      </c>
      <c r="BT240" s="40">
        <f t="shared" si="62"/>
        <v>0</v>
      </c>
      <c r="BU240" s="52"/>
    </row>
    <row r="241" spans="1:73" ht="45" hidden="1" customHeight="1">
      <c r="A241" s="88" t="s">
        <v>502</v>
      </c>
      <c r="B241" s="87" t="s">
        <v>503</v>
      </c>
      <c r="C241" s="86" t="s">
        <v>58</v>
      </c>
      <c r="D241" s="61">
        <v>308.33</v>
      </c>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f t="shared" si="65"/>
        <v>0</v>
      </c>
      <c r="BR241" s="31">
        <f t="shared" si="66"/>
        <v>0</v>
      </c>
      <c r="BS241" s="40">
        <f t="shared" si="61"/>
        <v>0</v>
      </c>
      <c r="BT241" s="40">
        <f t="shared" si="62"/>
        <v>0</v>
      </c>
      <c r="BU241" s="52"/>
    </row>
    <row r="242" spans="1:73" ht="45" hidden="1" customHeight="1">
      <c r="A242" s="88" t="s">
        <v>504</v>
      </c>
      <c r="B242" s="87" t="s">
        <v>505</v>
      </c>
      <c r="C242" s="86" t="s">
        <v>58</v>
      </c>
      <c r="D242" s="61">
        <v>447.08</v>
      </c>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f t="shared" si="65"/>
        <v>0</v>
      </c>
      <c r="BR242" s="31">
        <f t="shared" si="66"/>
        <v>0</v>
      </c>
      <c r="BS242" s="40">
        <f t="shared" si="61"/>
        <v>0</v>
      </c>
      <c r="BT242" s="40">
        <f t="shared" si="62"/>
        <v>0</v>
      </c>
      <c r="BU242" s="52"/>
    </row>
    <row r="243" spans="1:73" ht="45" hidden="1" customHeight="1">
      <c r="A243" s="88" t="s">
        <v>506</v>
      </c>
      <c r="B243" s="87" t="s">
        <v>507</v>
      </c>
      <c r="C243" s="86" t="s">
        <v>58</v>
      </c>
      <c r="D243" s="61">
        <v>632.08000000000004</v>
      </c>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f t="shared" si="65"/>
        <v>0</v>
      </c>
      <c r="BR243" s="31">
        <f t="shared" si="66"/>
        <v>0</v>
      </c>
      <c r="BS243" s="40">
        <f t="shared" si="61"/>
        <v>0</v>
      </c>
      <c r="BT243" s="40">
        <f t="shared" si="62"/>
        <v>0</v>
      </c>
      <c r="BU243" s="52"/>
    </row>
    <row r="244" spans="1:73" ht="45" hidden="1" customHeight="1">
      <c r="A244" s="84" t="s">
        <v>508</v>
      </c>
      <c r="B244" s="83" t="s">
        <v>509</v>
      </c>
      <c r="C244" s="86" t="s">
        <v>58</v>
      </c>
      <c r="D244" s="61">
        <v>466</v>
      </c>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f t="shared" si="65"/>
        <v>0</v>
      </c>
      <c r="BR244" s="31">
        <f t="shared" si="66"/>
        <v>0</v>
      </c>
      <c r="BS244" s="40">
        <f t="shared" si="61"/>
        <v>0</v>
      </c>
      <c r="BT244" s="40">
        <f t="shared" si="62"/>
        <v>0</v>
      </c>
      <c r="BU244" s="52"/>
    </row>
    <row r="245" spans="1:73" ht="45" hidden="1" customHeight="1">
      <c r="A245" s="84" t="s">
        <v>510</v>
      </c>
      <c r="B245" s="83" t="s">
        <v>511</v>
      </c>
      <c r="C245" s="86" t="s">
        <v>58</v>
      </c>
      <c r="D245" s="61">
        <v>898.72</v>
      </c>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f t="shared" si="65"/>
        <v>0</v>
      </c>
      <c r="BR245" s="31">
        <f t="shared" si="66"/>
        <v>0</v>
      </c>
      <c r="BS245" s="40">
        <f t="shared" si="61"/>
        <v>0</v>
      </c>
      <c r="BT245" s="40">
        <f t="shared" si="62"/>
        <v>0</v>
      </c>
      <c r="BU245" s="52"/>
    </row>
    <row r="246" spans="1:73" ht="45" hidden="1" customHeight="1">
      <c r="A246" s="84" t="s">
        <v>512</v>
      </c>
      <c r="B246" s="83" t="s">
        <v>513</v>
      </c>
      <c r="C246" s="86" t="s">
        <v>58</v>
      </c>
      <c r="D246" s="61">
        <v>1151.7</v>
      </c>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f t="shared" si="65"/>
        <v>0</v>
      </c>
      <c r="BR246" s="31">
        <f t="shared" si="66"/>
        <v>0</v>
      </c>
      <c r="BS246" s="40">
        <f t="shared" si="61"/>
        <v>0</v>
      </c>
      <c r="BT246" s="40">
        <f t="shared" si="62"/>
        <v>0</v>
      </c>
      <c r="BU246" s="52"/>
    </row>
    <row r="247" spans="1:73" ht="45" customHeight="1">
      <c r="A247" s="129" t="s">
        <v>514</v>
      </c>
      <c r="B247" s="130"/>
      <c r="C247" s="90"/>
      <c r="D247" s="64"/>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row>
    <row r="248" spans="1:73" s="10" customFormat="1" ht="45" hidden="1" customHeight="1">
      <c r="A248" s="88" t="s">
        <v>515</v>
      </c>
      <c r="B248" s="87" t="s">
        <v>516</v>
      </c>
      <c r="C248" s="86" t="s">
        <v>58</v>
      </c>
      <c r="D248" s="61">
        <v>984.56</v>
      </c>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f t="shared" ref="BQ248:BQ259" si="67">SUM(E248,G248,I248,M248,O248,Q248,S248,U248,W248,Y248,AA248,AC248,AE248,AG248,AI248,AK248,AM248,AO248,AQ248,AS248,AU248,AW248,AY248,BA248,BC248,BE248,BG248,BI248,BK248,BM248,BO248)</f>
        <v>0</v>
      </c>
      <c r="BR248" s="31">
        <f t="shared" ref="BR248:BR259" si="68">SUM(F248,H248,J248,N248,P248,R248,T248,V248,X248,Z248,AB248,AD248,AF248,AH248,AJ248,AL248,AN248,AP248,AR248,AT248,AV248,AX248,AZ248,BB248,BD248,BF248,BH248,BJ248,BL248,BN248,BP248)</f>
        <v>0</v>
      </c>
      <c r="BS248" s="40">
        <f t="shared" ref="BS248:BS259" si="69">ROUND(BQ248*$D248,2)</f>
        <v>0</v>
      </c>
      <c r="BT248" s="40">
        <f t="shared" ref="BT248:BT259" si="70">ROUND(BR248*$D248,2)</f>
        <v>0</v>
      </c>
      <c r="BU248" s="52"/>
    </row>
    <row r="249" spans="1:73" s="10" customFormat="1" ht="45" hidden="1" customHeight="1">
      <c r="A249" s="88" t="s">
        <v>517</v>
      </c>
      <c r="B249" s="87" t="s">
        <v>518</v>
      </c>
      <c r="C249" s="86" t="s">
        <v>58</v>
      </c>
      <c r="D249" s="61">
        <v>1128.22</v>
      </c>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f t="shared" si="67"/>
        <v>0</v>
      </c>
      <c r="BR249" s="31">
        <f t="shared" si="68"/>
        <v>0</v>
      </c>
      <c r="BS249" s="40">
        <f t="shared" si="69"/>
        <v>0</v>
      </c>
      <c r="BT249" s="40">
        <f t="shared" si="70"/>
        <v>0</v>
      </c>
      <c r="BU249" s="52"/>
    </row>
    <row r="250" spans="1:73" s="10" customFormat="1" ht="45" hidden="1" customHeight="1">
      <c r="A250" s="88" t="s">
        <v>519</v>
      </c>
      <c r="B250" s="87" t="s">
        <v>520</v>
      </c>
      <c r="C250" s="86" t="s">
        <v>58</v>
      </c>
      <c r="D250" s="61">
        <v>1226.33</v>
      </c>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f t="shared" si="67"/>
        <v>0</v>
      </c>
      <c r="BR250" s="31">
        <f t="shared" si="68"/>
        <v>0</v>
      </c>
      <c r="BS250" s="40">
        <f t="shared" si="69"/>
        <v>0</v>
      </c>
      <c r="BT250" s="40">
        <f t="shared" si="70"/>
        <v>0</v>
      </c>
      <c r="BU250" s="52"/>
    </row>
    <row r="251" spans="1:73" s="10" customFormat="1" ht="45" hidden="1" customHeight="1">
      <c r="A251" s="88" t="s">
        <v>521</v>
      </c>
      <c r="B251" s="87" t="s">
        <v>522</v>
      </c>
      <c r="C251" s="86" t="s">
        <v>58</v>
      </c>
      <c r="D251" s="61">
        <v>1751.89</v>
      </c>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f t="shared" si="67"/>
        <v>0</v>
      </c>
      <c r="BR251" s="31">
        <f t="shared" si="68"/>
        <v>0</v>
      </c>
      <c r="BS251" s="40">
        <f t="shared" si="69"/>
        <v>0</v>
      </c>
      <c r="BT251" s="40">
        <f t="shared" si="70"/>
        <v>0</v>
      </c>
      <c r="BU251" s="52"/>
    </row>
    <row r="252" spans="1:73" s="10" customFormat="1" ht="45" hidden="1" customHeight="1">
      <c r="A252" s="88" t="s">
        <v>523</v>
      </c>
      <c r="B252" s="87" t="s">
        <v>524</v>
      </c>
      <c r="C252" s="86" t="s">
        <v>54</v>
      </c>
      <c r="D252" s="61">
        <v>7.25</v>
      </c>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f t="shared" si="67"/>
        <v>0</v>
      </c>
      <c r="BR252" s="31">
        <f t="shared" si="68"/>
        <v>0</v>
      </c>
      <c r="BS252" s="40">
        <f t="shared" si="69"/>
        <v>0</v>
      </c>
      <c r="BT252" s="40">
        <f t="shared" si="70"/>
        <v>0</v>
      </c>
      <c r="BU252" s="52"/>
    </row>
    <row r="253" spans="1:73" s="10" customFormat="1" ht="45" hidden="1" customHeight="1">
      <c r="A253" s="88" t="s">
        <v>525</v>
      </c>
      <c r="B253" s="87" t="s">
        <v>526</v>
      </c>
      <c r="C253" s="86" t="s">
        <v>54</v>
      </c>
      <c r="D253" s="61">
        <v>68.67</v>
      </c>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f t="shared" si="67"/>
        <v>0</v>
      </c>
      <c r="BR253" s="31">
        <f t="shared" si="68"/>
        <v>0</v>
      </c>
      <c r="BS253" s="40">
        <f t="shared" si="69"/>
        <v>0</v>
      </c>
      <c r="BT253" s="40">
        <f t="shared" si="70"/>
        <v>0</v>
      </c>
      <c r="BU253" s="52"/>
    </row>
    <row r="254" spans="1:73" s="10" customFormat="1" ht="45" hidden="1" customHeight="1">
      <c r="A254" s="88" t="s">
        <v>527</v>
      </c>
      <c r="B254" s="87" t="s">
        <v>528</v>
      </c>
      <c r="C254" s="86" t="s">
        <v>54</v>
      </c>
      <c r="D254" s="61">
        <v>60.27</v>
      </c>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f t="shared" si="67"/>
        <v>0</v>
      </c>
      <c r="BR254" s="31">
        <f t="shared" si="68"/>
        <v>0</v>
      </c>
      <c r="BS254" s="40">
        <f t="shared" si="69"/>
        <v>0</v>
      </c>
      <c r="BT254" s="40">
        <f t="shared" si="70"/>
        <v>0</v>
      </c>
      <c r="BU254" s="52"/>
    </row>
    <row r="255" spans="1:73" s="10" customFormat="1" ht="45" hidden="1" customHeight="1">
      <c r="A255" s="88" t="s">
        <v>529</v>
      </c>
      <c r="B255" s="87" t="s">
        <v>530</v>
      </c>
      <c r="C255" s="86" t="s">
        <v>58</v>
      </c>
      <c r="D255" s="61">
        <v>58.27</v>
      </c>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f t="shared" si="67"/>
        <v>0</v>
      </c>
      <c r="BR255" s="31">
        <f t="shared" si="68"/>
        <v>0</v>
      </c>
      <c r="BS255" s="40">
        <f t="shared" si="69"/>
        <v>0</v>
      </c>
      <c r="BT255" s="40">
        <f t="shared" si="70"/>
        <v>0</v>
      </c>
      <c r="BU255" s="52"/>
    </row>
    <row r="256" spans="1:73" s="10" customFormat="1" ht="45" hidden="1" customHeight="1">
      <c r="A256" s="88" t="s">
        <v>531</v>
      </c>
      <c r="B256" s="87" t="s">
        <v>532</v>
      </c>
      <c r="C256" s="86" t="s">
        <v>54</v>
      </c>
      <c r="D256" s="61">
        <v>3.53</v>
      </c>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f t="shared" si="67"/>
        <v>0</v>
      </c>
      <c r="BR256" s="31">
        <f t="shared" si="68"/>
        <v>0</v>
      </c>
      <c r="BS256" s="40">
        <f t="shared" si="69"/>
        <v>0</v>
      </c>
      <c r="BT256" s="40">
        <f t="shared" si="70"/>
        <v>0</v>
      </c>
      <c r="BU256" s="52"/>
    </row>
    <row r="257" spans="1:73" s="10" customFormat="1" ht="45" hidden="1" customHeight="1">
      <c r="A257" s="88" t="s">
        <v>533</v>
      </c>
      <c r="B257" s="87" t="s">
        <v>534</v>
      </c>
      <c r="C257" s="86" t="s">
        <v>54</v>
      </c>
      <c r="D257" s="61">
        <v>25.49</v>
      </c>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f t="shared" si="67"/>
        <v>0</v>
      </c>
      <c r="BR257" s="31">
        <f t="shared" si="68"/>
        <v>0</v>
      </c>
      <c r="BS257" s="40">
        <f t="shared" si="69"/>
        <v>0</v>
      </c>
      <c r="BT257" s="40">
        <f t="shared" si="70"/>
        <v>0</v>
      </c>
      <c r="BU257" s="52"/>
    </row>
    <row r="258" spans="1:73" s="10" customFormat="1" ht="45" hidden="1" customHeight="1">
      <c r="A258" s="88" t="s">
        <v>535</v>
      </c>
      <c r="B258" s="87" t="s">
        <v>536</v>
      </c>
      <c r="C258" s="86" t="s">
        <v>54</v>
      </c>
      <c r="D258" s="61">
        <v>25.49</v>
      </c>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f t="shared" si="67"/>
        <v>0</v>
      </c>
      <c r="BR258" s="31">
        <f t="shared" si="68"/>
        <v>0</v>
      </c>
      <c r="BS258" s="40">
        <f t="shared" si="69"/>
        <v>0</v>
      </c>
      <c r="BT258" s="40">
        <f t="shared" si="70"/>
        <v>0</v>
      </c>
      <c r="BU258" s="52"/>
    </row>
    <row r="259" spans="1:73" s="10" customFormat="1" ht="45" hidden="1" customHeight="1">
      <c r="A259" s="88" t="s">
        <v>537</v>
      </c>
      <c r="B259" s="87" t="s">
        <v>538</v>
      </c>
      <c r="C259" s="86" t="s">
        <v>58</v>
      </c>
      <c r="D259" s="61">
        <v>9.2899999999999991</v>
      </c>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f t="shared" si="67"/>
        <v>0</v>
      </c>
      <c r="BR259" s="31">
        <f t="shared" si="68"/>
        <v>0</v>
      </c>
      <c r="BS259" s="40">
        <f t="shared" si="69"/>
        <v>0</v>
      </c>
      <c r="BT259" s="40">
        <f t="shared" si="70"/>
        <v>0</v>
      </c>
      <c r="BU259" s="52"/>
    </row>
    <row r="260" spans="1:73" ht="45" hidden="1" customHeight="1">
      <c r="A260" s="129" t="s">
        <v>539</v>
      </c>
      <c r="B260" s="130"/>
      <c r="C260" s="90"/>
      <c r="D260" s="64"/>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row>
    <row r="261" spans="1:73" s="10" customFormat="1" ht="45" hidden="1" customHeight="1">
      <c r="A261" s="88" t="s">
        <v>540</v>
      </c>
      <c r="B261" s="87" t="s">
        <v>541</v>
      </c>
      <c r="C261" s="86" t="s">
        <v>58</v>
      </c>
      <c r="D261" s="61">
        <v>2226.5500000000002</v>
      </c>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f t="shared" ref="BQ261:BR263" si="71">SUM(E261,G261,I261,M261,O261,Q261,S261,U261,W261,Y261,AA261,AC261,AE261,AG261,AI261,AK261,AM261,AO261,AQ261,AS261,AU261,AW261,AY261,BA261,BC261,BE261,BG261,BI261,BK261,BM261,BO261)</f>
        <v>0</v>
      </c>
      <c r="BR261" s="31">
        <f t="shared" si="71"/>
        <v>0</v>
      </c>
      <c r="BS261" s="40">
        <f t="shared" ref="BS261:BS263" si="72">ROUND(BQ261*$D261,2)</f>
        <v>0</v>
      </c>
      <c r="BT261" s="40">
        <f t="shared" ref="BT261:BT263" si="73">ROUND(BR261*$D261,2)</f>
        <v>0</v>
      </c>
      <c r="BU261" s="52"/>
    </row>
    <row r="262" spans="1:73" s="10" customFormat="1" ht="45" hidden="1" customHeight="1">
      <c r="A262" s="88" t="s">
        <v>542</v>
      </c>
      <c r="B262" s="87" t="s">
        <v>543</v>
      </c>
      <c r="C262" s="86" t="s">
        <v>58</v>
      </c>
      <c r="D262" s="61">
        <v>2597.64</v>
      </c>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f t="shared" si="71"/>
        <v>0</v>
      </c>
      <c r="BR262" s="31">
        <f t="shared" si="71"/>
        <v>0</v>
      </c>
      <c r="BS262" s="40">
        <f t="shared" si="72"/>
        <v>0</v>
      </c>
      <c r="BT262" s="40">
        <f t="shared" si="73"/>
        <v>0</v>
      </c>
      <c r="BU262" s="52"/>
    </row>
    <row r="263" spans="1:73" s="10" customFormat="1" ht="45" hidden="1" customHeight="1">
      <c r="A263" s="88" t="s">
        <v>544</v>
      </c>
      <c r="B263" s="87" t="s">
        <v>545</v>
      </c>
      <c r="C263" s="86" t="s">
        <v>58</v>
      </c>
      <c r="D263" s="61">
        <v>341.41</v>
      </c>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f t="shared" si="71"/>
        <v>0</v>
      </c>
      <c r="BR263" s="31">
        <f t="shared" si="71"/>
        <v>0</v>
      </c>
      <c r="BS263" s="40">
        <f t="shared" si="72"/>
        <v>0</v>
      </c>
      <c r="BT263" s="40">
        <f t="shared" si="73"/>
        <v>0</v>
      </c>
      <c r="BU263" s="52"/>
    </row>
    <row r="264" spans="1:73" ht="45" hidden="1" customHeight="1">
      <c r="A264" s="106"/>
      <c r="B264" s="106"/>
      <c r="C264" s="107"/>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53"/>
    </row>
    <row r="265" spans="1:73" s="10" customFormat="1" ht="45" hidden="1" customHeight="1">
      <c r="A265" s="129" t="s">
        <v>546</v>
      </c>
      <c r="B265" s="130"/>
      <c r="C265" s="90"/>
      <c r="D265" s="64"/>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58"/>
      <c r="AN265" s="58"/>
      <c r="AO265" s="58"/>
      <c r="AP265" s="58"/>
      <c r="AQ265" s="58"/>
      <c r="AR265" s="58"/>
      <c r="AS265" s="58"/>
      <c r="AT265" s="58"/>
      <c r="AU265" s="58"/>
      <c r="AV265" s="58"/>
      <c r="AW265" s="58"/>
      <c r="AX265" s="58"/>
      <c r="AY265" s="58"/>
      <c r="AZ265" s="58"/>
      <c r="BA265" s="58"/>
      <c r="BB265" s="58"/>
      <c r="BC265" s="58"/>
      <c r="BD265" s="58"/>
      <c r="BE265" s="58"/>
      <c r="BF265" s="58"/>
      <c r="BG265" s="58"/>
      <c r="BH265" s="58"/>
      <c r="BI265" s="58"/>
      <c r="BJ265" s="58"/>
      <c r="BK265" s="58"/>
      <c r="BL265" s="58"/>
      <c r="BM265" s="58"/>
      <c r="BN265" s="58"/>
      <c r="BO265" s="58"/>
      <c r="BP265" s="58"/>
      <c r="BQ265" s="58"/>
      <c r="BR265" s="25"/>
      <c r="BS265" s="25"/>
      <c r="BT265" s="25"/>
      <c r="BU265" s="25"/>
    </row>
    <row r="266" spans="1:73" s="10" customFormat="1" ht="45" customHeight="1">
      <c r="A266" s="88" t="s">
        <v>547</v>
      </c>
      <c r="B266" s="87" t="s">
        <v>548</v>
      </c>
      <c r="C266" s="89" t="s">
        <v>54</v>
      </c>
      <c r="D266" s="61">
        <v>0.44</v>
      </c>
      <c r="E266" s="31">
        <v>582</v>
      </c>
      <c r="F266" s="31">
        <f>SUM(F80:F93)</f>
        <v>582</v>
      </c>
      <c r="G266" s="110">
        <v>471</v>
      </c>
      <c r="H266" s="110">
        <f>SUM(H80:H93)</f>
        <v>473</v>
      </c>
      <c r="I266" s="31">
        <v>510</v>
      </c>
      <c r="J266" s="31">
        <f>SUM(J80:J93)</f>
        <v>510</v>
      </c>
      <c r="K266" s="110">
        <v>0</v>
      </c>
      <c r="L266" s="110">
        <v>91</v>
      </c>
      <c r="M266" s="31">
        <v>91</v>
      </c>
      <c r="N266" s="31">
        <f>SUM(N80:N93)</f>
        <v>0</v>
      </c>
      <c r="O266" s="31">
        <v>4</v>
      </c>
      <c r="P266" s="31">
        <f>SUM(P80:P93)</f>
        <v>4</v>
      </c>
      <c r="Q266" s="31">
        <v>3</v>
      </c>
      <c r="R266" s="31">
        <f>SUM(R80:R93)</f>
        <v>3</v>
      </c>
      <c r="S266" s="110">
        <v>367</v>
      </c>
      <c r="T266" s="110">
        <f>SUM(T80:T93)</f>
        <v>331</v>
      </c>
      <c r="U266" s="31">
        <v>39</v>
      </c>
      <c r="V266" s="31">
        <f>SUM(V80:V93)</f>
        <v>39</v>
      </c>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f>SUM(E266,G266,I266,K266,M266,O266,Q266,S266,U266,W266,Y266,AA266,AC266,AE266,AG266,AI266,AK266,AM266,AO266,AQ266,AS266,AU266,AW266,AY266,BA266,BC266,BE266,BG266,BI266,BK266,BM266,BO266)</f>
        <v>2067</v>
      </c>
      <c r="BR266" s="31">
        <f>SUM(F266,H266,J266,L266,N266,P266,R266,T266,V266,X266,Z266,AB266,AD266,AF266,AH266,AJ266,AL266,AN266,AP266,AR266,AT266,AV266,AX266,AZ266,BB266,BD266,BF266,BH266,BJ266,BL266,BN266,BP266)</f>
        <v>2033</v>
      </c>
      <c r="BS266" s="40">
        <f t="shared" ref="BS266:BS271" si="74">ROUND(BQ266*$D266,2)</f>
        <v>909.48</v>
      </c>
      <c r="BT266" s="40">
        <f t="shared" ref="BT266:BT271" si="75">ROUND(BR266*$D266,2)</f>
        <v>894.52</v>
      </c>
      <c r="BU266" s="52"/>
    </row>
    <row r="267" spans="1:73" s="10" customFormat="1" ht="45" hidden="1" customHeight="1">
      <c r="A267" s="88" t="s">
        <v>549</v>
      </c>
      <c r="B267" s="87" t="s">
        <v>550</v>
      </c>
      <c r="C267" s="89" t="s">
        <v>58</v>
      </c>
      <c r="D267" s="61">
        <v>36.020000000000003</v>
      </c>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f t="shared" ref="BQ267:BR271" si="76">SUM(E267,G267,I267,M267,O267,Q267,S267,U267,W267,Y267,AA267,AC267,AE267,AG267,AI267,AK267,AM267,AO267,AQ267,AS267,AU267,AW267,AY267,BA267,BC267,BE267,BG267,BI267,BK267,BM267,BO267)</f>
        <v>0</v>
      </c>
      <c r="BR267" s="31">
        <f t="shared" si="76"/>
        <v>0</v>
      </c>
      <c r="BS267" s="40">
        <f t="shared" si="74"/>
        <v>0</v>
      </c>
      <c r="BT267" s="40">
        <f t="shared" si="75"/>
        <v>0</v>
      </c>
      <c r="BU267" s="52"/>
    </row>
    <row r="268" spans="1:73" ht="45" hidden="1" customHeight="1">
      <c r="A268" s="88" t="s">
        <v>551</v>
      </c>
      <c r="B268" s="87" t="s">
        <v>552</v>
      </c>
      <c r="C268" s="89" t="s">
        <v>58</v>
      </c>
      <c r="D268" s="61">
        <v>56.06</v>
      </c>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f t="shared" si="76"/>
        <v>0</v>
      </c>
      <c r="BR268" s="31">
        <f t="shared" si="76"/>
        <v>0</v>
      </c>
      <c r="BS268" s="40">
        <f t="shared" si="74"/>
        <v>0</v>
      </c>
      <c r="BT268" s="40">
        <f t="shared" si="75"/>
        <v>0</v>
      </c>
      <c r="BU268" s="52"/>
    </row>
    <row r="269" spans="1:73" ht="45" hidden="1" customHeight="1">
      <c r="A269" s="88" t="s">
        <v>553</v>
      </c>
      <c r="B269" s="87" t="s">
        <v>554</v>
      </c>
      <c r="C269" s="89" t="s">
        <v>58</v>
      </c>
      <c r="D269" s="61">
        <v>42.05</v>
      </c>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f t="shared" si="76"/>
        <v>0</v>
      </c>
      <c r="BR269" s="31">
        <f t="shared" si="76"/>
        <v>0</v>
      </c>
      <c r="BS269" s="40">
        <f t="shared" si="74"/>
        <v>0</v>
      </c>
      <c r="BT269" s="40">
        <f t="shared" si="75"/>
        <v>0</v>
      </c>
      <c r="BU269" s="52"/>
    </row>
    <row r="270" spans="1:73" ht="45" hidden="1" customHeight="1">
      <c r="A270" s="88" t="s">
        <v>555</v>
      </c>
      <c r="B270" s="87" t="s">
        <v>556</v>
      </c>
      <c r="C270" s="89" t="s">
        <v>58</v>
      </c>
      <c r="D270" s="61">
        <v>9.69</v>
      </c>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f t="shared" si="76"/>
        <v>0</v>
      </c>
      <c r="BR270" s="31">
        <f t="shared" si="76"/>
        <v>0</v>
      </c>
      <c r="BS270" s="40">
        <f t="shared" si="74"/>
        <v>0</v>
      </c>
      <c r="BT270" s="40">
        <f t="shared" si="75"/>
        <v>0</v>
      </c>
      <c r="BU270" s="52"/>
    </row>
    <row r="271" spans="1:73" ht="45" hidden="1" customHeight="1">
      <c r="A271" s="88" t="s">
        <v>557</v>
      </c>
      <c r="B271" s="87" t="s">
        <v>558</v>
      </c>
      <c r="C271" s="89" t="s">
        <v>54</v>
      </c>
      <c r="D271" s="61">
        <v>0.08</v>
      </c>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f t="shared" si="76"/>
        <v>0</v>
      </c>
      <c r="BR271" s="31">
        <f t="shared" si="76"/>
        <v>0</v>
      </c>
      <c r="BS271" s="40">
        <f t="shared" si="74"/>
        <v>0</v>
      </c>
      <c r="BT271" s="40">
        <f t="shared" si="75"/>
        <v>0</v>
      </c>
      <c r="BU271" s="52"/>
    </row>
    <row r="272" spans="1:73" ht="45" customHeight="1">
      <c r="A272" s="106"/>
      <c r="B272" s="106"/>
      <c r="C272" s="107"/>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53"/>
    </row>
    <row r="273" spans="1:73" s="10" customFormat="1" ht="45" hidden="1" customHeight="1">
      <c r="A273" s="129" t="s">
        <v>559</v>
      </c>
      <c r="B273" s="130"/>
      <c r="C273" s="90"/>
      <c r="D273" s="64"/>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5"/>
      <c r="BP273" s="25"/>
      <c r="BQ273" s="25"/>
      <c r="BR273" s="25"/>
      <c r="BS273" s="25"/>
      <c r="BT273" s="25"/>
      <c r="BU273" s="25"/>
    </row>
    <row r="274" spans="1:73" s="10" customFormat="1" ht="45" hidden="1" customHeight="1">
      <c r="A274" s="88" t="s">
        <v>560</v>
      </c>
      <c r="B274" s="87" t="s">
        <v>561</v>
      </c>
      <c r="C274" s="89" t="s">
        <v>58</v>
      </c>
      <c r="D274" s="61">
        <v>92.78</v>
      </c>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f t="shared" ref="BQ274:BR279" si="77">SUM(E274,G274,I274,M274,O274,Q274,S274,U274,W274,Y274,AA274,AC274,AE274,AG274,AI274,AK274,AM274,AO274,AQ274,AS274,AU274,AW274,AY274,BA274,BC274,BE274,BG274,BI274,BK274,BM274,BO274)</f>
        <v>0</v>
      </c>
      <c r="BR274" s="31">
        <f t="shared" si="77"/>
        <v>0</v>
      </c>
      <c r="BS274" s="40">
        <f t="shared" ref="BS274:BS279" si="78">ROUND(BQ274*$D274,2)</f>
        <v>0</v>
      </c>
      <c r="BT274" s="40">
        <f t="shared" ref="BT274:BT279" si="79">ROUND(BR274*$D274,2)</f>
        <v>0</v>
      </c>
      <c r="BU274" s="52"/>
    </row>
    <row r="275" spans="1:73" s="10" customFormat="1" ht="45" hidden="1" customHeight="1">
      <c r="A275" s="88" t="s">
        <v>562</v>
      </c>
      <c r="B275" s="87" t="s">
        <v>563</v>
      </c>
      <c r="C275" s="89" t="s">
        <v>58</v>
      </c>
      <c r="D275" s="61">
        <v>148.44999999999999</v>
      </c>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1"/>
      <c r="BQ275" s="31">
        <f t="shared" si="77"/>
        <v>0</v>
      </c>
      <c r="BR275" s="31">
        <f t="shared" si="77"/>
        <v>0</v>
      </c>
      <c r="BS275" s="40">
        <f t="shared" si="78"/>
        <v>0</v>
      </c>
      <c r="BT275" s="40">
        <f t="shared" si="79"/>
        <v>0</v>
      </c>
      <c r="BU275" s="52"/>
    </row>
    <row r="276" spans="1:73" s="10" customFormat="1" ht="45" hidden="1" customHeight="1">
      <c r="A276" s="88" t="s">
        <v>564</v>
      </c>
      <c r="B276" s="87" t="s">
        <v>565</v>
      </c>
      <c r="C276" s="89" t="s">
        <v>58</v>
      </c>
      <c r="D276" s="61">
        <v>463.87</v>
      </c>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c r="BK276" s="31"/>
      <c r="BL276" s="31"/>
      <c r="BM276" s="31"/>
      <c r="BN276" s="31"/>
      <c r="BO276" s="31"/>
      <c r="BP276" s="31"/>
      <c r="BQ276" s="31">
        <f t="shared" si="77"/>
        <v>0</v>
      </c>
      <c r="BR276" s="31">
        <f t="shared" si="77"/>
        <v>0</v>
      </c>
      <c r="BS276" s="40">
        <f t="shared" si="78"/>
        <v>0</v>
      </c>
      <c r="BT276" s="40">
        <f t="shared" si="79"/>
        <v>0</v>
      </c>
      <c r="BU276" s="52"/>
    </row>
    <row r="277" spans="1:73" ht="45" hidden="1" customHeight="1">
      <c r="A277" s="88" t="s">
        <v>566</v>
      </c>
      <c r="B277" s="91" t="s">
        <v>567</v>
      </c>
      <c r="C277" s="92" t="s">
        <v>58</v>
      </c>
      <c r="D277" s="61">
        <v>908.18</v>
      </c>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1"/>
      <c r="BQ277" s="31">
        <f t="shared" si="77"/>
        <v>0</v>
      </c>
      <c r="BR277" s="31">
        <f t="shared" si="77"/>
        <v>0</v>
      </c>
      <c r="BS277" s="40">
        <f t="shared" si="78"/>
        <v>0</v>
      </c>
      <c r="BT277" s="40">
        <f t="shared" si="79"/>
        <v>0</v>
      </c>
      <c r="BU277" s="52"/>
    </row>
    <row r="278" spans="1:73" ht="45" hidden="1" customHeight="1">
      <c r="A278" s="88" t="s">
        <v>568</v>
      </c>
      <c r="B278" s="91" t="s">
        <v>569</v>
      </c>
      <c r="C278" s="92" t="s">
        <v>58</v>
      </c>
      <c r="D278" s="61">
        <v>908.18</v>
      </c>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1"/>
      <c r="BQ278" s="31">
        <f t="shared" si="77"/>
        <v>0</v>
      </c>
      <c r="BR278" s="31">
        <f t="shared" si="77"/>
        <v>0</v>
      </c>
      <c r="BS278" s="40">
        <f t="shared" si="78"/>
        <v>0</v>
      </c>
      <c r="BT278" s="40">
        <f t="shared" si="79"/>
        <v>0</v>
      </c>
      <c r="BU278" s="52"/>
    </row>
    <row r="279" spans="1:73" ht="45" hidden="1" customHeight="1">
      <c r="A279" s="88" t="s">
        <v>570</v>
      </c>
      <c r="B279" s="91" t="s">
        <v>571</v>
      </c>
      <c r="C279" s="92" t="s">
        <v>58</v>
      </c>
      <c r="D279" s="61">
        <v>1816.36</v>
      </c>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1"/>
      <c r="BQ279" s="31">
        <f t="shared" si="77"/>
        <v>0</v>
      </c>
      <c r="BR279" s="31">
        <f t="shared" si="77"/>
        <v>0</v>
      </c>
      <c r="BS279" s="40">
        <f t="shared" si="78"/>
        <v>0</v>
      </c>
      <c r="BT279" s="40">
        <f t="shared" si="79"/>
        <v>0</v>
      </c>
      <c r="BU279" s="52"/>
    </row>
    <row r="280" spans="1:73" ht="45" hidden="1" customHeight="1">
      <c r="A280" s="106"/>
      <c r="B280" s="106"/>
      <c r="C280" s="107"/>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53"/>
    </row>
    <row r="281" spans="1:73" s="18" customFormat="1" ht="45" hidden="1" customHeight="1">
      <c r="A281" s="19"/>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row>
    <row r="282" spans="1:73" s="10" customFormat="1" ht="45" customHeight="1">
      <c r="A282" s="46"/>
      <c r="B282" s="101" t="s">
        <v>572</v>
      </c>
      <c r="C282" s="47"/>
      <c r="D282" s="48"/>
      <c r="E282" s="127" t="str">
        <f>E10</f>
        <v>TRA_26124_6001</v>
      </c>
      <c r="F282" s="128"/>
      <c r="G282" s="127" t="str">
        <f>G10</f>
        <v>TRA_26124_6002</v>
      </c>
      <c r="H282" s="128"/>
      <c r="I282" s="127" t="str">
        <f>I10</f>
        <v>TRA_26124_6003</v>
      </c>
      <c r="J282" s="128"/>
      <c r="K282" s="127" t="str">
        <f>K10</f>
        <v>TRA_26124_6004</v>
      </c>
      <c r="L282" s="128"/>
      <c r="M282" s="127" t="str">
        <f>M10</f>
        <v>TRA_26124_6005</v>
      </c>
      <c r="N282" s="128"/>
      <c r="O282" s="127" t="str">
        <f>O10</f>
        <v>TRA_26124_6006</v>
      </c>
      <c r="P282" s="128"/>
      <c r="Q282" s="127" t="str">
        <f>Q10</f>
        <v>TRA_26124_6007</v>
      </c>
      <c r="R282" s="128"/>
      <c r="S282" s="127" t="str">
        <f>S10</f>
        <v>TRA_26124_6018/6019/6020
GC DESAT Rue des ecoles</v>
      </c>
      <c r="T282" s="128"/>
      <c r="U282" s="127" t="str">
        <f>U10</f>
        <v>TRA_26124_6028</v>
      </c>
      <c r="V282" s="128"/>
      <c r="W282" s="127" t="str">
        <f>W10</f>
        <v>Tronçon 9</v>
      </c>
      <c r="X282" s="128"/>
      <c r="Y282" s="127" t="str">
        <f>Y10</f>
        <v>Tronçon 10</v>
      </c>
      <c r="Z282" s="128"/>
      <c r="AA282" s="127" t="str">
        <f>AA10</f>
        <v>Tronçon 11</v>
      </c>
      <c r="AB282" s="128"/>
      <c r="AC282" s="127" t="str">
        <f>AC10</f>
        <v>Tronçon 12</v>
      </c>
      <c r="AD282" s="128"/>
      <c r="AE282" s="127" t="str">
        <f>AE10</f>
        <v>Tronçon 13</v>
      </c>
      <c r="AF282" s="128"/>
      <c r="AG282" s="127" t="str">
        <f>AG10</f>
        <v>Tronçon 14</v>
      </c>
      <c r="AH282" s="128"/>
      <c r="AI282" s="127" t="str">
        <f>AI10</f>
        <v>Tronçon 15</v>
      </c>
      <c r="AJ282" s="128"/>
      <c r="AK282" s="127" t="str">
        <f>AK10</f>
        <v>Tronçon 16</v>
      </c>
      <c r="AL282" s="128"/>
      <c r="AM282" s="127" t="str">
        <f>AM10</f>
        <v>Tronçon 17</v>
      </c>
      <c r="AN282" s="128"/>
      <c r="AO282" s="127" t="str">
        <f>AO10</f>
        <v>Tronçon 18</v>
      </c>
      <c r="AP282" s="128"/>
      <c r="AQ282" s="127" t="str">
        <f>AQ10</f>
        <v>Tronçon 19</v>
      </c>
      <c r="AR282" s="128"/>
      <c r="AS282" s="127" t="str">
        <f>AS10</f>
        <v>Tronçon 20</v>
      </c>
      <c r="AT282" s="128"/>
      <c r="AU282" s="127" t="str">
        <f>AU10</f>
        <v>Tronçon 21</v>
      </c>
      <c r="AV282" s="128"/>
      <c r="AW282" s="127" t="str">
        <f>AW10</f>
        <v>Tronçon 22</v>
      </c>
      <c r="AX282" s="128"/>
      <c r="AY282" s="127" t="str">
        <f>AY10</f>
        <v>Tronçon 23</v>
      </c>
      <c r="AZ282" s="128"/>
      <c r="BA282" s="127" t="str">
        <f>BA10</f>
        <v>Tronçon 24</v>
      </c>
      <c r="BB282" s="128"/>
      <c r="BC282" s="127" t="str">
        <f>BC10</f>
        <v>Tronçon 25</v>
      </c>
      <c r="BD282" s="128"/>
      <c r="BE282" s="127" t="str">
        <f>BE10</f>
        <v>Tronçon 26</v>
      </c>
      <c r="BF282" s="128"/>
      <c r="BG282" s="127" t="str">
        <f>BG10</f>
        <v>Tronçon 27</v>
      </c>
      <c r="BH282" s="128"/>
      <c r="BI282" s="127" t="str">
        <f>BI10</f>
        <v>Tronçon 28</v>
      </c>
      <c r="BJ282" s="128"/>
      <c r="BK282" s="127" t="str">
        <f>BK10</f>
        <v>Tronçon 29</v>
      </c>
      <c r="BL282" s="128"/>
      <c r="BM282" s="127" t="str">
        <f>BM10</f>
        <v>Tronçon 30</v>
      </c>
      <c r="BN282" s="128"/>
      <c r="BO282" s="127" t="str">
        <f>BO10</f>
        <v>Tronçon 31</v>
      </c>
      <c r="BP282" s="128"/>
      <c r="BQ282" s="59"/>
      <c r="BR282" s="60"/>
      <c r="BS282" s="54">
        <f>SUM(BS11:BS280)</f>
        <v>202549.51999999996</v>
      </c>
      <c r="BT282" s="55">
        <f>SUM(BT11:BT280)</f>
        <v>163726.70999999996</v>
      </c>
      <c r="BU282" s="51"/>
    </row>
    <row r="283" spans="1:73" ht="45" customHeight="1">
      <c r="A283" s="42"/>
      <c r="B283" s="43" t="s">
        <v>573</v>
      </c>
      <c r="C283" s="44"/>
      <c r="D283" s="45"/>
      <c r="E283" s="35">
        <f>+SUMPRODUCT($D13:$D280,E13:E280)</f>
        <v>50180.829999999994</v>
      </c>
      <c r="F283" s="35">
        <f>+SUMPRODUCT($D13:$D280,F13:F280)</f>
        <v>41529.630000000005</v>
      </c>
      <c r="G283" s="35">
        <f t="shared" ref="G283:AL283" si="80">+SUMPRODUCT($D13:$D279,G13:G279)</f>
        <v>46751.5</v>
      </c>
      <c r="H283" s="35">
        <f t="shared" si="80"/>
        <v>37868.280000000006</v>
      </c>
      <c r="I283" s="35">
        <f t="shared" si="80"/>
        <v>49660.69</v>
      </c>
      <c r="J283" s="35">
        <f t="shared" si="80"/>
        <v>35869.82</v>
      </c>
      <c r="K283" s="35">
        <f t="shared" si="80"/>
        <v>0</v>
      </c>
      <c r="L283" s="35">
        <f t="shared" si="80"/>
        <v>11109.59</v>
      </c>
      <c r="M283" s="35">
        <f t="shared" si="80"/>
        <v>13114.566000000001</v>
      </c>
      <c r="N283" s="35">
        <f t="shared" si="80"/>
        <v>0</v>
      </c>
      <c r="O283" s="35">
        <f t="shared" si="80"/>
        <v>2172.9020000000005</v>
      </c>
      <c r="P283" s="35">
        <f t="shared" si="80"/>
        <v>2097.0300000000002</v>
      </c>
      <c r="Q283" s="35">
        <f t="shared" si="80"/>
        <v>2204.8480000000004</v>
      </c>
      <c r="R283" s="35">
        <f t="shared" si="80"/>
        <v>2151.0400000000004</v>
      </c>
      <c r="S283" s="35">
        <f t="shared" si="80"/>
        <v>34707.539999999994</v>
      </c>
      <c r="T283" s="35">
        <f t="shared" si="80"/>
        <v>30152.98</v>
      </c>
      <c r="U283" s="35">
        <f t="shared" si="80"/>
        <v>3756.634</v>
      </c>
      <c r="V283" s="35">
        <f t="shared" si="80"/>
        <v>2948.33</v>
      </c>
      <c r="W283" s="35">
        <f t="shared" ref="W283:X283" si="81">+SUMPRODUCT($D13:$D279,W13:W279)</f>
        <v>0</v>
      </c>
      <c r="X283" s="35">
        <f t="shared" si="81"/>
        <v>0</v>
      </c>
      <c r="Y283" s="35">
        <f t="shared" si="80"/>
        <v>0</v>
      </c>
      <c r="Z283" s="35">
        <f t="shared" si="80"/>
        <v>0</v>
      </c>
      <c r="AA283" s="35">
        <f t="shared" si="80"/>
        <v>0</v>
      </c>
      <c r="AB283" s="35">
        <f t="shared" si="80"/>
        <v>0</v>
      </c>
      <c r="AC283" s="35">
        <f t="shared" si="80"/>
        <v>0</v>
      </c>
      <c r="AD283" s="35">
        <f t="shared" si="80"/>
        <v>0</v>
      </c>
      <c r="AE283" s="35">
        <f t="shared" si="80"/>
        <v>0</v>
      </c>
      <c r="AF283" s="35">
        <f t="shared" si="80"/>
        <v>0</v>
      </c>
      <c r="AG283" s="35">
        <f t="shared" si="80"/>
        <v>0</v>
      </c>
      <c r="AH283" s="35">
        <f t="shared" si="80"/>
        <v>0</v>
      </c>
      <c r="AI283" s="35">
        <f t="shared" si="80"/>
        <v>0</v>
      </c>
      <c r="AJ283" s="35">
        <f t="shared" si="80"/>
        <v>0</v>
      </c>
      <c r="AK283" s="35">
        <f t="shared" si="80"/>
        <v>0</v>
      </c>
      <c r="AL283" s="35">
        <f t="shared" si="80"/>
        <v>0</v>
      </c>
      <c r="AM283" s="35">
        <f t="shared" ref="AM283:BP283" si="82">+SUMPRODUCT($D13:$D279,AM13:AM279)</f>
        <v>0</v>
      </c>
      <c r="AN283" s="35">
        <f t="shared" si="82"/>
        <v>0</v>
      </c>
      <c r="AO283" s="35">
        <f t="shared" si="82"/>
        <v>0</v>
      </c>
      <c r="AP283" s="35">
        <f t="shared" si="82"/>
        <v>0</v>
      </c>
      <c r="AQ283" s="35">
        <f t="shared" si="82"/>
        <v>0</v>
      </c>
      <c r="AR283" s="35">
        <f t="shared" si="82"/>
        <v>0</v>
      </c>
      <c r="AS283" s="35">
        <f t="shared" si="82"/>
        <v>0</v>
      </c>
      <c r="AT283" s="35">
        <f t="shared" si="82"/>
        <v>0</v>
      </c>
      <c r="AU283" s="35">
        <f t="shared" si="82"/>
        <v>0</v>
      </c>
      <c r="AV283" s="35">
        <f t="shared" si="82"/>
        <v>0</v>
      </c>
      <c r="AW283" s="35">
        <f t="shared" si="82"/>
        <v>0</v>
      </c>
      <c r="AX283" s="35">
        <f t="shared" si="82"/>
        <v>0</v>
      </c>
      <c r="AY283" s="35">
        <f t="shared" si="82"/>
        <v>0</v>
      </c>
      <c r="AZ283" s="35">
        <f t="shared" si="82"/>
        <v>0</v>
      </c>
      <c r="BA283" s="35">
        <f t="shared" si="82"/>
        <v>0</v>
      </c>
      <c r="BB283" s="35">
        <f t="shared" si="82"/>
        <v>0</v>
      </c>
      <c r="BC283" s="35">
        <f t="shared" si="82"/>
        <v>0</v>
      </c>
      <c r="BD283" s="35">
        <f t="shared" si="82"/>
        <v>0</v>
      </c>
      <c r="BE283" s="35">
        <f t="shared" si="82"/>
        <v>0</v>
      </c>
      <c r="BF283" s="35">
        <f t="shared" si="82"/>
        <v>0</v>
      </c>
      <c r="BG283" s="35">
        <f t="shared" si="82"/>
        <v>0</v>
      </c>
      <c r="BH283" s="35">
        <f t="shared" si="82"/>
        <v>0</v>
      </c>
      <c r="BI283" s="35">
        <f t="shared" si="82"/>
        <v>0</v>
      </c>
      <c r="BJ283" s="35">
        <f t="shared" si="82"/>
        <v>0</v>
      </c>
      <c r="BK283" s="35">
        <f t="shared" si="82"/>
        <v>0</v>
      </c>
      <c r="BL283" s="35">
        <f t="shared" si="82"/>
        <v>0</v>
      </c>
      <c r="BM283" s="35">
        <f t="shared" si="82"/>
        <v>0</v>
      </c>
      <c r="BN283" s="35">
        <f t="shared" si="82"/>
        <v>0</v>
      </c>
      <c r="BO283" s="35">
        <f t="shared" si="82"/>
        <v>0</v>
      </c>
      <c r="BP283" s="35">
        <f t="shared" si="82"/>
        <v>0</v>
      </c>
      <c r="BQ283" s="59"/>
      <c r="BR283" s="60"/>
      <c r="BS283" s="49">
        <f>+SUM(E283,G283,I283,K283,M283,O283,Q283,S283,U283,W283,Y283,AA283,AC283,AE283,AG283,AI283,AK283,AM283,AO283,AQ283,AS283,AU283,AW283,AY283,BA283,BC283,BE283,BG283,BI283,BK283,BM283,BO283)</f>
        <v>202549.50999999998</v>
      </c>
      <c r="BT283" s="49">
        <f>+SUM(F283,H283,J283,L283,N283,P283,R283,T283,V283,X283,Z283,AB283,AD283,AF283,AH283,AJ283,AL283,AN283,AP283,AR283,AT283,AV283,AX283,AZ283,BB283,BD283,BF283,BH283,BJ283,BL283,BN283,BP283)</f>
        <v>163726.69999999998</v>
      </c>
      <c r="BU283" s="51"/>
    </row>
  </sheetData>
  <sheetProtection formatColumns="0" formatRows="0" selectLockedCells="1" autoFilter="0"/>
  <protectedRanges>
    <protectedRange algorithmName="SHA-512" hashValue="/vEuv+XqxV+HyPWGvcWyg3b/4rlCPB0Var8JBRc+nUrSBhoVYnjYkvKMzsM1pyUTEBwX+DLkt/QyEm394IokKg==" saltValue="7OZ2M+AkWgP90GP/AHx2tw==" spinCount="100000" sqref="C283 A284:C1048576 A283 A1:C6 A282:C282 D116:BU117 D14:BS14 D25:BT25 D264:BT264 D272:BT272 A281:BU281" name="Plage2"/>
    <protectedRange algorithmName="SHA-512" hashValue="JYboXW32e3RGsQt/GSKk5GB9gTyQi/FwFIUIQ4Gqd3FeDrMfv612vKThE6OYxFF5MabYiu0yImsubfvTik7IOQ==" saltValue="4IkGPuMW+bJtGxXjF3vrGA==" spinCount="100000" sqref="B154:C171 A99:C99 C115 A120:A131 A116:C119 B174:C177 A173:C173 B178:B180 A147:C151 A153:C153 A205:C243 C204 C244:C246 A132:C136 A139:C145 A181:C203 A7:C32 A71:C71 A70 C70 A43:C69 A247:C280" name="Plage1"/>
    <protectedRange algorithmName="SHA-512" hashValue="JYboXW32e3RGsQt/GSKk5GB9gTyQi/FwFIUIQ4Gqd3FeDrMfv612vKThE6OYxFF5MabYiu0yImsubfvTik7IOQ==" saltValue="4IkGPuMW+bJtGxXjF3vrGA==" spinCount="100000" sqref="A72:C73 C95" name="Plage1_1"/>
    <protectedRange algorithmName="SHA-512" hashValue="JYboXW32e3RGsQt/GSKk5GB9gTyQi/FwFIUIQ4Gqd3FeDrMfv612vKThE6OYxFF5MabYiu0yImsubfvTik7IOQ==" saltValue="4IkGPuMW+bJtGxXjF3vrGA==" spinCount="100000" sqref="A146:C146 A137:A138 A152:C152 C137:C138" name="Plage1_2"/>
    <protectedRange algorithmName="SHA-512" hashValue="JYboXW32e3RGsQt/GSKk5GB9gTyQi/FwFIUIQ4Gqd3FeDrMfv612vKThE6OYxFF5MabYiu0yImsubfvTik7IOQ==" saltValue="4IkGPuMW+bJtGxXjF3vrGA==" spinCount="100000" sqref="A174:A180 A154:A172 B172:C172" name="Plage1_6"/>
    <protectedRange algorithmName="SHA-512" hashValue="/vEuv+XqxV+HyPWGvcWyg3b/4rlCPB0Var8JBRc+nUrSBhoVYnjYkvKMzsM1pyUTEBwX+DLkt/QyEm394IokKg==" saltValue="7OZ2M+AkWgP90GP/AHx2tw==" spinCount="100000" sqref="B75" name="Plage2_1_3"/>
    <protectedRange algorithmName="SHA-512" hashValue="/vEuv+XqxV+HyPWGvcWyg3b/4rlCPB0Var8JBRc+nUrSBhoVYnjYkvKMzsM1pyUTEBwX+DLkt/QyEm394IokKg==" saltValue="7OZ2M+AkWgP90GP/AHx2tw==" spinCount="100000" sqref="B76" name="Plage2_1_4"/>
    <protectedRange algorithmName="SHA-512" hashValue="JYboXW32e3RGsQt/GSKk5GB9gTyQi/FwFIUIQ4Gqd3FeDrMfv612vKThE6OYxFF5MabYiu0yImsubfvTik7IOQ==" saltValue="4IkGPuMW+bJtGxXjF3vrGA==" spinCount="100000" sqref="B115 B100:C114 B120:C131" name="Plage1_3"/>
    <protectedRange algorithmName="SHA-512" hashValue="JYboXW32e3RGsQt/GSKk5GB9gTyQi/FwFIUIQ4Gqd3FeDrMfv612vKThE6OYxFF5MabYiu0yImsubfvTik7IOQ==" saltValue="4IkGPuMW+bJtGxXjF3vrGA==" spinCount="100000" sqref="A204:B204" name="Plage1_4"/>
    <protectedRange algorithmName="SHA-512" hashValue="JYboXW32e3RGsQt/GSKk5GB9gTyQi/FwFIUIQ4Gqd3FeDrMfv612vKThE6OYxFF5MabYiu0yImsubfvTik7IOQ==" saltValue="4IkGPuMW+bJtGxXjF3vrGA==" spinCount="100000" sqref="B137:B138" name="Plage1_2_4_1"/>
    <protectedRange algorithmName="SHA-512" hashValue="JYboXW32e3RGsQt/GSKk5GB9gTyQi/FwFIUIQ4Gqd3FeDrMfv612vKThE6OYxFF5MabYiu0yImsubfvTik7IOQ==" saltValue="4IkGPuMW+bJtGxXjF3vrGA==" spinCount="100000" sqref="A98:C98" name="Plage1_1_1"/>
    <protectedRange algorithmName="SHA-512" hashValue="JYboXW32e3RGsQt/GSKk5GB9gTyQi/FwFIUIQ4Gqd3FeDrMfv612vKThE6OYxFF5MabYiu0yImsubfvTik7IOQ==" saltValue="4IkGPuMW+bJtGxXjF3vrGA==" spinCount="100000" sqref="A34:C42" name="Plage1_7"/>
  </protectedRanges>
  <autoFilter ref="A11:AO283" xr:uid="{00000000-0009-0000-0000-000000000000}"/>
  <mergeCells count="91">
    <mergeCell ref="K282:L282"/>
    <mergeCell ref="A27:B27"/>
    <mergeCell ref="A26:B26"/>
    <mergeCell ref="A33:B33"/>
    <mergeCell ref="I282:J282"/>
    <mergeCell ref="A99:C99"/>
    <mergeCell ref="A43:B43"/>
    <mergeCell ref="A44:B44"/>
    <mergeCell ref="A273:B273"/>
    <mergeCell ref="A260:B260"/>
    <mergeCell ref="A265:B265"/>
    <mergeCell ref="E282:F282"/>
    <mergeCell ref="G282:H282"/>
    <mergeCell ref="BQ10:BR10"/>
    <mergeCell ref="BO282:BP282"/>
    <mergeCell ref="AI282:AJ282"/>
    <mergeCell ref="AK282:AL282"/>
    <mergeCell ref="AO282:AP282"/>
    <mergeCell ref="AQ282:AR282"/>
    <mergeCell ref="AS282:AT282"/>
    <mergeCell ref="AU282:AV282"/>
    <mergeCell ref="AW282:AX282"/>
    <mergeCell ref="AY282:AZ282"/>
    <mergeCell ref="BA282:BB282"/>
    <mergeCell ref="BC282:BD282"/>
    <mergeCell ref="BE282:BF282"/>
    <mergeCell ref="BG282:BH282"/>
    <mergeCell ref="BI282:BJ282"/>
    <mergeCell ref="BG10:BH10"/>
    <mergeCell ref="BI10:BJ10"/>
    <mergeCell ref="BK10:BL10"/>
    <mergeCell ref="BM10:BN10"/>
    <mergeCell ref="BO10:BP10"/>
    <mergeCell ref="A5:B5"/>
    <mergeCell ref="AC10:AD10"/>
    <mergeCell ref="BE10:BF10"/>
    <mergeCell ref="S8:T9"/>
    <mergeCell ref="K10:L10"/>
    <mergeCell ref="A2:B2"/>
    <mergeCell ref="E10:F10"/>
    <mergeCell ref="G10:H10"/>
    <mergeCell ref="I10:J10"/>
    <mergeCell ref="A7:A10"/>
    <mergeCell ref="AM282:AN282"/>
    <mergeCell ref="AG10:AH10"/>
    <mergeCell ref="AC282:AD282"/>
    <mergeCell ref="AG282:AH282"/>
    <mergeCell ref="A12:B12"/>
    <mergeCell ref="A116:C116"/>
    <mergeCell ref="A117:C117"/>
    <mergeCell ref="A204:B204"/>
    <mergeCell ref="A247:B247"/>
    <mergeCell ref="A173:C173"/>
    <mergeCell ref="A181:B181"/>
    <mergeCell ref="A186:B186"/>
    <mergeCell ref="A132:C132"/>
    <mergeCell ref="A144:C144"/>
    <mergeCell ref="A147:C147"/>
    <mergeCell ref="A153:C153"/>
    <mergeCell ref="A15:B15"/>
    <mergeCell ref="BM282:BN282"/>
    <mergeCell ref="BK282:BL282"/>
    <mergeCell ref="AE10:AF10"/>
    <mergeCell ref="AK10:AL10"/>
    <mergeCell ref="AI10:AJ10"/>
    <mergeCell ref="AM10:AN10"/>
    <mergeCell ref="AE282:AF282"/>
    <mergeCell ref="AO10:AP10"/>
    <mergeCell ref="AQ10:AR10"/>
    <mergeCell ref="AS10:AT10"/>
    <mergeCell ref="AU10:AV10"/>
    <mergeCell ref="AW10:AX10"/>
    <mergeCell ref="AY10:AZ10"/>
    <mergeCell ref="BA10:BB10"/>
    <mergeCell ref="BC10:BD10"/>
    <mergeCell ref="Y282:Z282"/>
    <mergeCell ref="AA282:AB282"/>
    <mergeCell ref="AA10:AB10"/>
    <mergeCell ref="Y10:Z10"/>
    <mergeCell ref="M10:N10"/>
    <mergeCell ref="O10:P10"/>
    <mergeCell ref="Q10:R10"/>
    <mergeCell ref="S10:T10"/>
    <mergeCell ref="U10:V10"/>
    <mergeCell ref="W10:X10"/>
    <mergeCell ref="U282:V282"/>
    <mergeCell ref="W282:X282"/>
    <mergeCell ref="O282:P282"/>
    <mergeCell ref="Q282:R282"/>
    <mergeCell ref="S282:T282"/>
    <mergeCell ref="M282:N282"/>
  </mergeCells>
  <phoneticPr fontId="20" type="noConversion"/>
  <conditionalFormatting sqref="A172">
    <cfRule type="duplicateValues" dxfId="8" priority="13"/>
  </conditionalFormatting>
  <conditionalFormatting sqref="A146">
    <cfRule type="duplicateValues" dxfId="7" priority="9"/>
  </conditionalFormatting>
  <conditionalFormatting sqref="A152">
    <cfRule type="duplicateValues" dxfId="6" priority="35"/>
  </conditionalFormatting>
  <conditionalFormatting sqref="A96:A97">
    <cfRule type="duplicateValues" dxfId="5" priority="71"/>
  </conditionalFormatting>
  <conditionalFormatting sqref="A116:A117">
    <cfRule type="duplicateValues" dxfId="4" priority="3"/>
  </conditionalFormatting>
  <conditionalFormatting sqref="A143">
    <cfRule type="duplicateValues" dxfId="3" priority="80"/>
  </conditionalFormatting>
  <conditionalFormatting sqref="A244:A246">
    <cfRule type="duplicateValues" dxfId="2" priority="88"/>
  </conditionalFormatting>
  <conditionalFormatting sqref="A280">
    <cfRule type="duplicateValues" dxfId="1" priority="1"/>
  </conditionalFormatting>
  <conditionalFormatting sqref="A281:A1048576 A247:A279 A173:A243 A153:A171 A98:A115 A1:A95 A144:A145 A147:A151 A118:A142">
    <cfRule type="duplicateValues" dxfId="0" priority="89"/>
  </conditionalFormatting>
  <pageMargins left="0.19685039370078741" right="0.19685039370078741" top="0.19685039370078741" bottom="0.19685039370078741" header="0.31496062992125984" footer="0.31496062992125984"/>
  <pageSetup paperSize="8" scale="10" fitToHeight="2" orientation="landscape" r:id="rId1"/>
  <headerFooter>
    <oddFooter>&amp;L&amp;A - page &amp;P/&amp;N</oddFooter>
  </headerFooter>
  <rowBreaks count="6" manualBreakCount="6">
    <brk id="117" max="37" man="1"/>
    <brk id="131" max="37" man="1"/>
    <brk id="166" max="22" man="1"/>
    <brk id="204" max="37" man="1"/>
    <brk id="247" max="37" man="1"/>
    <brk id="264" max="37" man="1"/>
  </rowBreaks>
  <colBreaks count="1" manualBreakCount="1">
    <brk id="16" min="1" max="61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88EB-252C-4FAC-86DE-5C7ED22142ED}">
  <dimension ref="A1:F17"/>
  <sheetViews>
    <sheetView workbookViewId="0">
      <selection activeCell="G3" sqref="G3"/>
    </sheetView>
  </sheetViews>
  <sheetFormatPr defaultColWidth="11.42578125" defaultRowHeight="13.15"/>
  <cols>
    <col min="1" max="1" width="15.7109375" style="123" customWidth="1"/>
    <col min="2" max="2" width="60.7109375" style="123" customWidth="1"/>
    <col min="3" max="3" width="15.7109375" style="124" customWidth="1"/>
    <col min="4" max="4" width="15.7109375" style="123" customWidth="1"/>
    <col min="5" max="5" width="15.7109375" style="124" customWidth="1"/>
    <col min="6" max="6" width="15.7109375" style="123" customWidth="1"/>
    <col min="7" max="16384" width="11.42578125" style="123"/>
  </cols>
  <sheetData>
    <row r="1" spans="1:6" s="116" customFormat="1" ht="44.1" customHeight="1">
      <c r="A1" s="113" t="s">
        <v>42</v>
      </c>
      <c r="B1" s="114" t="s">
        <v>574</v>
      </c>
      <c r="C1" s="113" t="s">
        <v>44</v>
      </c>
      <c r="D1" s="115" t="s">
        <v>575</v>
      </c>
      <c r="E1" s="113" t="s">
        <v>576</v>
      </c>
      <c r="F1" s="113" t="s">
        <v>577</v>
      </c>
    </row>
    <row r="2" spans="1:6" s="116" customFormat="1" ht="54.95" customHeight="1">
      <c r="A2" s="117" t="s">
        <v>77</v>
      </c>
      <c r="B2" s="118" t="s">
        <v>578</v>
      </c>
      <c r="C2" s="119" t="s">
        <v>54</v>
      </c>
      <c r="D2" s="120">
        <v>3.92</v>
      </c>
      <c r="E2" s="121">
        <v>2033</v>
      </c>
      <c r="F2" s="120">
        <f>+D2*E2</f>
        <v>7969.36</v>
      </c>
    </row>
    <row r="3" spans="1:6" s="116" customFormat="1" ht="44.1" customHeight="1">
      <c r="A3" s="122" t="s">
        <v>579</v>
      </c>
      <c r="B3" s="156" t="s">
        <v>580</v>
      </c>
      <c r="C3" s="157"/>
      <c r="D3" s="157"/>
      <c r="E3" s="158"/>
      <c r="F3" s="120">
        <f>SUM(F2)</f>
        <v>7969.36</v>
      </c>
    </row>
    <row r="4" spans="1:6" s="116" customFormat="1" ht="44.1" customHeight="1">
      <c r="A4" s="122" t="s">
        <v>579</v>
      </c>
      <c r="B4" s="156" t="s">
        <v>581</v>
      </c>
      <c r="C4" s="157"/>
      <c r="D4" s="157"/>
      <c r="E4" s="158"/>
      <c r="F4" s="120">
        <f>+F3*0.2</f>
        <v>1593.8720000000001</v>
      </c>
    </row>
    <row r="5" spans="1:6" s="116" customFormat="1" ht="44.1" customHeight="1">
      <c r="A5" s="122" t="s">
        <v>579</v>
      </c>
      <c r="B5" s="156" t="s">
        <v>582</v>
      </c>
      <c r="C5" s="157"/>
      <c r="D5" s="157"/>
      <c r="E5" s="158"/>
      <c r="F5" s="120">
        <f>SUM(F3:F4)</f>
        <v>9563.232</v>
      </c>
    </row>
    <row r="6" spans="1:6">
      <c r="D6" s="125"/>
      <c r="F6" s="125"/>
    </row>
    <row r="7" spans="1:6">
      <c r="D7" s="125"/>
      <c r="F7" s="125"/>
    </row>
    <row r="8" spans="1:6">
      <c r="D8" s="125"/>
      <c r="F8" s="125"/>
    </row>
    <row r="9" spans="1:6">
      <c r="D9" s="125"/>
      <c r="F9" s="125"/>
    </row>
    <row r="10" spans="1:6">
      <c r="D10" s="125"/>
      <c r="F10" s="125"/>
    </row>
    <row r="11" spans="1:6">
      <c r="D11" s="125"/>
      <c r="F11" s="125"/>
    </row>
    <row r="12" spans="1:6">
      <c r="D12" s="125"/>
      <c r="F12" s="125"/>
    </row>
    <row r="13" spans="1:6">
      <c r="D13" s="125"/>
      <c r="F13" s="125"/>
    </row>
    <row r="14" spans="1:6">
      <c r="D14" s="125"/>
    </row>
    <row r="15" spans="1:6">
      <c r="D15" s="125"/>
    </row>
    <row r="16" spans="1:6">
      <c r="D16" s="125"/>
    </row>
    <row r="17" spans="4:4">
      <c r="D17" s="125"/>
    </row>
  </sheetData>
  <mergeCells count="3">
    <mergeCell ref="B3:E3"/>
    <mergeCell ref="B4:E4"/>
    <mergeCell ref="B5:E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EFE8E0509D5F408629521A0B799E01" ma:contentTypeVersion="11" ma:contentTypeDescription="Crée un document." ma:contentTypeScope="" ma:versionID="8a2dcfbfea461bf8028afa65dd05ee21">
  <xsd:schema xmlns:xsd="http://www.w3.org/2001/XMLSchema" xmlns:xs="http://www.w3.org/2001/XMLSchema" xmlns:p="http://schemas.microsoft.com/office/2006/metadata/properties" xmlns:ns2="862e54c2-7ab2-48e2-8f17-4a0f9d809f2c" xmlns:ns3="E31614D5-BC8B-4F9B-9D72-884C873D4E09" xmlns:ns4="e31614d5-bc8b-4f9b-9d72-884c873d4e09" xmlns:ns5="e200df89-9f42-4ff4-b7f8-4a6566ba9ba8" targetNamespace="http://schemas.microsoft.com/office/2006/metadata/properties" ma:root="true" ma:fieldsID="1a9f567695662bf6201b0d3a098ae2cf" ns2:_="" ns3:_="" ns4:_="" ns5:_="">
    <xsd:import namespace="862e54c2-7ab2-48e2-8f17-4a0f9d809f2c"/>
    <xsd:import namespace="E31614D5-BC8B-4F9B-9D72-884C873D4E09"/>
    <xsd:import namespace="e31614d5-bc8b-4f9b-9d72-884c873d4e09"/>
    <xsd:import namespace="e200df89-9f42-4ff4-b7f8-4a6566ba9ba8"/>
    <xsd:element name="properties">
      <xsd:complexType>
        <xsd:sequence>
          <xsd:element name="documentManagement">
            <xsd:complexType>
              <xsd:all>
                <xsd:element ref="ns2:D_x00e9_lai_x0020_de_x0020_r_x00e9_ponse"/>
                <xsd:element ref="ns2:Validation_x0020_du_x0020_prestataire" minOccurs="0"/>
                <xsd:element ref="ns3:Envoi_x0020_mail_x0020_au_x0020_presta" minOccurs="0"/>
                <xsd:element ref="ns3:Traitement_x0020_du_x0020_presta" minOccurs="0"/>
                <xsd:element ref="ns3:Descriptif" minOccurs="0"/>
                <xsd:element ref="ns3:MediaServiceMetadata" minOccurs="0"/>
                <xsd:element ref="ns3: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5:SharedWithUsers" minOccurs="0"/>
                <xsd:element ref="ns5:SharedWithDetails"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e54c2-7ab2-48e2-8f17-4a0f9d809f2c" elementFormDefault="qualified">
    <xsd:import namespace="http://schemas.microsoft.com/office/2006/documentManagement/types"/>
    <xsd:import namespace="http://schemas.microsoft.com/office/infopath/2007/PartnerControls"/>
    <xsd:element name="D_x00e9_lai_x0020_de_x0020_r_x00e9_ponse" ma:index="8" ma:displayName="Délai de notification (H)" ma:default="48" ma:format="Dropdown" ma:internalName="D_x00e9_lai_x0020_de_x0020_r_x00e9_ponse">
      <xsd:simpleType>
        <xsd:restriction base="dms:Choice">
          <xsd:enumeration value="48"/>
          <xsd:enumeration value="72"/>
          <xsd:enumeration value="96"/>
        </xsd:restriction>
      </xsd:simpleType>
    </xsd:element>
    <xsd:element name="Validation_x0020_du_x0020_prestataire" ma:index="9" nillable="true" ma:displayName="Statut" ma:default="Déposé" ma:format="Dropdown" ma:internalName="Validation_x0020_du_x0020_prestataire">
      <xsd:simpleType>
        <xsd:restriction base="dms:Choice">
          <xsd:enumeration value="Déposé"/>
          <xsd:enumeration value="Reçu"/>
          <xsd:enumeration value="Notifié"/>
        </xsd:restriction>
      </xsd:simpleType>
    </xsd:element>
  </xsd:schema>
  <xsd:schema xmlns:xsd="http://www.w3.org/2001/XMLSchema" xmlns:xs="http://www.w3.org/2001/XMLSchema" xmlns:dms="http://schemas.microsoft.com/office/2006/documentManagement/types" xmlns:pc="http://schemas.microsoft.com/office/infopath/2007/PartnerControls" targetNamespace="E31614D5-BC8B-4F9B-9D72-884C873D4E09" elementFormDefault="qualified">
    <xsd:import namespace="http://schemas.microsoft.com/office/2006/documentManagement/types"/>
    <xsd:import namespace="http://schemas.microsoft.com/office/infopath/2007/PartnerControls"/>
    <xsd:element name="Envoi_x0020_mail_x0020_au_x0020_presta" ma:index="10" nillable="true" ma:displayName="Envoi mail de dépot" ma:internalName="Envoi_x0020_mail_x0020_au_x0020_presta">
      <xsd:complexType>
        <xsd:complexContent>
          <xsd:extension base="dms:URL">
            <xsd:sequence>
              <xsd:element name="Url" type="dms:ValidUrl" minOccurs="0" nillable="true"/>
              <xsd:element name="Description" type="xsd:string" nillable="true"/>
            </xsd:sequence>
          </xsd:extension>
        </xsd:complexContent>
      </xsd:complexType>
    </xsd:element>
    <xsd:element name="Traitement_x0020_du_x0020_presta" ma:index="11" nillable="true" ma:displayName="Traitement du presta" ma:internalName="Traitement_x0020_du_x0020_presta">
      <xsd:complexType>
        <xsd:complexContent>
          <xsd:extension base="dms:URL">
            <xsd:sequence>
              <xsd:element name="Url" type="dms:ValidUrl" minOccurs="0" nillable="true"/>
              <xsd:element name="Description" type="xsd:string" nillable="true"/>
            </xsd:sequence>
          </xsd:extension>
        </xsd:complexContent>
      </xsd:complexType>
    </xsd:element>
    <xsd:element name="Descriptif" ma:index="12" nillable="true" ma:displayName="Descriptif" ma:description="Contenu du dossier" ma:internalName="Descriptif">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1614d5-bc8b-4f9b-9d72-884c873d4e09" elementFormDefault="qualified">
    <xsd:import namespace="http://schemas.microsoft.com/office/2006/documentManagement/types"/>
    <xsd:import namespace="http://schemas.microsoft.com/office/infopath/2007/PartnerControls"/>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00df89-9f42-4ff4-b7f8-4a6566ba9ba8" elementFormDefault="qualified">
    <xsd:import namespace="http://schemas.microsoft.com/office/2006/documentManagement/types"/>
    <xsd:import namespace="http://schemas.microsoft.com/office/infopath/2007/PartnerControls"/>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f xmlns="E31614D5-BC8B-4F9B-9D72-884C873D4E09" xsi:nil="true"/>
    <Validation_x0020_du_x0020_prestataire xmlns="862e54c2-7ab2-48e2-8f17-4a0f9d809f2c">Déposé</Validation_x0020_du_x0020_prestataire>
    <Envoi_x0020_mail_x0020_au_x0020_presta xmlns="E31614D5-BC8B-4F9B-9D72-884C873D4E09">
      <Url>https://domadn.sharepoint.com/sites/extraprests/ADN-201907-AO_FTTH2/_layouts/15/wrkstat.aspx?List=e31614d5-bc8b-4f9b-9d72-884c873d4e09&amp;WorkflowInstanceName=2f8030a0-1226-4097-8baf-f299c991cf2f</Url>
      <Description>Loop pour notification automatique</Description>
    </Envoi_x0020_mail_x0020_au_x0020_presta>
    <Traitement_x0020_du_x0020_presta xmlns="E31614D5-BC8B-4F9B-9D72-884C873D4E09">
      <Url>https://domadn.sharepoint.com/sites/extraprests/ADN-201907-AO_FTTH2/_layouts/15/wrkstat.aspx?List=e31614d5-bc8b-4f9b-9d72-884c873d4e09&amp;WorkflowInstanceName=bc30d9b4-db95-488e-a4ba-611f47e65074</Url>
      <Description>Alerte Traitement par le prestataire</Description>
    </Traitement_x0020_du_x0020_presta>
    <D_x00e9_lai_x0020_de_x0020_r_x00e9_ponse xmlns="862e54c2-7ab2-48e2-8f17-4a0f9d809f2c">48</D_x00e9_lai_x0020_de_x0020_r_x00e9_ponse>
  </documentManagement>
</p:properties>
</file>

<file path=customXml/itemProps1.xml><?xml version="1.0" encoding="utf-8"?>
<ds:datastoreItem xmlns:ds="http://schemas.openxmlformats.org/officeDocument/2006/customXml" ds:itemID="{D8BCA0C0-E2A9-4E25-826D-81DE03A56563}"/>
</file>

<file path=customXml/itemProps2.xml><?xml version="1.0" encoding="utf-8"?>
<ds:datastoreItem xmlns:ds="http://schemas.openxmlformats.org/officeDocument/2006/customXml" ds:itemID="{D83A9C8C-EF1A-4A6F-80C4-DE8F2211DBBF}"/>
</file>

<file path=customXml/itemProps3.xml><?xml version="1.0" encoding="utf-8"?>
<ds:datastoreItem xmlns:ds="http://schemas.openxmlformats.org/officeDocument/2006/customXml" ds:itemID="{3A3D8C5C-65E5-4234-8EB4-80FD25F937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 BERT</dc:creator>
  <cp:keywords/>
  <dc:description/>
  <cp:lastModifiedBy>DELMAS, Arnaud</cp:lastModifiedBy>
  <cp:revision/>
  <dcterms:created xsi:type="dcterms:W3CDTF">2015-04-10T18:23:44Z</dcterms:created>
  <dcterms:modified xsi:type="dcterms:W3CDTF">2021-05-21T15:31:50Z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0x01010075EFE8E0509D5F408629521A0B799E01</vt:lpwstr>
  </property>
</Properties>
</file>