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esktop\BUREAU - Tous les documents\2020 - Mes documents\CCM\"/>
    </mc:Choice>
  </mc:AlternateContent>
  <bookViews>
    <workbookView xWindow="0" yWindow="0" windowWidth="18348" windowHeight="4812"/>
  </bookViews>
  <sheets>
    <sheet name="dlc" sheetId="1" r:id="rId1"/>
    <sheet name="dlc (VIDE)" sheetId="3" r:id="rId2"/>
  </sheets>
  <externalReferences>
    <externalReference r:id="rId3"/>
    <externalReference r:id="rId4"/>
    <externalReference r:id="rId5"/>
  </externalReferences>
  <definedNames>
    <definedName name="_xlnm._FilterDatabase" localSheetId="0" hidden="1">dlc!$C$6:$D$18</definedName>
    <definedName name="_xlnm._FilterDatabase" localSheetId="1" hidden="1">'dlc (VIDE)'!$C$6:$D$18</definedName>
    <definedName name="codesGold" localSheetId="0">[1]!code_gold[[#All],[Codes Produits Achetes]]</definedName>
    <definedName name="codesGold" localSheetId="1">[1]!code_gold[[#All],[Codes Produits Achetes]]</definedName>
    <definedName name="codesGold">[1]!code_gold[[#All],[Codes Produits Achetes]]</definedName>
    <definedName name="tbl">[2]Sheet2!$A$7:$B$47</definedName>
    <definedName name="vingt">'[3]25eme'!$D$7:$E$144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1" l="1"/>
  <c r="Q19" i="1"/>
  <c r="R19" i="1" s="1"/>
  <c r="S19" i="1"/>
  <c r="T19" i="1"/>
  <c r="U19" i="1"/>
  <c r="V19" i="1" s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H2" i="1"/>
  <c r="L19" i="1"/>
  <c r="M19" i="1"/>
  <c r="N19" i="1"/>
  <c r="L8" i="1"/>
  <c r="N19" i="3" l="1"/>
  <c r="K18" i="3"/>
  <c r="K17" i="3"/>
  <c r="K16" i="3"/>
  <c r="K15" i="3"/>
  <c r="K14" i="3"/>
  <c r="K13" i="3"/>
  <c r="K12" i="3"/>
  <c r="K11" i="3"/>
  <c r="K10" i="3"/>
  <c r="K9" i="3"/>
  <c r="K8" i="3"/>
  <c r="K7" i="3"/>
  <c r="U2" i="3"/>
  <c r="H2" i="3"/>
  <c r="U2" i="1"/>
  <c r="M18" i="1"/>
  <c r="L18" i="1"/>
  <c r="K18" i="1"/>
  <c r="M17" i="1"/>
  <c r="L17" i="1"/>
  <c r="K17" i="1"/>
  <c r="M16" i="1"/>
  <c r="L16" i="1"/>
  <c r="K16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S11" i="1" s="1"/>
  <c r="L11" i="1"/>
  <c r="K11" i="1"/>
  <c r="M10" i="1"/>
  <c r="S10" i="1" s="1"/>
  <c r="L10" i="1"/>
  <c r="K10" i="1"/>
  <c r="M9" i="1"/>
  <c r="L9" i="1"/>
  <c r="K9" i="1"/>
  <c r="M8" i="1"/>
  <c r="K8" i="1"/>
  <c r="M7" i="1"/>
  <c r="L7" i="1"/>
  <c r="K7" i="1"/>
  <c r="S9" i="1" l="1"/>
  <c r="S13" i="1"/>
  <c r="S8" i="1"/>
  <c r="T8" i="1" s="1"/>
  <c r="U8" i="1" s="1"/>
  <c r="V8" i="1" s="1"/>
  <c r="S14" i="1"/>
  <c r="T14" i="1" s="1"/>
  <c r="U14" i="1" s="1"/>
  <c r="V14" i="1" s="1"/>
  <c r="S16" i="1"/>
  <c r="S12" i="1"/>
  <c r="S17" i="1"/>
  <c r="S15" i="1"/>
  <c r="T15" i="1" s="1"/>
  <c r="U15" i="1" s="1"/>
  <c r="V15" i="1" s="1"/>
  <c r="S18" i="1"/>
  <c r="N17" i="1"/>
  <c r="P17" i="1" s="1"/>
  <c r="N18" i="1"/>
  <c r="P18" i="1" s="1"/>
  <c r="N7" i="1"/>
  <c r="P7" i="1" s="1"/>
  <c r="S7" i="1" s="1"/>
  <c r="U7" i="1" s="1"/>
  <c r="V7" i="1" s="1"/>
  <c r="N8" i="1"/>
  <c r="P8" i="1" s="1"/>
  <c r="N9" i="1"/>
  <c r="P9" i="1" s="1"/>
  <c r="N10" i="1"/>
  <c r="P10" i="1" s="1"/>
  <c r="N11" i="1"/>
  <c r="P11" i="1" s="1"/>
  <c r="N12" i="1"/>
  <c r="P12" i="1" s="1"/>
  <c r="N13" i="1"/>
  <c r="P13" i="1" s="1"/>
  <c r="N14" i="1"/>
  <c r="P14" i="1" s="1"/>
  <c r="N15" i="1"/>
  <c r="P15" i="1" s="1"/>
  <c r="T9" i="1"/>
  <c r="U9" i="1" s="1"/>
  <c r="V9" i="1" s="1"/>
  <c r="T10" i="1"/>
  <c r="U10" i="1" s="1"/>
  <c r="V10" i="1" s="1"/>
  <c r="T11" i="1"/>
  <c r="U11" i="1" s="1"/>
  <c r="V11" i="1" s="1"/>
  <c r="T12" i="1"/>
  <c r="U12" i="1" s="1"/>
  <c r="V12" i="1" s="1"/>
  <c r="T13" i="1"/>
  <c r="U13" i="1" s="1"/>
  <c r="V13" i="1" s="1"/>
  <c r="N16" i="1"/>
  <c r="P16" i="1" s="1"/>
  <c r="T17" i="1"/>
  <c r="U17" i="1" s="1"/>
  <c r="V17" i="1" s="1"/>
  <c r="T16" i="1"/>
  <c r="U16" i="1" s="1"/>
  <c r="T18" i="1"/>
  <c r="U18" i="1" s="1"/>
  <c r="V18" i="1" s="1"/>
  <c r="Q12" i="1" l="1"/>
  <c r="R12" i="1" s="1"/>
  <c r="Q15" i="1"/>
  <c r="R15" i="1" s="1"/>
  <c r="Q11" i="1"/>
  <c r="R11" i="1" s="1"/>
  <c r="Q13" i="1"/>
  <c r="R13" i="1" s="1"/>
  <c r="Q9" i="1"/>
  <c r="R9" i="1" s="1"/>
  <c r="Q18" i="1"/>
  <c r="R18" i="1" s="1"/>
  <c r="Q14" i="1"/>
  <c r="R14" i="1" s="1"/>
  <c r="Q16" i="1"/>
  <c r="R16" i="1" s="1"/>
  <c r="Q17" i="1"/>
  <c r="R17" i="1" s="1"/>
  <c r="Q10" i="1"/>
  <c r="R10" i="1" s="1"/>
  <c r="V16" i="1"/>
  <c r="Q8" i="1"/>
  <c r="Q7" i="1"/>
  <c r="R8" i="1" l="1"/>
  <c r="R7" i="1"/>
</calcChain>
</file>

<file path=xl/comments1.xml><?xml version="1.0" encoding="utf-8"?>
<comments xmlns="http://schemas.openxmlformats.org/spreadsheetml/2006/main">
  <authors>
    <author>raymond pentier</author>
  </authors>
  <commentList>
    <comment ref="M6" authorId="0" shapeId="0">
      <text>
        <r>
          <rPr>
            <b/>
            <sz val="10"/>
            <color indexed="81"/>
            <rFont val="Tahoma"/>
            <family val="2"/>
          </rPr>
          <t>= DLC-Date ouverture</t>
        </r>
      </text>
    </comment>
  </commentList>
</comments>
</file>

<file path=xl/sharedStrings.xml><?xml version="1.0" encoding="utf-8"?>
<sst xmlns="http://schemas.openxmlformats.org/spreadsheetml/2006/main" count="110" uniqueCount="50">
  <si>
    <t>Date d'ouverture</t>
  </si>
  <si>
    <t>Durée d'ouverture</t>
  </si>
  <si>
    <t>Date de fermeture</t>
  </si>
  <si>
    <t>Données fournisseur</t>
  </si>
  <si>
    <t>EN MOIS</t>
  </si>
  <si>
    <r>
      <t xml:space="preserve">EN FONCTION DE LA </t>
    </r>
    <r>
      <rPr>
        <b/>
        <sz val="9"/>
        <color rgb="FFFF0000"/>
        <rFont val="Calibri"/>
        <family val="2"/>
        <scheme val="minor"/>
      </rPr>
      <t>DLC</t>
    </r>
    <r>
      <rPr>
        <b/>
        <sz val="9"/>
        <color theme="9" tint="-0.499984740745262"/>
        <rFont val="Calibri"/>
        <family val="2"/>
        <scheme val="minor"/>
      </rPr>
      <t xml:space="preserve"> DU PRODUIT</t>
    </r>
  </si>
  <si>
    <t>Code produit acheté</t>
  </si>
  <si>
    <t>Nom du Produit</t>
  </si>
  <si>
    <t>Prix de revient</t>
  </si>
  <si>
    <t>Unité de stock</t>
  </si>
  <si>
    <t>Quantié fournisseur KG/L/P</t>
  </si>
  <si>
    <t>Unité stock fournisseur</t>
  </si>
  <si>
    <t>Nombre de mois de stock</t>
  </si>
  <si>
    <t>Surplus en mois DONS</t>
  </si>
  <si>
    <t>Quantité restante en UVC</t>
  </si>
  <si>
    <t>Valeur du Don</t>
  </si>
  <si>
    <t>UVC</t>
  </si>
  <si>
    <t>-</t>
  </si>
  <si>
    <t>MUFFIN NAT PEP CHOC 40G*48 SG</t>
  </si>
  <si>
    <t>Confiture de fraise</t>
  </si>
  <si>
    <t>Quantité en Stock</t>
  </si>
  <si>
    <t>Pain de mie</t>
  </si>
  <si>
    <t>Haricots vert</t>
  </si>
  <si>
    <t>Tarte aux fraises</t>
  </si>
  <si>
    <t>Poudre de cacao</t>
  </si>
  <si>
    <t xml:space="preserve">Eau contrex </t>
  </si>
  <si>
    <t xml:space="preserve">THON POCHE </t>
  </si>
  <si>
    <t>Quantité consommé
 pour 1 mois</t>
  </si>
  <si>
    <t>VACHERIN</t>
  </si>
  <si>
    <t>Date de péremption  du produit</t>
  </si>
  <si>
    <t>Colonne1</t>
  </si>
  <si>
    <t>Colonne2</t>
  </si>
  <si>
    <t>Colonne3</t>
  </si>
  <si>
    <t>Colonne4</t>
  </si>
  <si>
    <t>Colonne5</t>
  </si>
  <si>
    <t>Colonne6</t>
  </si>
  <si>
    <t>Colonne7</t>
  </si>
  <si>
    <t>Colonne8</t>
  </si>
  <si>
    <t>Colonne9</t>
  </si>
  <si>
    <t>Colonne10</t>
  </si>
  <si>
    <t>Colonne11</t>
  </si>
  <si>
    <t>DONS EN
Quantité</t>
  </si>
  <si>
    <t>Qté consommée pour 1 mois</t>
  </si>
  <si>
    <t>Qtés consommées</t>
  </si>
  <si>
    <t xml:space="preserve">Durée de consomm° restante si fermeture </t>
  </si>
  <si>
    <t>Surplus engendré par la fermeture en mois</t>
  </si>
  <si>
    <t>Surplus engendré par la fermeture en quantité</t>
  </si>
  <si>
    <t>Surplus engendré par la fermeture en valeur</t>
  </si>
  <si>
    <r>
      <t xml:space="preserve">EN FONCTION D'UNE </t>
    </r>
    <r>
      <rPr>
        <b/>
        <sz val="8"/>
        <color rgb="FFFF0000"/>
        <rFont val="Calibri"/>
        <family val="2"/>
        <scheme val="minor"/>
      </rPr>
      <t>DATE DE FERMETURE</t>
    </r>
  </si>
  <si>
    <t>Durée de consomm° possible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</si>
</sst>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\ &quot;€&quot;"/>
    <numFmt numFmtId="165" formatCode="#,##0.0\ _€"/>
    <numFmt numFmtId="166" formatCode="0.0"/>
    <numFmt numFmtId="167" formatCode="#,##0.0"/>
    <numFmt numFmtId="168" formatCode="dd/mm/yy;@"/>
    <numFmt numFmtId="169" formatCode="#,##0.0\ &quot;€&quot;"/>
    <numFmt numFmtId="173" formatCode="#,##0.00\ &quot;€&quot;;;"/>
  </numFmts>
  <fonts count="23">
    <font>
      <sz val="11"/>
      <color theme="1"/>
      <name val="Calibri"/>
      <family val="2"/>
    </font>
    <font>
      <sz val="14"/>
      <color theme="1"/>
      <name val="Agency FB"/>
      <family val="2"/>
    </font>
    <font>
      <b/>
      <sz val="14"/>
      <color theme="4" tint="-0.499984740745262"/>
      <name val="Agency FB"/>
      <family val="2"/>
    </font>
    <font>
      <b/>
      <sz val="9"/>
      <color theme="4" tint="-0.499984740745262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4" tint="-0.499984740745262"/>
      <name val="Agency FB"/>
      <family val="2"/>
    </font>
    <font>
      <b/>
      <sz val="10"/>
      <color theme="4" tint="-0.499984740745262"/>
      <name val="Agency FB"/>
      <family val="2"/>
    </font>
    <font>
      <b/>
      <sz val="10"/>
      <color theme="8" tint="-0.499984740745262"/>
      <name val="Calibri"/>
      <family val="2"/>
    </font>
    <font>
      <b/>
      <sz val="9"/>
      <color rgb="FF002060"/>
      <name val="Calibri"/>
      <family val="2"/>
    </font>
    <font>
      <b/>
      <sz val="10"/>
      <color rgb="FF002060"/>
      <name val="Calibri"/>
      <family val="2"/>
    </font>
    <font>
      <b/>
      <sz val="10"/>
      <color theme="4" tint="-0.499984740745262"/>
      <name val="Calibri"/>
      <family val="2"/>
      <scheme val="minor"/>
    </font>
    <font>
      <sz val="10"/>
      <color theme="1"/>
      <name val="Calibri"/>
      <family val="2"/>
    </font>
    <font>
      <b/>
      <sz val="8"/>
      <color theme="4" tint="-0.499984740745262"/>
      <name val="Agency FB"/>
      <family val="2"/>
    </font>
    <font>
      <sz val="8"/>
      <color theme="4" tint="-0.499984740745262"/>
      <name val="Agency FB"/>
    </font>
    <font>
      <b/>
      <sz val="8"/>
      <color theme="5" tint="-0.499984740745262"/>
      <name val="Calibri"/>
      <family val="2"/>
      <scheme val="minor"/>
    </font>
    <font>
      <b/>
      <sz val="8"/>
      <color theme="9" tint="-0.499984740745262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2"/>
      <color theme="1"/>
      <name val="Agency FB"/>
      <family val="2"/>
    </font>
    <font>
      <b/>
      <sz val="12"/>
      <color theme="4" tint="-0.499984740745262"/>
      <name val="Agency FB"/>
      <family val="2"/>
    </font>
    <font>
      <b/>
      <sz val="10"/>
      <color indexed="81"/>
      <name val="Tahoma"/>
      <family val="2"/>
    </font>
    <font>
      <b/>
      <sz val="10"/>
      <color rgb="FF7030A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9" tint="-0.499984740745262"/>
      </bottom>
      <diagonal/>
    </border>
    <border>
      <left/>
      <right/>
      <top/>
      <bottom style="thick">
        <color rgb="FF002060"/>
      </bottom>
      <diagonal/>
    </border>
    <border>
      <left/>
      <right/>
      <top/>
      <bottom style="thick">
        <color theme="5" tint="-0.499984740745262"/>
      </bottom>
      <diagonal/>
    </border>
    <border>
      <left/>
      <right/>
      <top/>
      <bottom style="thick">
        <color theme="7" tint="-0.499984740745262"/>
      </bottom>
      <diagonal/>
    </border>
    <border>
      <left/>
      <right style="thin">
        <color theme="9" tint="-0.499984740745262"/>
      </right>
      <top/>
      <bottom style="thick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thick">
        <color theme="9" tint="-0.499984740745262"/>
      </bottom>
      <diagonal/>
    </border>
    <border>
      <left/>
      <right/>
      <top style="thick">
        <color theme="9" tint="-0.499984740745262"/>
      </top>
      <bottom style="dotted">
        <color theme="9" tint="-0.499984740745262"/>
      </bottom>
      <diagonal/>
    </border>
    <border>
      <left/>
      <right/>
      <top style="thick">
        <color theme="9" tint="-0.499984740745262"/>
      </top>
      <bottom/>
      <diagonal/>
    </border>
    <border>
      <left/>
      <right/>
      <top style="dotted">
        <color theme="9" tint="-0.499984740745262"/>
      </top>
      <bottom style="dotted">
        <color theme="9" tint="-0.499984740745262"/>
      </bottom>
      <diagonal/>
    </border>
    <border>
      <left/>
      <right/>
      <top style="dotted">
        <color theme="9" tint="-0.499984740745262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" fontId="3" fillId="0" borderId="0" xfId="0" applyNumberFormat="1" applyFont="1"/>
    <xf numFmtId="165" fontId="3" fillId="3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4" fontId="3" fillId="4" borderId="3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right"/>
    </xf>
    <xf numFmtId="0" fontId="3" fillId="5" borderId="4" xfId="0" applyFont="1" applyFill="1" applyBorder="1" applyAlignment="1">
      <alignment horizontal="centerContinuous"/>
    </xf>
    <xf numFmtId="0" fontId="3" fillId="5" borderId="4" xfId="0" applyFont="1" applyFill="1" applyBorder="1" applyAlignment="1">
      <alignment horizontal="centerContinuous" vertical="center"/>
    </xf>
    <xf numFmtId="0" fontId="4" fillId="6" borderId="3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Continuous" vertical="center"/>
    </xf>
    <xf numFmtId="0" fontId="3" fillId="7" borderId="0" xfId="0" applyFont="1" applyFill="1" applyAlignment="1">
      <alignment horizontal="centerContinuous"/>
    </xf>
    <xf numFmtId="0" fontId="5" fillId="7" borderId="0" xfId="0" applyFont="1" applyFill="1" applyAlignment="1">
      <alignment horizontal="centerContinuous"/>
    </xf>
    <xf numFmtId="0" fontId="7" fillId="9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164" fontId="7" fillId="8" borderId="6" xfId="0" applyNumberFormat="1" applyFont="1" applyFill="1" applyBorder="1" applyAlignment="1">
      <alignment horizontal="center" vertical="center" wrapText="1"/>
    </xf>
    <xf numFmtId="1" fontId="7" fillId="8" borderId="6" xfId="0" applyNumberFormat="1" applyFont="1" applyFill="1" applyBorder="1" applyAlignment="1">
      <alignment horizontal="center" vertical="center" wrapText="1"/>
    </xf>
    <xf numFmtId="165" fontId="7" fillId="8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8" fontId="9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7" xfId="0" applyFont="1" applyBorder="1"/>
    <xf numFmtId="164" fontId="3" fillId="0" borderId="7" xfId="0" applyNumberFormat="1" applyFont="1" applyBorder="1" applyAlignment="1">
      <alignment vertical="center"/>
    </xf>
    <xf numFmtId="1" fontId="3" fillId="1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6" fontId="3" fillId="11" borderId="7" xfId="0" applyNumberFormat="1" applyFont="1" applyFill="1" applyBorder="1" applyAlignment="1">
      <alignment horizontal="center"/>
    </xf>
    <xf numFmtId="166" fontId="3" fillId="12" borderId="7" xfId="0" quotePrefix="1" applyNumberFormat="1" applyFont="1" applyFill="1" applyBorder="1" applyAlignment="1">
      <alignment horizontal="center" vertical="center"/>
    </xf>
    <xf numFmtId="1" fontId="3" fillId="13" borderId="7" xfId="0" quotePrefix="1" applyNumberFormat="1" applyFont="1" applyFill="1" applyBorder="1" applyAlignment="1">
      <alignment horizontal="center" vertical="center" wrapText="1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 wrapText="1"/>
    </xf>
    <xf numFmtId="169" fontId="3" fillId="0" borderId="8" xfId="0" applyNumberFormat="1" applyFont="1" applyBorder="1" applyAlignment="1">
      <alignment vertical="center"/>
    </xf>
    <xf numFmtId="166" fontId="3" fillId="0" borderId="7" xfId="0" quotePrefix="1" applyNumberFormat="1" applyFont="1" applyBorder="1" applyAlignment="1">
      <alignment horizontal="center" vertical="center"/>
    </xf>
    <xf numFmtId="169" fontId="3" fillId="0" borderId="7" xfId="0" quotePrefix="1" applyNumberFormat="1" applyFont="1" applyBorder="1" applyAlignment="1">
      <alignment horizontal="right" vertical="center"/>
    </xf>
    <xf numFmtId="168" fontId="9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9" xfId="0" applyFont="1" applyBorder="1"/>
    <xf numFmtId="164" fontId="3" fillId="0" borderId="9" xfId="0" applyNumberFormat="1" applyFont="1" applyBorder="1" applyAlignment="1">
      <alignment vertical="center"/>
    </xf>
    <xf numFmtId="1" fontId="3" fillId="10" borderId="9" xfId="0" applyNumberFormat="1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6" fontId="3" fillId="11" borderId="9" xfId="0" applyNumberFormat="1" applyFont="1" applyFill="1" applyBorder="1" applyAlignment="1">
      <alignment horizontal="center"/>
    </xf>
    <xf numFmtId="166" fontId="3" fillId="12" borderId="9" xfId="0" applyNumberFormat="1" applyFont="1" applyFill="1" applyBorder="1" applyAlignment="1">
      <alignment horizontal="center" vertical="center"/>
    </xf>
    <xf numFmtId="1" fontId="3" fillId="13" borderId="9" xfId="0" applyNumberFormat="1" applyFont="1" applyFill="1" applyBorder="1" applyAlignment="1">
      <alignment horizontal="center" vertic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 wrapText="1"/>
    </xf>
    <xf numFmtId="169" fontId="3" fillId="0" borderId="0" xfId="0" applyNumberFormat="1" applyFont="1" applyAlignment="1">
      <alignment vertical="center"/>
    </xf>
    <xf numFmtId="167" fontId="3" fillId="0" borderId="9" xfId="0" applyNumberFormat="1" applyFont="1" applyBorder="1" applyAlignment="1">
      <alignment horizontal="center" vertical="center"/>
    </xf>
    <xf numFmtId="166" fontId="3" fillId="0" borderId="9" xfId="0" quotePrefix="1" applyNumberFormat="1" applyFont="1" applyBorder="1" applyAlignment="1">
      <alignment horizontal="center" vertical="center"/>
    </xf>
    <xf numFmtId="169" fontId="3" fillId="0" borderId="9" xfId="0" quotePrefix="1" applyNumberFormat="1" applyFont="1" applyBorder="1" applyAlignment="1">
      <alignment horizontal="right" vertical="center"/>
    </xf>
    <xf numFmtId="166" fontId="3" fillId="13" borderId="9" xfId="0" applyNumberFormat="1" applyFont="1" applyFill="1" applyBorder="1" applyAlignment="1">
      <alignment horizontal="center" vertical="center"/>
    </xf>
    <xf numFmtId="167" fontId="3" fillId="13" borderId="9" xfId="0" applyNumberFormat="1" applyFont="1" applyFill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67" fontId="3" fillId="0" borderId="10" xfId="0" applyNumberFormat="1" applyFont="1" applyBorder="1" applyAlignment="1">
      <alignment horizontal="center" vertical="center"/>
    </xf>
    <xf numFmtId="166" fontId="3" fillId="0" borderId="10" xfId="0" quotePrefix="1" applyNumberFormat="1" applyFont="1" applyBorder="1" applyAlignment="1">
      <alignment horizontal="center" vertical="center"/>
    </xf>
    <xf numFmtId="169" fontId="3" fillId="0" borderId="10" xfId="0" quotePrefix="1" applyNumberFormat="1" applyFont="1" applyBorder="1" applyAlignment="1">
      <alignment horizontal="right" vertical="center"/>
    </xf>
    <xf numFmtId="166" fontId="3" fillId="0" borderId="9" xfId="0" applyNumberFormat="1" applyFont="1" applyBorder="1" applyAlignment="1">
      <alignment horizontal="center"/>
    </xf>
    <xf numFmtId="169" fontId="3" fillId="0" borderId="9" xfId="0" applyNumberFormat="1" applyFont="1" applyBorder="1" applyAlignment="1">
      <alignment vertical="center"/>
    </xf>
    <xf numFmtId="169" fontId="3" fillId="0" borderId="9" xfId="0" applyNumberFormat="1" applyFont="1" applyBorder="1" applyAlignment="1">
      <alignment horizontal="right" vertical="center"/>
    </xf>
    <xf numFmtId="166" fontId="3" fillId="13" borderId="10" xfId="0" applyNumberFormat="1" applyFont="1" applyFill="1" applyBorder="1" applyAlignment="1">
      <alignment horizontal="center" vertical="center"/>
    </xf>
    <xf numFmtId="166" fontId="3" fillId="0" borderId="9" xfId="0" applyNumberFormat="1" applyFont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1" fontId="12" fillId="10" borderId="7" xfId="0" applyNumberFormat="1" applyFont="1" applyFill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6" fontId="12" fillId="11" borderId="7" xfId="0" applyNumberFormat="1" applyFont="1" applyFill="1" applyBorder="1" applyAlignment="1">
      <alignment horizontal="center"/>
    </xf>
    <xf numFmtId="166" fontId="12" fillId="12" borderId="7" xfId="0" quotePrefix="1" applyNumberFormat="1" applyFont="1" applyFill="1" applyBorder="1" applyAlignment="1">
      <alignment horizontal="center" vertical="center"/>
    </xf>
    <xf numFmtId="1" fontId="12" fillId="13" borderId="7" xfId="0" quotePrefix="1" applyNumberFormat="1" applyFont="1" applyFill="1" applyBorder="1" applyAlignment="1">
      <alignment horizontal="center" vertical="center" wrapText="1"/>
    </xf>
    <xf numFmtId="166" fontId="12" fillId="0" borderId="7" xfId="0" applyNumberFormat="1" applyFont="1" applyBorder="1" applyAlignment="1">
      <alignment horizontal="center" vertical="center"/>
    </xf>
    <xf numFmtId="166" fontId="12" fillId="0" borderId="8" xfId="0" applyNumberFormat="1" applyFont="1" applyBorder="1" applyAlignment="1">
      <alignment horizontal="center" vertical="center" wrapText="1"/>
    </xf>
    <xf numFmtId="166" fontId="12" fillId="0" borderId="7" xfId="0" quotePrefix="1" applyNumberFormat="1" applyFont="1" applyBorder="1" applyAlignment="1">
      <alignment horizontal="center" vertical="center"/>
    </xf>
    <xf numFmtId="0" fontId="13" fillId="0" borderId="0" xfId="0" applyFont="1"/>
    <xf numFmtId="0" fontId="11" fillId="0" borderId="9" xfId="0" applyFont="1" applyBorder="1" applyAlignment="1">
      <alignment horizontal="center" vertical="center"/>
    </xf>
    <xf numFmtId="1" fontId="12" fillId="10" borderId="9" xfId="0" applyNumberFormat="1" applyFont="1" applyFill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66" fontId="12" fillId="11" borderId="9" xfId="0" applyNumberFormat="1" applyFont="1" applyFill="1" applyBorder="1" applyAlignment="1">
      <alignment horizontal="center"/>
    </xf>
    <xf numFmtId="166" fontId="12" fillId="12" borderId="9" xfId="0" applyNumberFormat="1" applyFont="1" applyFill="1" applyBorder="1" applyAlignment="1">
      <alignment horizontal="center" vertical="center"/>
    </xf>
    <xf numFmtId="1" fontId="12" fillId="13" borderId="9" xfId="0" applyNumberFormat="1" applyFont="1" applyFill="1" applyBorder="1" applyAlignment="1">
      <alignment horizontal="center" vertical="center"/>
    </xf>
    <xf numFmtId="166" fontId="12" fillId="0" borderId="9" xfId="0" applyNumberFormat="1" applyFont="1" applyBorder="1" applyAlignment="1">
      <alignment horizontal="center" vertical="center"/>
    </xf>
    <xf numFmtId="166" fontId="12" fillId="0" borderId="0" xfId="0" applyNumberFormat="1" applyFont="1" applyAlignment="1">
      <alignment horizontal="center" vertical="center" wrapText="1"/>
    </xf>
    <xf numFmtId="167" fontId="12" fillId="0" borderId="9" xfId="0" applyNumberFormat="1" applyFont="1" applyBorder="1" applyAlignment="1">
      <alignment horizontal="center" vertical="center"/>
    </xf>
    <xf numFmtId="166" fontId="12" fillId="0" borderId="9" xfId="0" quotePrefix="1" applyNumberFormat="1" applyFont="1" applyBorder="1" applyAlignment="1">
      <alignment horizontal="center" vertical="center"/>
    </xf>
    <xf numFmtId="166" fontId="12" fillId="13" borderId="9" xfId="0" applyNumberFormat="1" applyFont="1" applyFill="1" applyBorder="1" applyAlignment="1">
      <alignment horizontal="center" vertical="center"/>
    </xf>
    <xf numFmtId="167" fontId="12" fillId="13" borderId="9" xfId="0" applyNumberFormat="1" applyFont="1" applyFill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/>
    </xf>
    <xf numFmtId="166" fontId="12" fillId="13" borderId="10" xfId="0" applyNumberFormat="1" applyFont="1" applyFill="1" applyBorder="1" applyAlignment="1">
      <alignment horizontal="center" vertical="center"/>
    </xf>
    <xf numFmtId="167" fontId="12" fillId="0" borderId="10" xfId="0" applyNumberFormat="1" applyFont="1" applyBorder="1" applyAlignment="1">
      <alignment horizontal="center" vertical="center"/>
    </xf>
    <xf numFmtId="166" fontId="12" fillId="0" borderId="10" xfId="0" quotePrefix="1" applyNumberFormat="1" applyFont="1" applyBorder="1" applyAlignment="1">
      <alignment horizontal="center" vertical="center"/>
    </xf>
    <xf numFmtId="166" fontId="12" fillId="0" borderId="9" xfId="0" applyNumberFormat="1" applyFont="1" applyBorder="1" applyAlignment="1">
      <alignment horizontal="center" vertical="center" wrapText="1"/>
    </xf>
    <xf numFmtId="168" fontId="3" fillId="2" borderId="1" xfId="0" applyNumberFormat="1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top" wrapText="1"/>
    </xf>
    <xf numFmtId="0" fontId="14" fillId="9" borderId="6" xfId="0" applyFont="1" applyFill="1" applyBorder="1" applyAlignment="1">
      <alignment horizontal="center" vertical="top" wrapText="1"/>
    </xf>
    <xf numFmtId="0" fontId="14" fillId="8" borderId="6" xfId="0" applyFont="1" applyFill="1" applyBorder="1" applyAlignment="1">
      <alignment horizontal="center" vertical="top" wrapText="1"/>
    </xf>
    <xf numFmtId="164" fontId="14" fillId="8" borderId="6" xfId="0" applyNumberFormat="1" applyFont="1" applyFill="1" applyBorder="1" applyAlignment="1">
      <alignment horizontal="center" vertical="top" wrapText="1"/>
    </xf>
    <xf numFmtId="1" fontId="14" fillId="8" borderId="6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168" fontId="3" fillId="4" borderId="3" xfId="0" applyNumberFormat="1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top" wrapText="1"/>
    </xf>
    <xf numFmtId="165" fontId="15" fillId="8" borderId="6" xfId="0" applyNumberFormat="1" applyFont="1" applyFill="1" applyBorder="1" applyAlignment="1">
      <alignment horizontal="center" vertical="top" wrapText="1"/>
    </xf>
    <xf numFmtId="0" fontId="16" fillId="6" borderId="3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Continuous" vertical="center"/>
    </xf>
    <xf numFmtId="0" fontId="17" fillId="7" borderId="1" xfId="0" applyFont="1" applyFill="1" applyBorder="1" applyAlignment="1">
      <alignment horizontal="centerContinuous"/>
    </xf>
    <xf numFmtId="165" fontId="17" fillId="7" borderId="1" xfId="0" applyNumberFormat="1" applyFont="1" applyFill="1" applyBorder="1" applyAlignment="1">
      <alignment horizontal="centerContinuous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164" fontId="20" fillId="0" borderId="0" xfId="0" applyNumberFormat="1" applyFont="1" applyAlignment="1">
      <alignment vertical="center"/>
    </xf>
    <xf numFmtId="1" fontId="20" fillId="0" borderId="0" xfId="0" applyNumberFormat="1" applyFont="1" applyAlignment="1">
      <alignment vertical="center"/>
    </xf>
    <xf numFmtId="165" fontId="20" fillId="0" borderId="0" xfId="0" applyNumberFormat="1" applyFont="1" applyAlignment="1">
      <alignment horizontal="centerContinuous" vertical="center"/>
    </xf>
    <xf numFmtId="0" fontId="19" fillId="0" borderId="0" xfId="0" applyFont="1" applyAlignment="1">
      <alignment vertical="center"/>
    </xf>
    <xf numFmtId="164" fontId="22" fillId="0" borderId="7" xfId="0" applyNumberFormat="1" applyFont="1" applyBorder="1" applyAlignment="1">
      <alignment vertical="center"/>
    </xf>
    <xf numFmtId="164" fontId="22" fillId="0" borderId="9" xfId="0" applyNumberFormat="1" applyFont="1" applyBorder="1" applyAlignment="1">
      <alignment vertical="center"/>
    </xf>
    <xf numFmtId="164" fontId="22" fillId="0" borderId="8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73" fontId="22" fillId="0" borderId="0" xfId="0" applyNumberFormat="1" applyFont="1" applyAlignment="1">
      <alignment vertical="center"/>
    </xf>
    <xf numFmtId="14" fontId="13" fillId="14" borderId="0" xfId="0" applyNumberFormat="1" applyFont="1" applyFill="1" applyAlignment="1">
      <alignment horizontal="center" vertical="center"/>
    </xf>
    <xf numFmtId="0" fontId="13" fillId="14" borderId="0" xfId="0" applyFont="1" applyFill="1"/>
    <xf numFmtId="0" fontId="12" fillId="14" borderId="9" xfId="0" applyFont="1" applyFill="1" applyBorder="1"/>
    <xf numFmtId="164" fontId="22" fillId="14" borderId="9" xfId="0" applyNumberFormat="1" applyFont="1" applyFill="1" applyBorder="1" applyAlignment="1">
      <alignment vertical="center"/>
    </xf>
    <xf numFmtId="1" fontId="12" fillId="14" borderId="9" xfId="0" applyNumberFormat="1" applyFont="1" applyFill="1" applyBorder="1" applyAlignment="1">
      <alignment horizontal="center" vertical="center"/>
    </xf>
    <xf numFmtId="0" fontId="12" fillId="14" borderId="9" xfId="0" applyFont="1" applyFill="1" applyBorder="1" applyAlignment="1">
      <alignment horizontal="center" vertical="center"/>
    </xf>
    <xf numFmtId="166" fontId="12" fillId="14" borderId="9" xfId="0" applyNumberFormat="1" applyFont="1" applyFill="1" applyBorder="1" applyAlignment="1">
      <alignment horizontal="center"/>
    </xf>
    <xf numFmtId="166" fontId="12" fillId="14" borderId="9" xfId="0" applyNumberFormat="1" applyFont="1" applyFill="1" applyBorder="1" applyAlignment="1">
      <alignment horizontal="center" vertical="center"/>
    </xf>
    <xf numFmtId="167" fontId="12" fillId="14" borderId="9" xfId="0" applyNumberFormat="1" applyFont="1" applyFill="1" applyBorder="1" applyAlignment="1">
      <alignment horizontal="center" vertical="center"/>
    </xf>
    <xf numFmtId="166" fontId="12" fillId="14" borderId="9" xfId="0" quotePrefix="1" applyNumberFormat="1" applyFont="1" applyFill="1" applyBorder="1" applyAlignment="1">
      <alignment horizontal="center" vertical="center"/>
    </xf>
    <xf numFmtId="173" fontId="22" fillId="14" borderId="0" xfId="0" applyNumberFormat="1" applyFont="1" applyFill="1" applyAlignment="1">
      <alignment vertical="center"/>
    </xf>
  </cellXfs>
  <cellStyles count="1">
    <cellStyle name="Normal" xfId="0" builtinId="0"/>
  </cellStyles>
  <dxfs count="4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7" formatCode="#,##0.0"/>
      <alignment horizontal="center" vertical="center" textRotation="0" wrapText="0" indent="0" justifyLastLine="0" shrinkToFit="0" readingOrder="0"/>
      <border diagonalUp="0" diagonalDown="0">
        <left/>
        <right/>
        <top style="dotted">
          <color theme="9" tint="-0.499984740745262"/>
        </top>
        <bottom style="dotted">
          <color theme="9" tint="-0.499984740745262"/>
        </bottom>
        <vertical/>
        <horizontal/>
      </border>
    </dxf>
    <dxf>
      <font>
        <color theme="0"/>
      </font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7030A0"/>
        <name val="Calibri"/>
        <scheme val="minor"/>
      </font>
      <numFmt numFmtId="173" formatCode="#,##0.00\ &quot;€&quot;;;"/>
      <alignment horizontal="general" vertical="center" textRotation="0" wrapText="0" indent="0" justifyLastLine="0" shrinkToFit="0" readingOrder="0"/>
      <border diagonalUp="0" diagonalDown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6" formatCode="0.0"/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strike val="0"/>
        <outline val="0"/>
        <shadow val="0"/>
        <u val="none"/>
        <vertAlign val="baseline"/>
        <sz val="10"/>
        <color rgb="FF7030A0"/>
        <name val="Calibri"/>
        <scheme val="minor"/>
      </font>
      <numFmt numFmtId="164" formatCode="#,##0.00\ &quot;€&quot;"/>
      <alignment horizontal="general" vertical="center" textRotation="0" wrapText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6" formatCode="0.0"/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6" formatCode="0.0"/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7030A0"/>
        <name val="Calibri"/>
        <scheme val="minor"/>
      </font>
      <numFmt numFmtId="164" formatCode="#,##0.00\ &quot;€&quot;"/>
      <alignment horizontal="general" vertical="center" textRotation="0" wrapText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color theme="0"/>
      </font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4" tint="-0.499984740745262"/>
        <name val="Agency FB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203764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6" formatCode="0.0"/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9" tint="-0.499984740745262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6" formatCode="0.0"/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6" formatCode="0.0"/>
      <alignment horizontal="center" textRotation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4" tint="-0.499984740745262"/>
        <name val="Calibri"/>
        <scheme val="minor"/>
      </font>
      <numFmt numFmtId="169" formatCode="#,##0.0\ &quot;€&quot;"/>
      <alignment horizontal="right" vertical="center" textRotation="0" wrapText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strike val="0"/>
        <outline val="0"/>
        <shadow val="0"/>
        <u val="none"/>
        <vertAlign val="baseline"/>
        <sz val="9"/>
        <color theme="4" tint="-0.499984740745262"/>
        <name val="Calibri"/>
        <scheme val="minor"/>
      </font>
      <numFmt numFmtId="166" formatCode="0.0"/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4" tint="-0.499984740745262"/>
        <name val="Calibri"/>
        <scheme val="minor"/>
      </font>
      <numFmt numFmtId="166" formatCode="0.0"/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4" tint="-0.499984740745262"/>
        <name val="Calibri"/>
        <scheme val="minor"/>
      </font>
      <numFmt numFmtId="166" formatCode="0.0"/>
      <alignment horizontal="center" vertical="center" textRotation="0" wrapText="0" indent="0" justifyLastLine="0" shrinkToFit="0" readingOrder="0"/>
      <border diagonalUp="0" diagonalDown="0">
        <left/>
        <right/>
        <top style="dotted">
          <color theme="9" tint="-0.499984740745262"/>
        </top>
        <bottom style="dotted">
          <color theme="9" tint="-0.499984740745262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9"/>
        <color theme="4" tint="-0.499984740745262"/>
        <name val="Calibri"/>
        <scheme val="minor"/>
      </font>
      <numFmt numFmtId="169" formatCode="#,##0.0\ &quot;€&quot;"/>
      <alignment horizontal="general" vertical="center" textRotation="0" wrapText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4" tint="-0.499984740745262"/>
        <name val="Calibri"/>
        <scheme val="minor"/>
      </font>
      <numFmt numFmtId="166" formatCode="0.0"/>
      <alignment horizontal="center" vertical="center" textRotation="0" wrapText="0" indent="0" justifyLastLine="0" shrinkToFit="0" readingOrder="0"/>
      <border diagonalUp="0" diagonalDown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4" tint="-0.499984740745262"/>
        <name val="Calibri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4" tint="-0.499984740745262"/>
        <name val="Calibri"/>
        <scheme val="minor"/>
      </font>
      <numFmt numFmtId="166" formatCode="0.0"/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4" tint="-0.499984740745262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dotted">
          <color theme="9" tint="-0.499984740745262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4" tint="-0.499984740745262"/>
        <name val="Calibri"/>
        <scheme val="minor"/>
      </font>
      <numFmt numFmtId="166" formatCode="0.0"/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strike val="0"/>
        <outline val="0"/>
        <shadow val="0"/>
        <u val="none"/>
        <vertAlign val="baseline"/>
        <sz val="9"/>
        <color theme="4" tint="-0.499984740745262"/>
        <name val="Calibri"/>
        <scheme val="minor"/>
      </font>
      <numFmt numFmtId="166" formatCode="0.0"/>
      <alignment horizontal="center" textRotation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strike val="0"/>
        <outline val="0"/>
        <shadow val="0"/>
        <u val="none"/>
        <vertAlign val="baseline"/>
        <sz val="9"/>
        <color theme="4" tint="-0.499984740745262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strike val="0"/>
        <outline val="0"/>
        <shadow val="0"/>
        <u val="none"/>
        <vertAlign val="baseline"/>
        <sz val="9"/>
        <color theme="4" tint="-0.499984740745262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strike val="0"/>
        <outline val="0"/>
        <shadow val="0"/>
        <u val="none"/>
        <vertAlign val="baseline"/>
        <sz val="9"/>
        <color theme="4" tint="-0.499984740745262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strike val="0"/>
        <outline val="0"/>
        <shadow val="0"/>
        <u val="none"/>
        <vertAlign val="baseline"/>
        <sz val="9"/>
        <color theme="4" tint="-0.499984740745262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strike val="0"/>
        <outline val="0"/>
        <shadow val="0"/>
        <u val="none"/>
        <vertAlign val="baseline"/>
        <sz val="9"/>
        <color theme="4" tint="-0.499984740745262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4" tint="-0.499984740745262"/>
        <name val="Calibri"/>
        <scheme val="minor"/>
      </font>
      <numFmt numFmtId="164" formatCode="#,##0.00\ &quot;€&quot;"/>
      <alignment horizontal="general" vertical="center" textRotation="0" wrapText="0" indent="0" justifyLastLine="0" shrinkToFit="0" readingOrder="0"/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strike val="0"/>
        <outline val="0"/>
        <shadow val="0"/>
        <u val="none"/>
        <vertAlign val="baseline"/>
        <sz val="9"/>
        <color theme="4" tint="-0.499984740745262"/>
        <name val="Calibri"/>
        <scheme val="minor"/>
      </font>
      <border diagonalUp="0" diagonalDown="0" outline="0">
        <left/>
        <right/>
        <top style="dotted">
          <color theme="9" tint="-0.499984740745262"/>
        </top>
        <bottom style="dotted">
          <color theme="9" tint="-0.499984740745262"/>
        </bottom>
      </border>
    </dxf>
    <dxf>
      <font>
        <b/>
        <strike val="0"/>
        <outline val="0"/>
        <shadow val="0"/>
        <u val="none"/>
        <vertAlign val="baseline"/>
        <sz val="9"/>
        <color rgb="FF203764"/>
        <name val="Calibri"/>
        <scheme val="none"/>
      </font>
    </dxf>
    <dxf>
      <border>
        <bottom style="thick">
          <color rgb="FF3756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4" tint="-0.499984740745262"/>
        <name val="Agency FB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color theme="0"/>
      </font>
    </dxf>
    <dxf>
      <border>
        <bottom style="thick">
          <color rgb="FF375623"/>
        </bottom>
      </border>
    </dxf>
    <dxf>
      <font>
        <color theme="0"/>
      </font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83820</xdr:colOff>
      <xdr:row>6</xdr:row>
      <xdr:rowOff>76200</xdr:rowOff>
    </xdr:from>
    <xdr:to>
      <xdr:col>23</xdr:col>
      <xdr:colOff>548640</xdr:colOff>
      <xdr:row>13</xdr:row>
      <xdr:rowOff>83820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DC340866-9649-4334-9F59-4894643EAA81}"/>
            </a:ext>
          </a:extLst>
        </xdr:cNvPr>
        <xdr:cNvSpPr/>
      </xdr:nvSpPr>
      <xdr:spPr>
        <a:xfrm>
          <a:off x="10195560" y="1409700"/>
          <a:ext cx="1257300" cy="1188720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800">
              <a:solidFill>
                <a:schemeClr val="bg1"/>
              </a:solidFill>
            </a:rPr>
            <a:t>Bonsoir,</a:t>
          </a:r>
        </a:p>
        <a:p>
          <a:pPr algn="l"/>
          <a:r>
            <a:rPr lang="fr-FR" sz="1000">
              <a:solidFill>
                <a:schemeClr val="bg1"/>
              </a:solidFill>
            </a:rPr>
            <a:t>Le but de mon tableau est d'évaluer</a:t>
          </a:r>
          <a:r>
            <a:rPr lang="fr-FR" sz="1000" baseline="0">
              <a:solidFill>
                <a:schemeClr val="bg1"/>
              </a:solidFill>
            </a:rPr>
            <a:t> </a:t>
          </a:r>
          <a:r>
            <a:rPr lang="fr-FR" sz="1000">
              <a:solidFill>
                <a:schemeClr val="bg1"/>
              </a:solidFill>
            </a:rPr>
            <a:t>la quantité de marchandise que je vais consommé en fonction  dune date d'ouverture, d'une date de fermeture et de la date</a:t>
          </a:r>
          <a:r>
            <a:rPr lang="fr-FR" sz="1000" baseline="0">
              <a:solidFill>
                <a:schemeClr val="bg1"/>
              </a:solidFill>
            </a:rPr>
            <a:t> de péremption du produit ,</a:t>
          </a:r>
        </a:p>
        <a:p>
          <a:pPr algn="l"/>
          <a:r>
            <a:rPr lang="fr-FR" sz="1000" baseline="0">
              <a:solidFill>
                <a:schemeClr val="bg1"/>
              </a:solidFill>
            </a:rPr>
            <a:t>Pour le surplus je fais un don,</a:t>
          </a:r>
          <a:endParaRPr lang="fr-FR" sz="800" baseline="0">
            <a:solidFill>
              <a:schemeClr val="bg1"/>
            </a:solidFill>
          </a:endParaRPr>
        </a:p>
        <a:p>
          <a:pPr algn="l"/>
          <a:endParaRPr lang="fr-FR" sz="800" baseline="0">
            <a:solidFill>
              <a:schemeClr val="bg1"/>
            </a:solidFill>
          </a:endParaRPr>
        </a:p>
        <a:p>
          <a:pPr algn="l"/>
          <a:r>
            <a:rPr lang="fr-FR" sz="1000" baseline="0">
              <a:solidFill>
                <a:schemeClr val="bg1"/>
              </a:solidFill>
            </a:rPr>
            <a:t>1-Calculer la quantite  que je prévois de consommer entre une date d'ouverture et une date de fermeture (en tenant compte de la date de peremption du produit)</a:t>
          </a:r>
        </a:p>
        <a:p>
          <a:pPr algn="l"/>
          <a:r>
            <a:rPr lang="fr-FR" sz="1000" baseline="0">
              <a:solidFill>
                <a:schemeClr val="bg1"/>
              </a:solidFill>
            </a:rPr>
            <a:t>2-Quantifier les 2 causes de surplus,</a:t>
          </a:r>
        </a:p>
        <a:p>
          <a:pPr algn="l"/>
          <a:r>
            <a:rPr lang="fr-FR" sz="1000" baseline="0">
              <a:solidFill>
                <a:schemeClr val="bg1"/>
              </a:solidFill>
            </a:rPr>
            <a:t> a) A cause de la date de péremption du produit</a:t>
          </a:r>
        </a:p>
        <a:p>
          <a:pPr algn="l"/>
          <a:r>
            <a:rPr lang="fr-FR" sz="1000" baseline="0">
              <a:solidFill>
                <a:schemeClr val="bg1"/>
              </a:solidFill>
            </a:rPr>
            <a:t> b) A cause de la date de fermeture</a:t>
          </a:r>
        </a:p>
        <a:p>
          <a:pPr algn="l"/>
          <a:r>
            <a:rPr lang="fr-FR" sz="1000" baseline="0">
              <a:solidFill>
                <a:schemeClr val="bg1"/>
              </a:solidFill>
            </a:rPr>
            <a:t>3-Comment faire quand il y a 2 dates différentes pour le même produits ,</a:t>
          </a:r>
        </a:p>
        <a:p>
          <a:pPr algn="l"/>
          <a:r>
            <a:rPr lang="fr-FR" sz="1000" baseline="0">
              <a:solidFill>
                <a:schemeClr val="bg1"/>
              </a:solidFill>
            </a:rPr>
            <a:t>4-je n'arrive pas à supprimer le surplus en mois une fois que la date de péremption est dépassée.</a:t>
          </a:r>
          <a:endParaRPr lang="fr-FR" sz="1100" baseline="0">
            <a:solidFill>
              <a:schemeClr val="bg1"/>
            </a:solidFill>
          </a:endParaRPr>
        </a:p>
        <a:p>
          <a:pPr algn="l"/>
          <a:r>
            <a:rPr lang="fr-FR" sz="800" baseline="0">
              <a:solidFill>
                <a:schemeClr val="bg1"/>
              </a:solidFill>
            </a:rPr>
            <a:t>MERCI Pour votre aide    Bonne soirée</a:t>
          </a:r>
        </a:p>
        <a:p>
          <a:pPr algn="l"/>
          <a:endParaRPr lang="fr-FR" sz="1100" baseline="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136385</xdr:colOff>
      <xdr:row>6</xdr:row>
      <xdr:rowOff>91645</xdr:rowOff>
    </xdr:from>
    <xdr:to>
      <xdr:col>21</xdr:col>
      <xdr:colOff>174627</xdr:colOff>
      <xdr:row>18</xdr:row>
      <xdr:rowOff>15875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3BDAEDD8-278A-46DD-9A29-12267149F210}"/>
            </a:ext>
          </a:extLst>
        </xdr:cNvPr>
        <xdr:cNvSpPr/>
      </xdr:nvSpPr>
      <xdr:spPr>
        <a:xfrm>
          <a:off x="6875323" y="1718833"/>
          <a:ext cx="5689742" cy="2130855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chemeClr val="bg1"/>
              </a:solidFill>
            </a:rPr>
            <a:t>Bonsoir,</a:t>
          </a:r>
        </a:p>
        <a:p>
          <a:pPr algn="l"/>
          <a:r>
            <a:rPr lang="fr-FR" sz="1100">
              <a:solidFill>
                <a:schemeClr val="bg1"/>
              </a:solidFill>
            </a:rPr>
            <a:t>Le but de mon tableau est d'évaluer</a:t>
          </a:r>
          <a:r>
            <a:rPr lang="fr-FR" sz="1100" baseline="0">
              <a:solidFill>
                <a:schemeClr val="bg1"/>
              </a:solidFill>
            </a:rPr>
            <a:t> </a:t>
          </a:r>
          <a:r>
            <a:rPr lang="fr-FR" sz="1100">
              <a:solidFill>
                <a:schemeClr val="bg1"/>
              </a:solidFill>
            </a:rPr>
            <a:t>la quantité de marchandise que je vais consommé en fonction  dune date d'ouverture, d'une date de fermeture et de la date</a:t>
          </a:r>
          <a:r>
            <a:rPr lang="fr-FR" sz="1100" baseline="0">
              <a:solidFill>
                <a:schemeClr val="bg1"/>
              </a:solidFill>
            </a:rPr>
            <a:t> de péremption du produit ,</a:t>
          </a:r>
        </a:p>
        <a:p>
          <a:pPr algn="l"/>
          <a:r>
            <a:rPr lang="fr-FR" sz="1100" baseline="0">
              <a:solidFill>
                <a:schemeClr val="bg1"/>
              </a:solidFill>
            </a:rPr>
            <a:t>Pour le surplus je fais un don,</a:t>
          </a:r>
        </a:p>
        <a:p>
          <a:pPr algn="l"/>
          <a:endParaRPr lang="fr-FR" sz="1100" baseline="0">
            <a:solidFill>
              <a:schemeClr val="bg1"/>
            </a:solidFill>
          </a:endParaRPr>
        </a:p>
        <a:p>
          <a:pPr algn="l"/>
          <a:r>
            <a:rPr lang="fr-FR" sz="1100" baseline="0">
              <a:solidFill>
                <a:schemeClr val="bg1"/>
              </a:solidFill>
            </a:rPr>
            <a:t>1-Calculer la quantite  que je prévois de consommer entre une date d'ouverture et une date de fermeture (en tenant compte de la date de peremption du produit)</a:t>
          </a:r>
        </a:p>
        <a:p>
          <a:pPr algn="l"/>
          <a:r>
            <a:rPr lang="fr-FR" sz="1100" baseline="0">
              <a:solidFill>
                <a:schemeClr val="bg1"/>
              </a:solidFill>
            </a:rPr>
            <a:t>2- La quantité qu'il va me rester pour faire en don si je ne consomme pas tout pendant ma période d'ouverture.</a:t>
          </a:r>
        </a:p>
        <a:p>
          <a:pPr algn="l"/>
          <a:r>
            <a:rPr lang="fr-FR" sz="1100" baseline="0">
              <a:solidFill>
                <a:schemeClr val="bg1"/>
              </a:solidFill>
            </a:rPr>
            <a:t>3-Comment faire quand il y a 2 dates différentes pour le même produits ,</a:t>
          </a:r>
        </a:p>
        <a:p>
          <a:pPr algn="l"/>
          <a:r>
            <a:rPr lang="fr-FR" sz="1100" baseline="0">
              <a:solidFill>
                <a:schemeClr val="bg1"/>
              </a:solidFill>
            </a:rPr>
            <a:t>4-je n'arrive pas à supprimer le surplus en mois une fois que la date de péremption est dépassée.</a:t>
          </a:r>
        </a:p>
        <a:p>
          <a:pPr algn="l"/>
          <a:r>
            <a:rPr lang="fr-FR" sz="1100" baseline="0">
              <a:solidFill>
                <a:schemeClr val="bg1"/>
              </a:solidFill>
            </a:rPr>
            <a:t>MERCI Pour votre aide</a:t>
          </a:r>
        </a:p>
        <a:p>
          <a:pPr algn="l"/>
          <a:r>
            <a:rPr lang="fr-FR" sz="1100" baseline="0">
              <a:solidFill>
                <a:schemeClr val="bg1"/>
              </a:solidFill>
            </a:rPr>
            <a:t>Bonne soirée</a:t>
          </a:r>
        </a:p>
        <a:p>
          <a:pPr algn="l"/>
          <a:endParaRPr lang="fr-FR" sz="1100" baseline="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20c1b3c0aad7ebc/Bureau/test_DL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EA\Frmv-Data\Financials\Fincom\Product%20Integration\Merchandise%20Product\FY13\Slow%20moving\New%20slow%20moving%20-%20Fin%20janvier%202013%20VR%20-%20d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iguillon/Desktop/Braderie%20Estimations%20Base%20Novembre%20V3%20WITH%20Pro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te"/>
      <sheetName val="Sheet27tbc"/>
      <sheetName val="BDD STOCKS Fournisseurs Mai"/>
      <sheetName val="TCD"/>
      <sheetName val="Base_Data&amp;"/>
      <sheetName val="Base_Data (2)"/>
      <sheetName val="Base_Data (3)"/>
      <sheetName val="Hierar"/>
      <sheetName val="Code Marque"/>
      <sheetName val="Refs cowide"/>
      <sheetName val="Refs cowide Updt"/>
      <sheetName val="Fournisseur"/>
      <sheetName val="test_DLC"/>
    </sheetNames>
    <sheetDataSet>
      <sheetData sheetId="0"/>
      <sheetData sheetId="1"/>
      <sheetData sheetId="2">
        <row r="1">
          <cell r="B1" t="str">
            <v>DLP - Stocks F&amp;B chez fournisseurs - FY21 - maj 30-04-21</v>
          </cell>
        </row>
        <row r="4">
          <cell r="B4" t="str">
            <v>Codes Produits Achetes</v>
          </cell>
          <cell r="Y4" t="str">
            <v>Libelle du Tarif Achat</v>
          </cell>
        </row>
        <row r="5">
          <cell r="B5">
            <v>623510</v>
          </cell>
          <cell r="Y5" t="str">
            <v>KILO</v>
          </cell>
        </row>
        <row r="6">
          <cell r="B6">
            <v>623510</v>
          </cell>
          <cell r="Y6" t="str">
            <v>KILO</v>
          </cell>
        </row>
        <row r="7">
          <cell r="B7">
            <v>665506</v>
          </cell>
          <cell r="Y7" t="str">
            <v>KILO</v>
          </cell>
        </row>
        <row r="8">
          <cell r="B8">
            <v>671627</v>
          </cell>
          <cell r="Y8" t="str">
            <v>KILO</v>
          </cell>
        </row>
        <row r="9">
          <cell r="B9">
            <v>680702</v>
          </cell>
          <cell r="Y9" t="str">
            <v>UVC</v>
          </cell>
        </row>
        <row r="10">
          <cell r="B10">
            <v>680702</v>
          </cell>
          <cell r="Y10" t="str">
            <v>UVC</v>
          </cell>
        </row>
        <row r="11">
          <cell r="B11">
            <v>698720</v>
          </cell>
          <cell r="Y11" t="str">
            <v>KILO</v>
          </cell>
        </row>
        <row r="12">
          <cell r="B12">
            <v>6101718</v>
          </cell>
          <cell r="Y12" t="str">
            <v>KILO</v>
          </cell>
        </row>
        <row r="13">
          <cell r="B13">
            <v>6102777</v>
          </cell>
          <cell r="Y13" t="str">
            <v>KILO</v>
          </cell>
        </row>
        <row r="14">
          <cell r="B14">
            <v>6102777</v>
          </cell>
          <cell r="Y14" t="str">
            <v>KILO</v>
          </cell>
        </row>
        <row r="15">
          <cell r="B15">
            <v>6104436</v>
          </cell>
          <cell r="Y15" t="str">
            <v>KILO</v>
          </cell>
        </row>
        <row r="16">
          <cell r="B16">
            <v>6104436</v>
          </cell>
          <cell r="Y16" t="str">
            <v>KILO</v>
          </cell>
        </row>
        <row r="17">
          <cell r="B17">
            <v>6110705</v>
          </cell>
          <cell r="Y17" t="str">
            <v>UVC</v>
          </cell>
        </row>
        <row r="18">
          <cell r="B18">
            <v>6116225</v>
          </cell>
          <cell r="Y18" t="str">
            <v>UVC</v>
          </cell>
        </row>
        <row r="19">
          <cell r="B19">
            <v>6119252</v>
          </cell>
          <cell r="Y19" t="str">
            <v>KILO</v>
          </cell>
        </row>
        <row r="20">
          <cell r="B20">
            <v>6119252</v>
          </cell>
          <cell r="Y20" t="str">
            <v>KILO</v>
          </cell>
        </row>
        <row r="21">
          <cell r="B21">
            <v>6119435</v>
          </cell>
          <cell r="Y21" t="str">
            <v>UVC</v>
          </cell>
        </row>
        <row r="22">
          <cell r="B22">
            <v>6119686</v>
          </cell>
          <cell r="Y22" t="str">
            <v>UVC</v>
          </cell>
        </row>
        <row r="23">
          <cell r="B23">
            <v>6121016</v>
          </cell>
          <cell r="Y23" t="str">
            <v>UVC</v>
          </cell>
        </row>
        <row r="24">
          <cell r="B24">
            <v>6122036</v>
          </cell>
          <cell r="Y24" t="str">
            <v>KILO</v>
          </cell>
        </row>
        <row r="25">
          <cell r="B25">
            <v>6122036</v>
          </cell>
          <cell r="Y25" t="str">
            <v>KILO</v>
          </cell>
        </row>
        <row r="26">
          <cell r="B26">
            <v>6122036</v>
          </cell>
          <cell r="Y26" t="str">
            <v>KILO</v>
          </cell>
        </row>
        <row r="27">
          <cell r="B27">
            <v>6123997</v>
          </cell>
          <cell r="Y27" t="str">
            <v>KILO</v>
          </cell>
        </row>
        <row r="28">
          <cell r="B28">
            <v>6124696</v>
          </cell>
          <cell r="Y28" t="str">
            <v>UVC</v>
          </cell>
        </row>
        <row r="29">
          <cell r="B29">
            <v>6124696</v>
          </cell>
          <cell r="Y29" t="str">
            <v>UVC</v>
          </cell>
        </row>
        <row r="30">
          <cell r="B30">
            <v>6124918</v>
          </cell>
          <cell r="Y30" t="str">
            <v>UVC</v>
          </cell>
        </row>
        <row r="31">
          <cell r="B31">
            <v>6125504</v>
          </cell>
          <cell r="Y31" t="str">
            <v>UVC</v>
          </cell>
        </row>
        <row r="32">
          <cell r="B32">
            <v>6126335</v>
          </cell>
          <cell r="Y32" t="str">
            <v>UVC</v>
          </cell>
        </row>
        <row r="33">
          <cell r="B33">
            <v>6126362</v>
          </cell>
          <cell r="Y33" t="str">
            <v>KILO</v>
          </cell>
        </row>
        <row r="34">
          <cell r="B34">
            <v>6126407</v>
          </cell>
          <cell r="Y34" t="str">
            <v>KILO</v>
          </cell>
        </row>
        <row r="35">
          <cell r="B35">
            <v>6126407</v>
          </cell>
          <cell r="Y35" t="str">
            <v>KILO</v>
          </cell>
        </row>
        <row r="36">
          <cell r="B36">
            <v>6126407</v>
          </cell>
          <cell r="Y36" t="str">
            <v>KILO</v>
          </cell>
        </row>
        <row r="37">
          <cell r="B37">
            <v>6126407</v>
          </cell>
          <cell r="Y37" t="str">
            <v>KILO</v>
          </cell>
        </row>
        <row r="38">
          <cell r="B38">
            <v>6126407</v>
          </cell>
          <cell r="Y38" t="str">
            <v>KILO</v>
          </cell>
        </row>
        <row r="39">
          <cell r="B39">
            <v>6126407</v>
          </cell>
          <cell r="Y39" t="str">
            <v>KILO</v>
          </cell>
        </row>
        <row r="40">
          <cell r="B40">
            <v>6127609</v>
          </cell>
          <cell r="Y40" t="str">
            <v>UVC</v>
          </cell>
        </row>
        <row r="41">
          <cell r="B41">
            <v>6127609</v>
          </cell>
          <cell r="Y41" t="str">
            <v>UVC</v>
          </cell>
        </row>
        <row r="42">
          <cell r="B42">
            <v>6127609</v>
          </cell>
          <cell r="Y42" t="str">
            <v>UVC</v>
          </cell>
        </row>
        <row r="43">
          <cell r="B43">
            <v>6128983</v>
          </cell>
          <cell r="Y43" t="str">
            <v>UVC</v>
          </cell>
        </row>
        <row r="44">
          <cell r="B44">
            <v>6129106</v>
          </cell>
          <cell r="Y44" t="str">
            <v>UVC</v>
          </cell>
        </row>
        <row r="45">
          <cell r="B45">
            <v>6129503</v>
          </cell>
          <cell r="Y45" t="str">
            <v>KILO</v>
          </cell>
        </row>
        <row r="46">
          <cell r="B46">
            <v>6129939</v>
          </cell>
          <cell r="Y46" t="str">
            <v>KILO</v>
          </cell>
        </row>
        <row r="47">
          <cell r="B47">
            <v>6131124</v>
          </cell>
          <cell r="Y47" t="str">
            <v>UVC</v>
          </cell>
        </row>
        <row r="48">
          <cell r="B48">
            <v>6131124</v>
          </cell>
          <cell r="Y48" t="str">
            <v>UVC</v>
          </cell>
        </row>
        <row r="49">
          <cell r="B49">
            <v>6131124</v>
          </cell>
          <cell r="Y49" t="str">
            <v>UVC</v>
          </cell>
        </row>
        <row r="50">
          <cell r="B50">
            <v>6131551</v>
          </cell>
          <cell r="Y50" t="str">
            <v>UVC</v>
          </cell>
        </row>
        <row r="51">
          <cell r="B51">
            <v>6131554</v>
          </cell>
          <cell r="Y51" t="str">
            <v>KILO</v>
          </cell>
        </row>
        <row r="52">
          <cell r="B52">
            <v>6131554</v>
          </cell>
          <cell r="Y52" t="str">
            <v>KILO</v>
          </cell>
        </row>
        <row r="53">
          <cell r="B53">
            <v>6131554</v>
          </cell>
          <cell r="Y53" t="str">
            <v>KILO</v>
          </cell>
        </row>
        <row r="54">
          <cell r="B54">
            <v>6131755</v>
          </cell>
          <cell r="Y54" t="str">
            <v>UVC</v>
          </cell>
        </row>
        <row r="55">
          <cell r="B55">
            <v>6131755</v>
          </cell>
          <cell r="Y55" t="str">
            <v>UVC</v>
          </cell>
        </row>
        <row r="56">
          <cell r="B56">
            <v>6132380</v>
          </cell>
          <cell r="Y56" t="str">
            <v>UVC</v>
          </cell>
        </row>
        <row r="57">
          <cell r="B57">
            <v>6132454</v>
          </cell>
          <cell r="Y57" t="str">
            <v>UVC</v>
          </cell>
        </row>
        <row r="58">
          <cell r="B58">
            <v>6132516</v>
          </cell>
          <cell r="Y58" t="str">
            <v>UVC</v>
          </cell>
        </row>
        <row r="59">
          <cell r="B59">
            <v>6132517</v>
          </cell>
          <cell r="Y59" t="str">
            <v>UVC</v>
          </cell>
        </row>
        <row r="60">
          <cell r="B60">
            <v>6132551</v>
          </cell>
          <cell r="Y60" t="str">
            <v>UVC</v>
          </cell>
        </row>
        <row r="61">
          <cell r="B61">
            <v>6132581</v>
          </cell>
          <cell r="Y61" t="str">
            <v>UVC</v>
          </cell>
        </row>
        <row r="62">
          <cell r="B62">
            <v>6132581</v>
          </cell>
          <cell r="Y62" t="str">
            <v>UVC</v>
          </cell>
        </row>
        <row r="63">
          <cell r="B63">
            <v>6132629</v>
          </cell>
          <cell r="Y63" t="str">
            <v>UVC</v>
          </cell>
        </row>
        <row r="64">
          <cell r="B64">
            <v>6132629</v>
          </cell>
          <cell r="Y64" t="str">
            <v>UVC</v>
          </cell>
        </row>
        <row r="65">
          <cell r="B65">
            <v>6132631</v>
          </cell>
          <cell r="Y65" t="str">
            <v>UVC</v>
          </cell>
        </row>
        <row r="66">
          <cell r="B66">
            <v>6132638</v>
          </cell>
          <cell r="Y66" t="str">
            <v>UVC</v>
          </cell>
        </row>
        <row r="67">
          <cell r="B67">
            <v>6132638</v>
          </cell>
          <cell r="Y67" t="str">
            <v>UVC</v>
          </cell>
        </row>
        <row r="68">
          <cell r="B68">
            <v>6132638</v>
          </cell>
          <cell r="Y68" t="str">
            <v>UVC</v>
          </cell>
        </row>
        <row r="69">
          <cell r="B69">
            <v>6132639</v>
          </cell>
          <cell r="Y69" t="str">
            <v>UVC</v>
          </cell>
        </row>
        <row r="70">
          <cell r="B70">
            <v>6132648</v>
          </cell>
          <cell r="Y70" t="str">
            <v>UVC</v>
          </cell>
        </row>
        <row r="71">
          <cell r="B71">
            <v>6132649</v>
          </cell>
          <cell r="Y71" t="str">
            <v>UVC</v>
          </cell>
        </row>
        <row r="72">
          <cell r="B72">
            <v>6132652</v>
          </cell>
          <cell r="Y72" t="str">
            <v>UVC</v>
          </cell>
        </row>
        <row r="73">
          <cell r="B73">
            <v>6132653</v>
          </cell>
          <cell r="Y73" t="str">
            <v>UVC</v>
          </cell>
        </row>
        <row r="74">
          <cell r="B74">
            <v>6132654</v>
          </cell>
          <cell r="Y74" t="str">
            <v>UVC</v>
          </cell>
        </row>
        <row r="75">
          <cell r="B75">
            <v>6132945</v>
          </cell>
          <cell r="Y75" t="str">
            <v>UVC</v>
          </cell>
        </row>
        <row r="76">
          <cell r="B76">
            <v>6133110</v>
          </cell>
          <cell r="Y76" t="str">
            <v>UVC</v>
          </cell>
        </row>
        <row r="77">
          <cell r="B77">
            <v>6133174</v>
          </cell>
          <cell r="Y77" t="str">
            <v>UVC</v>
          </cell>
        </row>
        <row r="78">
          <cell r="B78">
            <v>6133175</v>
          </cell>
          <cell r="Y78" t="str">
            <v>UVC</v>
          </cell>
        </row>
        <row r="79">
          <cell r="B79">
            <v>6133202</v>
          </cell>
          <cell r="Y79" t="str">
            <v>UVC</v>
          </cell>
        </row>
        <row r="80">
          <cell r="B80">
            <v>6133451</v>
          </cell>
          <cell r="Y80" t="str">
            <v>UVC</v>
          </cell>
        </row>
        <row r="81">
          <cell r="B81">
            <v>6133451</v>
          </cell>
          <cell r="Y81" t="str">
            <v>UVC</v>
          </cell>
        </row>
        <row r="82">
          <cell r="B82">
            <v>6133928</v>
          </cell>
          <cell r="Y82" t="str">
            <v>UVC</v>
          </cell>
        </row>
        <row r="83">
          <cell r="B83">
            <v>6133929</v>
          </cell>
          <cell r="Y83" t="str">
            <v>UVC</v>
          </cell>
        </row>
        <row r="84">
          <cell r="B84">
            <v>6133929</v>
          </cell>
          <cell r="Y84" t="str">
            <v>UVC</v>
          </cell>
        </row>
        <row r="85">
          <cell r="B85">
            <v>6133929</v>
          </cell>
          <cell r="Y85" t="str">
            <v>UVC</v>
          </cell>
        </row>
        <row r="86">
          <cell r="Y86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"/>
      <sheetName val="calcul"/>
      <sheetName val="Historique "/>
      <sheetName val="Prévisions"/>
      <sheetName val="Mr patate"/>
      <sheetName val="Sheet1"/>
      <sheetName val="ingredients  revisé"/>
      <sheetName val="listing ingredients initial"/>
      <sheetName val="back up kit regroupement (2)"/>
      <sheetName val="Sheet2"/>
      <sheetName val="back up kit regroup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>
            <v>208035010007</v>
          </cell>
          <cell r="B7">
            <v>208206010008</v>
          </cell>
        </row>
        <row r="8">
          <cell r="A8">
            <v>208021012000</v>
          </cell>
          <cell r="B8">
            <v>208206007001</v>
          </cell>
        </row>
        <row r="9">
          <cell r="A9">
            <v>208031012000</v>
          </cell>
          <cell r="B9">
            <v>208206012006</v>
          </cell>
        </row>
        <row r="10">
          <cell r="A10">
            <v>208031012001</v>
          </cell>
          <cell r="B10">
            <v>208206008009</v>
          </cell>
        </row>
        <row r="11">
          <cell r="A11">
            <v>208033010001</v>
          </cell>
          <cell r="B11">
            <v>208206010027</v>
          </cell>
        </row>
        <row r="12">
          <cell r="A12">
            <v>208035010008</v>
          </cell>
          <cell r="B12">
            <v>208206010009</v>
          </cell>
        </row>
        <row r="13">
          <cell r="A13">
            <v>208035010009</v>
          </cell>
          <cell r="B13">
            <v>208206010010</v>
          </cell>
        </row>
        <row r="14">
          <cell r="A14">
            <v>208035010016</v>
          </cell>
          <cell r="B14" t="str">
            <v>208206004119</v>
          </cell>
        </row>
        <row r="15">
          <cell r="A15">
            <v>208035010019</v>
          </cell>
          <cell r="B15" t="str">
            <v>208206010025</v>
          </cell>
        </row>
        <row r="16">
          <cell r="A16">
            <v>208035010020</v>
          </cell>
          <cell r="B16" t="str">
            <v>208206010026</v>
          </cell>
        </row>
        <row r="17">
          <cell r="A17">
            <v>208035011002</v>
          </cell>
          <cell r="B17" t="str">
            <v>208206011028</v>
          </cell>
        </row>
        <row r="18">
          <cell r="A18">
            <v>208073011005</v>
          </cell>
          <cell r="B18" t="str">
            <v>208206011021</v>
          </cell>
        </row>
        <row r="19">
          <cell r="A19">
            <v>208073011006</v>
          </cell>
          <cell r="B19" t="str">
            <v>208206011022</v>
          </cell>
        </row>
        <row r="20">
          <cell r="A20">
            <v>208073011007</v>
          </cell>
          <cell r="B20" t="str">
            <v>208206011023</v>
          </cell>
        </row>
        <row r="21">
          <cell r="A21">
            <v>208073011008</v>
          </cell>
          <cell r="B21" t="str">
            <v>208206011024</v>
          </cell>
        </row>
        <row r="22">
          <cell r="A22">
            <v>208073011009</v>
          </cell>
          <cell r="B22" t="str">
            <v>208206011025</v>
          </cell>
        </row>
        <row r="23">
          <cell r="A23">
            <v>208073011010</v>
          </cell>
          <cell r="B23" t="str">
            <v>208206011026</v>
          </cell>
        </row>
        <row r="24">
          <cell r="A24">
            <v>208073011011</v>
          </cell>
          <cell r="B24" t="str">
            <v>208206011027</v>
          </cell>
        </row>
        <row r="25">
          <cell r="A25">
            <v>208073012002</v>
          </cell>
          <cell r="B25" t="str">
            <v>208206012003</v>
          </cell>
        </row>
        <row r="26">
          <cell r="A26">
            <v>208073012003</v>
          </cell>
          <cell r="B26" t="str">
            <v>208206012004</v>
          </cell>
        </row>
        <row r="27">
          <cell r="A27">
            <v>208075010014</v>
          </cell>
          <cell r="B27" t="str">
            <v>208206008021</v>
          </cell>
        </row>
        <row r="28">
          <cell r="A28">
            <v>208093010000</v>
          </cell>
          <cell r="B28" t="str">
            <v>208206010011</v>
          </cell>
        </row>
        <row r="29">
          <cell r="A29">
            <v>208093010002</v>
          </cell>
          <cell r="B29" t="str">
            <v>208206010034</v>
          </cell>
        </row>
        <row r="30">
          <cell r="A30">
            <v>208093011000</v>
          </cell>
          <cell r="B30" t="str">
            <v>208206010011</v>
          </cell>
        </row>
        <row r="31">
          <cell r="A31">
            <v>208105010002</v>
          </cell>
          <cell r="B31" t="str">
            <v>208206010000</v>
          </cell>
        </row>
        <row r="32">
          <cell r="A32">
            <v>208105010013</v>
          </cell>
          <cell r="B32" t="str">
            <v>208206011007</v>
          </cell>
        </row>
        <row r="33">
          <cell r="A33">
            <v>208105010014</v>
          </cell>
          <cell r="B33" t="str">
            <v>208206011007</v>
          </cell>
        </row>
        <row r="34">
          <cell r="A34">
            <v>208105010015</v>
          </cell>
          <cell r="B34" t="str">
            <v>208206011007</v>
          </cell>
        </row>
        <row r="35">
          <cell r="A35">
            <v>208105010016</v>
          </cell>
          <cell r="B35" t="str">
            <v>208206011007</v>
          </cell>
        </row>
        <row r="36">
          <cell r="A36">
            <v>208105011000</v>
          </cell>
          <cell r="B36" t="str">
            <v>208206010000</v>
          </cell>
        </row>
        <row r="37">
          <cell r="A37">
            <v>208105011002</v>
          </cell>
          <cell r="B37" t="str">
            <v>208206010000</v>
          </cell>
        </row>
        <row r="38">
          <cell r="A38">
            <v>208105011005</v>
          </cell>
          <cell r="B38" t="str">
            <v>208206010000</v>
          </cell>
        </row>
        <row r="39">
          <cell r="A39">
            <v>208105011006</v>
          </cell>
          <cell r="B39" t="str">
            <v>208206010000</v>
          </cell>
        </row>
        <row r="40">
          <cell r="A40">
            <v>208105011007</v>
          </cell>
          <cell r="B40" t="str">
            <v>208206010000</v>
          </cell>
        </row>
        <row r="41">
          <cell r="A41">
            <v>208105011008</v>
          </cell>
          <cell r="B41" t="str">
            <v>208206010000</v>
          </cell>
        </row>
        <row r="42">
          <cell r="A42">
            <v>208105011009</v>
          </cell>
          <cell r="B42" t="str">
            <v>208206010000</v>
          </cell>
        </row>
        <row r="43">
          <cell r="A43">
            <v>208105011031</v>
          </cell>
          <cell r="B43" t="str">
            <v>208206010000</v>
          </cell>
        </row>
        <row r="44">
          <cell r="A44">
            <v>208105011032</v>
          </cell>
          <cell r="B44" t="str">
            <v>208206010000</v>
          </cell>
        </row>
        <row r="45">
          <cell r="A45">
            <v>208105012000</v>
          </cell>
          <cell r="B45" t="str">
            <v>208206010000</v>
          </cell>
        </row>
        <row r="46">
          <cell r="A46">
            <v>208111011006</v>
          </cell>
          <cell r="B46" t="str">
            <v>208206008008</v>
          </cell>
        </row>
        <row r="47">
          <cell r="A47">
            <v>208165010002</v>
          </cell>
          <cell r="B47" t="str">
            <v>208206010021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LUCHE"/>
      <sheetName val="Pivot"/>
      <sheetName val="structure"/>
      <sheetName val="Sheet6"/>
      <sheetName val="Nouvelle méthode"/>
      <sheetName val="recap"/>
      <sheetName val="calcul"/>
      <sheetName val="Après PREV"/>
      <sheetName val="Variance PREV"/>
      <sheetName val="Liste Braderie"/>
      <sheetName val="Sheet4"/>
      <sheetName val="Recap actu"/>
      <sheetName val="Liste Ventes"/>
      <sheetName val="Après actu"/>
      <sheetName val="Var actu"/>
      <sheetName val="Ecoulement Candy"/>
      <sheetName val="New Pricing"/>
      <sheetName val="WO"/>
      <sheetName val="Historique "/>
      <sheetName val="Prévisions"/>
      <sheetName val="Art ss historique ss prev FY19"/>
      <sheetName val="Art sans histo ss prév FY20"/>
      <sheetName val="Golfino"/>
      <sheetName val="25eme"/>
      <sheetName val="vte jessica sept18"/>
      <sheetName val="Prov 25è"/>
      <sheetName val="mail taux"/>
      <sheetName val="Mr patate"/>
      <sheetName val="conversion candy"/>
      <sheetName val="candy"/>
      <sheetName val="Sheet1"/>
      <sheetName val="back up kit regroupement"/>
      <sheetName val="ABC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7">
          <cell r="D7">
            <v>201001117030</v>
          </cell>
          <cell r="E7" t="str">
            <v>E17 TS LOOSE STAR 25E BLACK XS</v>
          </cell>
        </row>
        <row r="8">
          <cell r="D8">
            <v>201001117031</v>
          </cell>
          <cell r="E8" t="str">
            <v>E17 TSLOOSE STAR 25E BLACK S</v>
          </cell>
        </row>
        <row r="9">
          <cell r="D9">
            <v>201001117032</v>
          </cell>
          <cell r="E9" t="str">
            <v>E17 TSLOOSE STAR 25E BLACK M</v>
          </cell>
        </row>
        <row r="10">
          <cell r="D10">
            <v>201001117033</v>
          </cell>
          <cell r="E10" t="str">
            <v>E17 TS LOOSE STAR 25E BLACK L</v>
          </cell>
        </row>
        <row r="11">
          <cell r="D11">
            <v>201001117034</v>
          </cell>
          <cell r="E11" t="str">
            <v>E17 TSLOOSE STAR 25E BLACK XL</v>
          </cell>
        </row>
        <row r="12">
          <cell r="D12">
            <v>201021017001</v>
          </cell>
          <cell r="E12" t="str">
            <v>E17SW CAP MK 25E SOUVENIR S</v>
          </cell>
        </row>
        <row r="13">
          <cell r="D13">
            <v>201021017002</v>
          </cell>
          <cell r="E13" t="str">
            <v>E17SW CAP MK 25E SOUVENIR M</v>
          </cell>
        </row>
        <row r="14">
          <cell r="D14">
            <v>201021017003</v>
          </cell>
          <cell r="E14" t="str">
            <v>E17SW CAP MK 25E SOUVENIR L</v>
          </cell>
        </row>
        <row r="15">
          <cell r="D15">
            <v>201021017004</v>
          </cell>
          <cell r="E15" t="str">
            <v>E17SW CAP MK 25E SOUVENIR XL</v>
          </cell>
        </row>
        <row r="16">
          <cell r="D16">
            <v>201021017005</v>
          </cell>
          <cell r="E16" t="str">
            <v>E17SW CAP MK 25E SOUVENIR XXL</v>
          </cell>
        </row>
        <row r="17">
          <cell r="D17">
            <v>201021117010</v>
          </cell>
          <cell r="E17" t="str">
            <v>E17SWSTAR STRASS 25EME ROSE XS</v>
          </cell>
        </row>
        <row r="18">
          <cell r="D18">
            <v>201021117011</v>
          </cell>
          <cell r="E18" t="str">
            <v>E17SWSTAR STRASS 25EME ROSE S</v>
          </cell>
        </row>
        <row r="19">
          <cell r="D19">
            <v>201021117012</v>
          </cell>
          <cell r="E19" t="str">
            <v>E17SWSTAR STRASS 25EME ROSE M</v>
          </cell>
        </row>
        <row r="20">
          <cell r="D20">
            <v>201021117013</v>
          </cell>
          <cell r="E20" t="str">
            <v>E17SWSTAR STRASS 25EME ROSE L</v>
          </cell>
        </row>
        <row r="21">
          <cell r="D21">
            <v>201021117014</v>
          </cell>
          <cell r="E21" t="str">
            <v>E17SWSTAR STRASS 25EME ROSE XL</v>
          </cell>
        </row>
        <row r="22">
          <cell r="D22">
            <v>201061117000</v>
          </cell>
          <cell r="E22" t="str">
            <v>E17 TOP MN 25EME SOUVENIR XS</v>
          </cell>
        </row>
        <row r="23">
          <cell r="D23">
            <v>201061117001</v>
          </cell>
          <cell r="E23" t="str">
            <v>E17 TOP MN 25EME SOUVENIR S</v>
          </cell>
        </row>
        <row r="24">
          <cell r="D24">
            <v>201061117002</v>
          </cell>
          <cell r="E24" t="str">
            <v>E17 TOP MN 25EME SOUVENIR M</v>
          </cell>
        </row>
        <row r="25">
          <cell r="D25">
            <v>201061117003</v>
          </cell>
          <cell r="E25" t="str">
            <v>E17 TOP MN 25EME SOUVENIR L</v>
          </cell>
        </row>
        <row r="26">
          <cell r="D26">
            <v>201061117004</v>
          </cell>
          <cell r="E26" t="str">
            <v>E17 TOP MN 25EME SOUVENIR XL</v>
          </cell>
        </row>
        <row r="27">
          <cell r="D27">
            <v>201061117020</v>
          </cell>
          <cell r="E27" t="str">
            <v>E17 TOP STAR 25EME WHITE XS</v>
          </cell>
        </row>
        <row r="28">
          <cell r="D28">
            <v>201061117021</v>
          </cell>
          <cell r="E28" t="str">
            <v>E17 TOP STAR 25EME WHITE S</v>
          </cell>
        </row>
        <row r="29">
          <cell r="D29">
            <v>201061117022</v>
          </cell>
          <cell r="E29" t="str">
            <v>E17 TOP STAR 25EME WHITE M</v>
          </cell>
        </row>
        <row r="30">
          <cell r="D30">
            <v>201061117023</v>
          </cell>
          <cell r="E30" t="str">
            <v>E17 TOP STAR 25EME WHITE L</v>
          </cell>
        </row>
        <row r="31">
          <cell r="D31">
            <v>201061117024</v>
          </cell>
          <cell r="E31" t="str">
            <v>E17 TOP STAR 25EME WHITE XL</v>
          </cell>
        </row>
        <row r="32">
          <cell r="D32">
            <v>201061117030</v>
          </cell>
          <cell r="E32" t="str">
            <v>E17TOP TINK STRASS 25E BLC XS</v>
          </cell>
        </row>
        <row r="33">
          <cell r="D33">
            <v>201061117031</v>
          </cell>
          <cell r="E33" t="str">
            <v>E17TOP TINK STRASS 25E BLC S</v>
          </cell>
        </row>
        <row r="34">
          <cell r="D34">
            <v>201061117032</v>
          </cell>
          <cell r="E34" t="str">
            <v>E17TOP TINK STRASS 25E BLC M</v>
          </cell>
        </row>
        <row r="35">
          <cell r="D35">
            <v>201061117033</v>
          </cell>
          <cell r="E35" t="str">
            <v>E17TOP TINK STRASS 25E BLC L</v>
          </cell>
        </row>
        <row r="36">
          <cell r="D36">
            <v>201061117034</v>
          </cell>
          <cell r="E36" t="str">
            <v>E17TOP TINK STRASS 25E BLC XL</v>
          </cell>
        </row>
        <row r="37">
          <cell r="D37">
            <v>201171217021</v>
          </cell>
          <cell r="E37" t="str">
            <v>E17TEDDY FLEECE 25E CM EXCLU S</v>
          </cell>
        </row>
        <row r="38">
          <cell r="D38">
            <v>201171217022</v>
          </cell>
          <cell r="E38" t="str">
            <v>E17TEDDY FLEECE 25E CM EXCLU M</v>
          </cell>
        </row>
        <row r="39">
          <cell r="D39">
            <v>201171217024</v>
          </cell>
          <cell r="E39" t="str">
            <v>E17TEDDY FLEECE 25E CMEXCLU XL</v>
          </cell>
        </row>
        <row r="40">
          <cell r="D40">
            <v>203031117000</v>
          </cell>
          <cell r="E40" t="str">
            <v>E17 SAC SHOPPING 25E</v>
          </cell>
        </row>
        <row r="41">
          <cell r="D41">
            <v>203121117004</v>
          </cell>
          <cell r="E41" t="str">
            <v>E17 SHOPPER 25E</v>
          </cell>
        </row>
        <row r="42">
          <cell r="D42">
            <v>203121117005</v>
          </cell>
          <cell r="E42" t="str">
            <v>E17 SHOPPER  VERNIS 25E</v>
          </cell>
        </row>
        <row r="43">
          <cell r="D43">
            <v>203121117006</v>
          </cell>
          <cell r="E43" t="str">
            <v>E17 POCHETTE  TINKERBELL 25E</v>
          </cell>
        </row>
        <row r="44">
          <cell r="D44">
            <v>203121117007</v>
          </cell>
          <cell r="E44" t="str">
            <v>E17 TOTE TINK 25E</v>
          </cell>
        </row>
        <row r="45">
          <cell r="D45">
            <v>203131117000</v>
          </cell>
          <cell r="E45" t="str">
            <v>E17 POCHETTE VERNIS 25E</v>
          </cell>
        </row>
        <row r="46">
          <cell r="D46">
            <v>203231117002</v>
          </cell>
          <cell r="E46" t="str">
            <v>E17 TROUSSE MAQ VERNIS 25E</v>
          </cell>
        </row>
        <row r="47">
          <cell r="D47">
            <v>203141117001</v>
          </cell>
          <cell r="E47" t="str">
            <v>E17 FOUL CHAT SEQU PREMIUM25E</v>
          </cell>
        </row>
        <row r="48">
          <cell r="D48">
            <v>203152017000</v>
          </cell>
          <cell r="E48" t="str">
            <v>E17 SAC A DOS 25E ADULTE</v>
          </cell>
        </row>
        <row r="49">
          <cell r="D49">
            <v>203153117000</v>
          </cell>
          <cell r="E49" t="str">
            <v>E17 SAC A DOS  FILLE 25E</v>
          </cell>
        </row>
        <row r="50">
          <cell r="D50">
            <v>203153217000</v>
          </cell>
          <cell r="E50" t="str">
            <v xml:space="preserve"> E17 SAC A DOS GARCON 25E</v>
          </cell>
        </row>
        <row r="51">
          <cell r="D51">
            <v>203611017001</v>
          </cell>
          <cell r="E51" t="str">
            <v>E17 PARAPLUIE 25E PLIABLE</v>
          </cell>
        </row>
        <row r="52">
          <cell r="D52">
            <v>204061017255</v>
          </cell>
          <cell r="E52" t="str">
            <v>E17CASQ BB AD BRODERIE 25E ANN</v>
          </cell>
        </row>
        <row r="53">
          <cell r="D53">
            <v>204091117253</v>
          </cell>
          <cell r="E53" t="str">
            <v>E17CHAPO MNSORCIER 25EME ANNIV</v>
          </cell>
        </row>
        <row r="54">
          <cell r="D54">
            <v>204103117252</v>
          </cell>
          <cell r="E54" t="str">
            <v>E17 SERRE TETE MN 25EME ANNIV</v>
          </cell>
        </row>
        <row r="55">
          <cell r="D55">
            <v>204103117251</v>
          </cell>
          <cell r="E55" t="str">
            <v>E17SERTET MNSEQUINS 25EME GOLD</v>
          </cell>
        </row>
        <row r="56">
          <cell r="D56">
            <v>205003117011</v>
          </cell>
          <cell r="E56" t="str">
            <v>ASSIETTE 25E MELAMINE FILLE</v>
          </cell>
        </row>
        <row r="57">
          <cell r="D57">
            <v>205003117013</v>
          </cell>
          <cell r="E57" t="str">
            <v>BOL 25E MELAMINE FILLE</v>
          </cell>
        </row>
        <row r="58">
          <cell r="D58">
            <v>205003118128</v>
          </cell>
          <cell r="E58" t="str">
            <v>ASSIETTE 25E MELAMINE FILLE</v>
          </cell>
        </row>
        <row r="59">
          <cell r="D59">
            <v>205003118132</v>
          </cell>
          <cell r="E59" t="str">
            <v>GOBELET 25E FILLE</v>
          </cell>
        </row>
        <row r="60">
          <cell r="D60">
            <v>205003217012</v>
          </cell>
          <cell r="E60" t="str">
            <v>ASSIETTE 25E MELAMINE GARCON</v>
          </cell>
        </row>
        <row r="61">
          <cell r="D61">
            <v>205003217014</v>
          </cell>
          <cell r="E61" t="str">
            <v>BOL 25E MELAMINE GARCON</v>
          </cell>
        </row>
        <row r="62">
          <cell r="D62">
            <v>205003218129</v>
          </cell>
          <cell r="E62" t="str">
            <v>ASSIETTE 25E MELAMINE GARCON</v>
          </cell>
        </row>
        <row r="63">
          <cell r="D63">
            <v>205003218133</v>
          </cell>
          <cell r="E63" t="str">
            <v>GOBELET 25E GARCON</v>
          </cell>
        </row>
        <row r="64">
          <cell r="D64">
            <v>205011017006</v>
          </cell>
          <cell r="E64" t="str">
            <v>TASSE 25ETINK PORCELAINE</v>
          </cell>
        </row>
        <row r="65">
          <cell r="D65">
            <v>205011017008</v>
          </cell>
          <cell r="E65" t="str">
            <v>SET MUG 25E TREND</v>
          </cell>
        </row>
        <row r="66">
          <cell r="D66">
            <v>205021017020</v>
          </cell>
          <cell r="E66" t="str">
            <v>MUG 25E SCENE</v>
          </cell>
        </row>
        <row r="67">
          <cell r="D67">
            <v>205031017004</v>
          </cell>
          <cell r="E67" t="str">
            <v>COUPE 25E UPSCALE</v>
          </cell>
        </row>
        <row r="68">
          <cell r="D68">
            <v>205051017002</v>
          </cell>
          <cell r="E68" t="str">
            <v>TRAVEL MUG 25E</v>
          </cell>
        </row>
        <row r="69">
          <cell r="D69">
            <v>205011017001</v>
          </cell>
          <cell r="E69" t="str">
            <v>BOL 25E CERAMIQUE</v>
          </cell>
        </row>
        <row r="70">
          <cell r="D70">
            <v>205101017051</v>
          </cell>
          <cell r="E70" t="str">
            <v>BOULE TIC&amp;TAC BALLON 25E</v>
          </cell>
        </row>
        <row r="71">
          <cell r="D71">
            <v>205101017052</v>
          </cell>
          <cell r="E71" t="str">
            <v>ORNT DD MONTGOLFIERE 25E</v>
          </cell>
        </row>
        <row r="72">
          <cell r="D72">
            <v>205101017053</v>
          </cell>
          <cell r="E72" t="str">
            <v>BOULE TINK 25E</v>
          </cell>
        </row>
        <row r="73">
          <cell r="D73">
            <v>205101017054</v>
          </cell>
          <cell r="E73" t="str">
            <v>DOME TINK 25E</v>
          </cell>
        </row>
        <row r="74">
          <cell r="D74">
            <v>205261017001</v>
          </cell>
          <cell r="E74" t="str">
            <v>PLAID 25E SOUVENIR</v>
          </cell>
        </row>
        <row r="75">
          <cell r="D75">
            <v>205261017002</v>
          </cell>
          <cell r="E75" t="str">
            <v>PLAID 25E UPSCALE</v>
          </cell>
        </row>
        <row r="76">
          <cell r="D76">
            <v>206001017001</v>
          </cell>
          <cell r="E76" t="str">
            <v>LIVRE 25EME SOUVENIR</v>
          </cell>
        </row>
        <row r="77">
          <cell r="D77">
            <v>206025017000</v>
          </cell>
          <cell r="E77" t="str">
            <v>CD TDC 25EME</v>
          </cell>
        </row>
        <row r="78">
          <cell r="D78">
            <v>206041117002</v>
          </cell>
          <cell r="E78" t="str">
            <v>COQUE IPH6 25E STARS YOUR EYES</v>
          </cell>
        </row>
        <row r="79">
          <cell r="D79">
            <v>206051017002</v>
          </cell>
          <cell r="E79" t="str">
            <v>SET 6 STYLOS 25EME SOUVENIR</v>
          </cell>
        </row>
        <row r="80">
          <cell r="D80">
            <v>206051017003</v>
          </cell>
          <cell r="E80" t="str">
            <v>PARURE STYLO DELUXE 25EME</v>
          </cell>
        </row>
        <row r="81">
          <cell r="D81">
            <v>206051017004</v>
          </cell>
          <cell r="E81" t="str">
            <v>STYLO TETE MK 25EME SOUVENIR</v>
          </cell>
        </row>
        <row r="82">
          <cell r="D82">
            <v>206051017005</v>
          </cell>
          <cell r="E82" t="str">
            <v>STYLO 25EME AUTOGRAPH</v>
          </cell>
        </row>
        <row r="83">
          <cell r="D83">
            <v>206071117001</v>
          </cell>
          <cell r="E83" t="str">
            <v>S/10 CP 25 EME SOUVENIR</v>
          </cell>
        </row>
        <row r="84">
          <cell r="D84">
            <v>206081017001</v>
          </cell>
          <cell r="E84" t="str">
            <v>CARNET TDC 25EME</v>
          </cell>
        </row>
        <row r="85">
          <cell r="D85">
            <v>206165017001</v>
          </cell>
          <cell r="E85" t="str">
            <v>CRNT+STYLO 25EME SOUVENIR</v>
          </cell>
        </row>
        <row r="86">
          <cell r="D86">
            <v>206185017003</v>
          </cell>
          <cell r="E86" t="str">
            <v>SEAU FEUTRES 25EME SOUVENIR</v>
          </cell>
        </row>
        <row r="87">
          <cell r="D87">
            <v>206311017000</v>
          </cell>
          <cell r="E87" t="str">
            <v>ALB PHOTO GM 25EME SOUVENIR</v>
          </cell>
        </row>
        <row r="88">
          <cell r="D88">
            <v>206311017001</v>
          </cell>
          <cell r="E88" t="str">
            <v>ALB PHOTO 25EME SYE</v>
          </cell>
        </row>
        <row r="89">
          <cell r="D89">
            <v>207128620012</v>
          </cell>
          <cell r="E89" t="str">
            <v>RAP.TINK SOFTDOLL 25EME</v>
          </cell>
        </row>
        <row r="90">
          <cell r="D90">
            <v>207153017005</v>
          </cell>
          <cell r="E90" t="str">
            <v>TSUM GFY 25E</v>
          </cell>
        </row>
        <row r="91">
          <cell r="D91">
            <v>207153017090</v>
          </cell>
          <cell r="E91" t="str">
            <v>TSUM TINK 25EME TDC</v>
          </cell>
        </row>
        <row r="92">
          <cell r="D92">
            <v>207163019006</v>
          </cell>
          <cell r="E92" t="str">
            <v>JACK CERCUEIL 25TH</v>
          </cell>
        </row>
        <row r="93">
          <cell r="D93">
            <v>207023110920</v>
          </cell>
          <cell r="E93" t="str">
            <v>PACK PREMIUM 25EME ANNIVERSAIR</v>
          </cell>
        </row>
        <row r="94">
          <cell r="D94">
            <v>207513017010</v>
          </cell>
          <cell r="E94" t="str">
            <v>LUMIFETE 25E</v>
          </cell>
        </row>
        <row r="95">
          <cell r="D95">
            <v>207513117020</v>
          </cell>
          <cell r="E95" t="str">
            <v>BAGUETTE ETOILE LUMINEUSE 25E</v>
          </cell>
        </row>
        <row r="96">
          <cell r="D96">
            <v>207513217050</v>
          </cell>
          <cell r="E96" t="str">
            <v>BAGUETTE LUMINEUSE 25E</v>
          </cell>
        </row>
        <row r="97">
          <cell r="D97">
            <v>207733017010</v>
          </cell>
          <cell r="E97" t="str">
            <v>MPH MK EAR HAT 25E</v>
          </cell>
        </row>
        <row r="98">
          <cell r="D98">
            <v>207801017020</v>
          </cell>
          <cell r="E98" t="str">
            <v>PIN LOGO MARKETING 25E OE</v>
          </cell>
        </row>
        <row r="99">
          <cell r="D99">
            <v>207801017021</v>
          </cell>
          <cell r="E99" t="str">
            <v>PIN MICKEY 25EME OE</v>
          </cell>
        </row>
        <row r="100">
          <cell r="D100">
            <v>207801017022</v>
          </cell>
          <cell r="E100" t="str">
            <v>PIN MINNIE 25EME OE</v>
          </cell>
        </row>
        <row r="101">
          <cell r="D101">
            <v>207801017023</v>
          </cell>
          <cell r="E101" t="str">
            <v>PIN TINKER BELL 25EME OE</v>
          </cell>
        </row>
        <row r="102">
          <cell r="D102">
            <v>207801017024</v>
          </cell>
          <cell r="E102" t="str">
            <v>PIN SPINNER MKS 25 EME OE</v>
          </cell>
        </row>
        <row r="103">
          <cell r="D103">
            <v>207811017002</v>
          </cell>
          <cell r="E103" t="str">
            <v>LANIERE 25EME</v>
          </cell>
        </row>
        <row r="104">
          <cell r="D104">
            <v>207821019045</v>
          </cell>
          <cell r="E104" t="str">
            <v>PIN NBC COEUR 25 EME EL</v>
          </cell>
        </row>
        <row r="105">
          <cell r="D105">
            <v>209018317002</v>
          </cell>
          <cell r="E105" t="str">
            <v>25TH WINE MEDAL</v>
          </cell>
        </row>
        <row r="106">
          <cell r="D106">
            <v>209108313096</v>
          </cell>
          <cell r="E106" t="str">
            <v>PIN PROPRETE 25 E OE</v>
          </cell>
        </row>
        <row r="107">
          <cell r="D107">
            <v>209265017000</v>
          </cell>
          <cell r="E107" t="str">
            <v>25TH PHOTOPASS+</v>
          </cell>
        </row>
        <row r="108">
          <cell r="D108">
            <v>209335017000</v>
          </cell>
          <cell r="E108" t="str">
            <v>CADRE V25TH15X20</v>
          </cell>
        </row>
        <row r="109">
          <cell r="D109">
            <v>209335017001</v>
          </cell>
          <cell r="E109" t="str">
            <v>CADRE H25TH15X20</v>
          </cell>
        </row>
        <row r="110">
          <cell r="D110">
            <v>209401017021</v>
          </cell>
          <cell r="E110" t="str">
            <v>SET AFF ATTRACT DLP 25E</v>
          </cell>
        </row>
        <row r="111">
          <cell r="D111">
            <v>209401018022</v>
          </cell>
          <cell r="E111" t="str">
            <v>DLX PRINT TINK 25E</v>
          </cell>
        </row>
        <row r="112">
          <cell r="D112">
            <v>209501017009</v>
          </cell>
          <cell r="E112" t="str">
            <v>MED FIG LUM FANTASMIC 25E</v>
          </cell>
        </row>
        <row r="113">
          <cell r="D113">
            <v>209501017106</v>
          </cell>
          <cell r="E113" t="str">
            <v>BIG FIG MICKEY 25E</v>
          </cell>
        </row>
        <row r="114">
          <cell r="D114">
            <v>201001017021</v>
          </cell>
          <cell r="E114" t="str">
            <v>E17 TS BASIC MK 25E SOUVENIR S</v>
          </cell>
        </row>
        <row r="115">
          <cell r="D115">
            <v>201001017022</v>
          </cell>
          <cell r="E115" t="str">
            <v>E17 TS BASIC MK 25E SOUVENIR M</v>
          </cell>
        </row>
        <row r="116">
          <cell r="D116">
            <v>201001117010</v>
          </cell>
          <cell r="E116" t="str">
            <v>E17TSLIM MN 25EME SOUV XS</v>
          </cell>
        </row>
        <row r="117">
          <cell r="D117">
            <v>201001117011</v>
          </cell>
          <cell r="E117" t="str">
            <v>E17TSLIM MN 25EME SOUV S</v>
          </cell>
        </row>
        <row r="118">
          <cell r="D118">
            <v>201001117111</v>
          </cell>
          <cell r="E118" t="str">
            <v>E17 TEE TINK MINIME 25E BLC S</v>
          </cell>
        </row>
        <row r="119">
          <cell r="D119">
            <v>201001117112</v>
          </cell>
          <cell r="E119" t="str">
            <v>E17 TEE TINK MINIME 25E BLC M</v>
          </cell>
        </row>
        <row r="120">
          <cell r="D120">
            <v>201021117002</v>
          </cell>
          <cell r="E120" t="str">
            <v>E17 SWEAT STAR 25EME BLACK M</v>
          </cell>
        </row>
        <row r="121">
          <cell r="D121">
            <v>201171217001</v>
          </cell>
          <cell r="E121" t="str">
            <v>E17 PARKA CAP 25EME ANTHRA S</v>
          </cell>
        </row>
        <row r="122">
          <cell r="D122">
            <v>201171217002</v>
          </cell>
          <cell r="E122" t="str">
            <v>E17 PARKA CAP 25EME ANTHRA M</v>
          </cell>
        </row>
        <row r="123">
          <cell r="D123">
            <v>201171217003</v>
          </cell>
          <cell r="E123" t="str">
            <v>E17 PARKA CAP 25EME ANTHRA L</v>
          </cell>
        </row>
        <row r="124">
          <cell r="D124">
            <v>203271117000</v>
          </cell>
          <cell r="E124" t="str">
            <v>E17 MONTRE FEMME TREND 25E</v>
          </cell>
        </row>
        <row r="125">
          <cell r="D125">
            <v>203271017000</v>
          </cell>
          <cell r="E125" t="str">
            <v>E17 MONTRE PLASTIQUE 25E</v>
          </cell>
        </row>
        <row r="126">
          <cell r="D126">
            <v>204063217252</v>
          </cell>
          <cell r="E126" t="str">
            <v>E17CASQ 25EME ANNIV GARCON</v>
          </cell>
        </row>
        <row r="127">
          <cell r="D127">
            <v>204082117005</v>
          </cell>
          <cell r="E127" t="str">
            <v>E17FEDORA STAR MINIMEPARIS 25E</v>
          </cell>
        </row>
        <row r="128">
          <cell r="D128">
            <v>204082117006</v>
          </cell>
          <cell r="E128" t="str">
            <v>E17CAPELINEDLP MINIMEPARIS 25E</v>
          </cell>
        </row>
        <row r="129">
          <cell r="D129">
            <v>204102117253</v>
          </cell>
          <cell r="E129" t="str">
            <v>E17SERTETE STAR MINIMEPARIS25E</v>
          </cell>
        </row>
        <row r="130">
          <cell r="D130">
            <v>204102117254</v>
          </cell>
          <cell r="E130" t="str">
            <v>E17SERTETE SPOUTNIK MINIME25E</v>
          </cell>
        </row>
        <row r="131">
          <cell r="D131">
            <v>204102117256</v>
          </cell>
          <cell r="E131" t="str">
            <v>E17SERTET CHAPO MINIMEPARIS25E</v>
          </cell>
        </row>
        <row r="132">
          <cell r="D132">
            <v>205051017003</v>
          </cell>
          <cell r="E132" t="str">
            <v>TRAVEL MUG 25E TREND</v>
          </cell>
        </row>
        <row r="133">
          <cell r="D133">
            <v>206041017001</v>
          </cell>
          <cell r="E133" t="str">
            <v>COQUE 25EME SAMSUNG TREND</v>
          </cell>
        </row>
        <row r="134">
          <cell r="D134">
            <v>206041017002</v>
          </cell>
          <cell r="E134" t="str">
            <v>COQUE IPAD 25EME TREND</v>
          </cell>
        </row>
        <row r="135">
          <cell r="D135">
            <v>206051017007</v>
          </cell>
          <cell r="E135" t="str">
            <v>STYLO 25EME TREND</v>
          </cell>
        </row>
        <row r="136">
          <cell r="D136">
            <v>206185017005</v>
          </cell>
          <cell r="E136" t="str">
            <v>KIT ACCESSOIRES SELFIE 25EME</v>
          </cell>
        </row>
        <row r="137">
          <cell r="D137">
            <v>206185017006</v>
          </cell>
          <cell r="E137" t="str">
            <v>SAC CADEAU GM 25E SOUVENIR</v>
          </cell>
        </row>
        <row r="138">
          <cell r="D138">
            <v>207023117058</v>
          </cell>
          <cell r="E138" t="str">
            <v>COSTUME PREMIUM 25EME 16A</v>
          </cell>
        </row>
        <row r="139">
          <cell r="D139">
            <v>207513017040</v>
          </cell>
          <cell r="E139" t="str">
            <v>COLLIER LUMINEUX ETOILES 25E</v>
          </cell>
        </row>
        <row r="140">
          <cell r="D140">
            <v>207523117100</v>
          </cell>
          <cell r="E140" t="str">
            <v>BALLON MN 25EME</v>
          </cell>
        </row>
        <row r="141">
          <cell r="D141">
            <v>207851017000</v>
          </cell>
          <cell r="E141" t="str">
            <v>VNY FEE CLOCHETTE 25EME</v>
          </cell>
        </row>
        <row r="142">
          <cell r="D142">
            <v>207851017001</v>
          </cell>
          <cell r="E142" t="str">
            <v>VNY SETX2 MK &amp; MN 25EME</v>
          </cell>
        </row>
        <row r="143">
          <cell r="D143">
            <v>208045016001</v>
          </cell>
          <cell r="E143" t="str">
            <v>BTL COLL COCA ZERO 25E 6120179</v>
          </cell>
        </row>
        <row r="144">
          <cell r="D144">
            <v>209431117001</v>
          </cell>
          <cell r="E144" t="str">
            <v>SEG MINNIE BLUE 25E EL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ables/table1.xml><?xml version="1.0" encoding="utf-8"?>
<table xmlns="http://schemas.openxmlformats.org/spreadsheetml/2006/main" id="1" name="Tableau812" displayName="Tableau812" ref="E6:V19" totalsRowShown="0" headerRowDxfId="13" dataDxfId="14" headerRowBorderDxfId="46">
  <autoFilter ref="E6:V19"/>
  <tableColumns count="18">
    <tableColumn id="2" name="Nom du Produit" dataDxfId="10">
      <calculatedColumnFormula>INDEX('[1]BDD STOCKS Fournisseurs Mai'!$C:$C,MATCH(D7,'[1]BDD STOCKS Fournisseurs Mai'!$B:$B,0))</calculatedColumnFormula>
    </tableColumn>
    <tableColumn id="18" name="Prix de revient" dataDxfId="8">
      <calculatedColumnFormula>INDEX('[1]BDD STOCKS Fournisseurs Mai'!$X:$X,MATCH(dlc!D7,'[1]BDD STOCKS Fournisseurs Mai'!$B:$B,0))</calculatedColumnFormula>
    </tableColumn>
    <tableColumn id="3" name="Quantité en Stock" dataDxfId="9"/>
    <tableColumn id="4" name="Qté consommée pour 1 mois" dataDxfId="23">
      <calculatedColumnFormula>IFERROR(INDEX([1]vente!$K:$K,MATCH(dlc!D7,[1]vente!$H:$H,0)),"-")</calculatedColumnFormula>
    </tableColumn>
    <tableColumn id="5" name="Unité de stock" dataDxfId="22">
      <calculatedColumnFormula>IFERROR(INDEX([1]vente!$I:$I,MATCH(dlc!D7,[1]vente!$H:$H,0)),"-")</calculatedColumnFormula>
    </tableColumn>
    <tableColumn id="6" name="Quantié fournisseur KG/L/P" dataDxfId="21">
      <calculatedColumnFormula>IFERROR(IF(Tableau812[[#This Row],[Quantité en Stock]]="-","-",Tableau812[[#This Row],[Quantité en Stock]]*'[1]BDD STOCKS Fournisseurs Mai'!R5),"-")</calculatedColumnFormula>
    </tableColumn>
    <tableColumn id="7" name="Unité stock fournisseur" dataDxfId="20">
      <calculatedColumnFormula>INDEX('[1]BDD STOCKS Fournisseurs Mai'!$Y:$Y,MATCH(dlc!D7,'[1]BDD STOCKS Fournisseurs Mai'!$B:$B,0))</calculatedColumnFormula>
    </tableColumn>
    <tableColumn id="8" name="Nombre de mois de stock" dataDxfId="19">
      <calculatedColumnFormula>(IF(OR(Tableau812[[#This Row],[Quantité en Stock]]="-",Tableau812[[#This Row],[Qté consommée pour 1 mois]]="-"),"-",Tableau812[[#This Row],[Quantité en Stock]]/Tableau812[[#This Row],[Qté consommée pour 1 mois]]))</calculatedColumnFormula>
    </tableColumn>
    <tableColumn id="19" name="Durée de consomm° possible" dataDxfId="18">
      <calculatedColumnFormula>(C7-$D$2)/30.5</calculatedColumnFormula>
    </tableColumn>
    <tableColumn id="26" name="Qtés consommées" dataDxfId="17">
      <calculatedColumnFormula>IFERROR(IF(Tableau812[[#This Row],[Durée de consomm° possible]]&lt;$H$2,Tableau812[[#This Row],[Durée de consomm° possible]]*Tableau812[[#This Row],[Qté consommée pour 1 mois]],Tableau812[[#This Row],[Qté consommée pour 1 mois]]*$H$2),"-")</calculatedColumnFormula>
    </tableColumn>
    <tableColumn id="20" name="Surplus en mois DONS" dataDxfId="0">
      <calculatedColumnFormula>IFERROR(IF(Tableau812[[#This Row],[Durée de consomm° possible]]&lt;=0,Tableau812[[#This Row],[Nombre de mois de stock]], MAX(0,Tableau812[[#This Row],[Nombre de mois de stock]]-Tableau812[[#This Row],[Durée de consomm° possible]]) ),"-")</calculatedColumnFormula>
    </tableColumn>
    <tableColumn id="14" name="Quantité restante en UVC" dataDxfId="16"/>
    <tableColumn id="21" name="DONS EN_x000a_Quantité" dataDxfId="7">
      <calculatedColumnFormula>IFERROR(Tableau812[[#This Row],[Surplus en mois DONS]]*Tableau812[[#This Row],[Qté consommée pour 1 mois]],"-")</calculatedColumnFormula>
    </tableColumn>
    <tableColumn id="9" name="Valeur du Don" dataDxfId="5">
      <calculatedColumnFormula>IFERROR(IF(Tableau812[[#This Row],[Unité de stock]]="","",Tableau812[[#This Row],[DONS EN
Quantité]]*Tableau812[[#This Row],[Prix de revient]]),"-")</calculatedColumnFormula>
    </tableColumn>
    <tableColumn id="24" name="Durée de consomm° restante si fermeture " dataDxfId="6">
      <calculatedColumnFormula>IF(Tableau812[[#This Row],[Durée de consomm° possible]]&lt;=0,0,Tableau812[[#This Row],[Durée de consomm° possible]]-$H$2)</calculatedColumnFormula>
    </tableColumn>
    <tableColumn id="23" name="Surplus engendré par la fermeture en mois" dataDxfId="15">
      <calculatedColumnFormula>IF(Tableau812[[#This Row],[Durée de consomm° restante si fermeture ]]&lt;=0,0,Tableau812[[#This Row],[Durée de consomm° restante si fermeture ]]-$H$2)</calculatedColumnFormula>
    </tableColumn>
    <tableColumn id="11" name="Surplus engendré par la fermeture en quantité" dataDxfId="4">
      <calculatedColumnFormula>IFERROR(IF(Tableau812[[#This Row],[Surplus engendré par la fermeture en mois]]&lt;=0,0,Tableau812[[#This Row],[Surplus engendré par la fermeture en mois]]*Tableau812[[#This Row],[Qté consommée pour 1 mois]]),"-")</calculatedColumnFormula>
    </tableColumn>
    <tableColumn id="1" name="Surplus engendré par la fermeture en valeur" dataDxfId="3">
      <calculatedColumnFormula>IFERROR(Tableau812[[#This Row],[Surplus engendré par la fermeture en quantité]]*Tableau812[[#This Row],[Prix de revient]],"-")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leau8124" displayName="Tableau8124" ref="E6:V19" totalsRowShown="0" headerRowDxfId="44" dataDxfId="42" headerRowBorderDxfId="43">
  <autoFilter ref="E6:V19"/>
  <tableColumns count="18">
    <tableColumn id="2" name="Nom du Produit" dataDxfId="41">
      <calculatedColumnFormula>INDEX('[1]BDD STOCKS Fournisseurs Mai'!$C:$C,MATCH(D7,'[1]BDD STOCKS Fournisseurs Mai'!$B:$B,0))</calculatedColumnFormula>
    </tableColumn>
    <tableColumn id="18" name="Prix de revient" dataDxfId="40">
      <calculatedColumnFormula>INDEX('[1]BDD STOCKS Fournisseurs Mai'!$X:$X,MATCH('dlc (VIDE)'!D7,'[1]BDD STOCKS Fournisseurs Mai'!$B:$B,0))</calculatedColumnFormula>
    </tableColumn>
    <tableColumn id="3" name="Quantité en Stock" dataDxfId="39"/>
    <tableColumn id="4" name="Quantité consommé_x000a_ pour 1 mois" dataDxfId="38">
      <calculatedColumnFormula>IFERROR(INDEX([1]vente!$K:$K,MATCH('dlc (VIDE)'!D7,[1]vente!$H:$H,0)),"-")</calculatedColumnFormula>
    </tableColumn>
    <tableColumn id="5" name="Unité de stock" dataDxfId="37">
      <calculatedColumnFormula>IFERROR(INDEX([1]vente!$I:$I,MATCH('dlc (VIDE)'!D7,[1]vente!$H:$H,0)),"-")</calculatedColumnFormula>
    </tableColumn>
    <tableColumn id="6" name="Quantié fournisseur KG/L/P" dataDxfId="36">
      <calculatedColumnFormula>IFERROR(IF(Tableau8124[[#This Row],[Quantité en Stock]]="-","-",Tableau8124[[#This Row],[Quantité en Stock]]*'[1]BDD STOCKS Fournisseurs Mai'!R5),"-")</calculatedColumnFormula>
    </tableColumn>
    <tableColumn id="7" name="Unité stock fournisseur" dataDxfId="35">
      <calculatedColumnFormula>INDEX('[1]BDD STOCKS Fournisseurs Mai'!$Y:$Y,MATCH('dlc (VIDE)'!D7,'[1]BDD STOCKS Fournisseurs Mai'!$B:$B,0))</calculatedColumnFormula>
    </tableColumn>
    <tableColumn id="8" name="Colonne1" dataDxfId="34">
      <calculatedColumnFormula>(IF(OR(Tableau8124[[#This Row],[Quantité en Stock]]="-",Tableau8124[[#This Row],[Quantité consommé
 pour 1 mois]]="-"),"-",Tableau8124[[#This Row],[Quantité en Stock]]/Tableau8124[[#This Row],[Quantité consommé
 pour 1 mois]]))</calculatedColumnFormula>
    </tableColumn>
    <tableColumn id="19" name="Colonne2" dataDxfId="33">
      <calculatedColumnFormula>(C7-$D$2)/30.5</calculatedColumnFormula>
    </tableColumn>
    <tableColumn id="26" name="Colonne3" dataDxfId="32">
      <calculatedColumnFormula>IFERROR(IF(Tableau8124[[#This Row],[Colonne2]]&lt;$H$2,Tableau8124[[#This Row],[Colonne2]]*Tableau8124[[#This Row],[Quantité consommé
 pour 1 mois]],Tableau8124[[#This Row],[Quantité consommé
 pour 1 mois]]*$H$2),"-")</calculatedColumnFormula>
    </tableColumn>
    <tableColumn id="20" name="Colonne4" dataDxfId="31">
      <calculatedColumnFormula>IFERROR(IF(Tableau8124[[#This Row],[Colonne2]]&lt;=0,Tableau8124[[#This Row],[Colonne1]],Tableau8124[[#This Row],[Colonne1]]-Tableau8124[[#This Row],[Colonne2]]),"-")</calculatedColumnFormula>
    </tableColumn>
    <tableColumn id="14" name="Colonne5" dataDxfId="30"/>
    <tableColumn id="21" name="Colonne6" dataDxfId="29">
      <calculatedColumnFormula>IFERROR(Tableau8124[[#This Row],[Colonne4]]*Tableau8124[[#This Row],[Quantité consommé
 pour 1 mois]],"-")</calculatedColumnFormula>
    </tableColumn>
    <tableColumn id="9" name="Colonne7" dataDxfId="28">
      <calculatedColumnFormula>IFERROR(IF(Tableau8124[[#This Row],[Unité de stock]]="","",Tableau8124[[#This Row],[Colonne6]]*Tableau8124[[#This Row],[Prix de revient]]),"-")</calculatedColumnFormula>
    </tableColumn>
    <tableColumn id="24" name="Colonne8" dataDxfId="27">
      <calculatedColumnFormula>IF(Tableau8124[[#This Row],[Colonne2]]&lt;=0,0,Tableau8124[[#This Row],[Colonne2]]-$H$2)</calculatedColumnFormula>
    </tableColumn>
    <tableColumn id="23" name="Colonne9" dataDxfId="26">
      <calculatedColumnFormula>IF(Tableau8124[[#This Row],[Colonne8]]&lt;=0,0,Tableau8124[[#This Row],[Colonne8]]-$H$2)</calculatedColumnFormula>
    </tableColumn>
    <tableColumn id="11" name="Colonne10" dataDxfId="25">
      <calculatedColumnFormula>IFERROR(IF(Tableau8124[[#This Row],[Colonne9]]&lt;=0,0,Tableau8124[[#This Row],[Colonne9]]*Tableau8124[[#This Row],[Quantité consommé
 pour 1 mois]]),"-")</calculatedColumnFormula>
    </tableColumn>
    <tableColumn id="1" name="Colonne11" dataDxfId="24">
      <calculatedColumnFormula>IFERROR(Tableau8124[[#This Row],[Colonne10]]*Tableau8124[[#This Row],[Prix de revient]],"-")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AE19"/>
  <sheetViews>
    <sheetView tabSelected="1" topLeftCell="C1" zoomScaleNormal="100" workbookViewId="0">
      <selection activeCell="W2" sqref="W2"/>
    </sheetView>
  </sheetViews>
  <sheetFormatPr baseColWidth="10" defaultRowHeight="14.4" outlineLevelCol="1"/>
  <cols>
    <col min="1" max="1" width="1.5546875" customWidth="1"/>
    <col min="2" max="2" width="2" customWidth="1"/>
    <col min="3" max="3" width="10.5546875" style="8" customWidth="1"/>
    <col min="4" max="4" width="6.6640625" customWidth="1"/>
    <col min="5" max="5" width="14.21875" style="10" customWidth="1"/>
    <col min="6" max="6" width="7.21875" style="11" customWidth="1"/>
    <col min="7" max="7" width="6.88671875" style="12" customWidth="1"/>
    <col min="8" max="8" width="9.44140625" style="10" customWidth="1"/>
    <col min="9" max="10" width="10.5546875" style="10" hidden="1" customWidth="1" outlineLevel="1"/>
    <col min="11" max="11" width="10.5546875" style="14" hidden="1" customWidth="1" outlineLevel="1"/>
    <col min="12" max="12" width="6.6640625" style="15" customWidth="1" collapsed="1"/>
    <col min="13" max="13" width="8.109375" style="10" customWidth="1"/>
    <col min="14" max="14" width="7.33203125" style="12" customWidth="1"/>
    <col min="15" max="15" width="6.33203125" style="10" customWidth="1"/>
    <col min="16" max="16" width="7.33203125" style="10" customWidth="1"/>
    <col min="17" max="17" width="6.88671875" style="10" customWidth="1"/>
    <col min="18" max="18" width="9.6640625" style="10" customWidth="1"/>
    <col min="19" max="19" width="8.109375" style="14" customWidth="1" outlineLevel="1"/>
    <col min="20" max="20" width="8.88671875" style="14" customWidth="1" outlineLevel="1"/>
    <col min="21" max="21" width="9" style="10" customWidth="1" outlineLevel="1"/>
    <col min="22" max="22" width="10.5546875" style="18" customWidth="1" outlineLevel="1"/>
  </cols>
  <sheetData>
    <row r="1" spans="3:31" s="125" customFormat="1" ht="15.6">
      <c r="C1" s="119"/>
      <c r="D1" s="120" t="s">
        <v>0</v>
      </c>
      <c r="E1" s="121"/>
      <c r="F1" s="122"/>
      <c r="G1" s="123"/>
      <c r="H1" s="124" t="s">
        <v>1</v>
      </c>
      <c r="I1" s="121"/>
      <c r="J1" s="121"/>
      <c r="L1" s="120"/>
      <c r="M1" s="121"/>
      <c r="N1" s="123"/>
      <c r="Q1" s="120" t="s">
        <v>2</v>
      </c>
      <c r="S1" s="120"/>
      <c r="T1" s="120"/>
    </row>
    <row r="2" spans="3:31" ht="18" thickBot="1">
      <c r="D2" s="104">
        <v>44367</v>
      </c>
      <c r="H2" s="13">
        <f>($Q$2-$D$2)/30.5</f>
        <v>3.0491803278688523</v>
      </c>
      <c r="N2" s="16"/>
      <c r="O2" s="15"/>
      <c r="P2" s="15"/>
      <c r="Q2" s="112">
        <v>44460</v>
      </c>
      <c r="T2" s="2"/>
      <c r="U2" s="10">
        <f>144-21</f>
        <v>123</v>
      </c>
    </row>
    <row r="3" spans="3:31" ht="9" hidden="1" customHeight="1" thickTop="1">
      <c r="E3"/>
      <c r="F3"/>
      <c r="Q3" s="6"/>
    </row>
    <row r="4" spans="3:31" ht="8.25" hidden="1" customHeight="1">
      <c r="M4" s="15"/>
    </row>
    <row r="5" spans="3:31" ht="15.6" thickTop="1" thickBot="1">
      <c r="J5" s="19" t="s">
        <v>3</v>
      </c>
      <c r="K5" s="20"/>
      <c r="L5" s="14"/>
      <c r="M5" s="21" t="s">
        <v>4</v>
      </c>
      <c r="N5" s="22" t="s">
        <v>5</v>
      </c>
      <c r="O5" s="23"/>
      <c r="P5" s="22"/>
      <c r="Q5" s="22"/>
      <c r="R5" s="24"/>
      <c r="S5" s="115" t="s">
        <v>4</v>
      </c>
      <c r="T5" s="116" t="s">
        <v>48</v>
      </c>
      <c r="U5" s="117"/>
      <c r="V5" s="118"/>
    </row>
    <row r="6" spans="3:31" s="111" customFormat="1" ht="56.25" customHeight="1" thickTop="1" thickBot="1">
      <c r="C6" s="105" t="s">
        <v>29</v>
      </c>
      <c r="D6" s="106" t="s">
        <v>6</v>
      </c>
      <c r="E6" s="107" t="s">
        <v>7</v>
      </c>
      <c r="F6" s="108" t="s">
        <v>8</v>
      </c>
      <c r="G6" s="109" t="s">
        <v>20</v>
      </c>
      <c r="H6" s="107" t="s">
        <v>42</v>
      </c>
      <c r="I6" s="107" t="s">
        <v>9</v>
      </c>
      <c r="J6" s="107" t="s">
        <v>10</v>
      </c>
      <c r="K6" s="107" t="s">
        <v>11</v>
      </c>
      <c r="L6" s="107" t="s">
        <v>12</v>
      </c>
      <c r="M6" s="107" t="s">
        <v>49</v>
      </c>
      <c r="N6" s="109" t="s">
        <v>43</v>
      </c>
      <c r="O6" s="107" t="s">
        <v>13</v>
      </c>
      <c r="P6" s="107" t="s">
        <v>14</v>
      </c>
      <c r="Q6" s="107" t="s">
        <v>41</v>
      </c>
      <c r="R6" s="107" t="s">
        <v>15</v>
      </c>
      <c r="S6" s="113" t="s">
        <v>44</v>
      </c>
      <c r="T6" s="113" t="s">
        <v>45</v>
      </c>
      <c r="U6" s="113" t="s">
        <v>46</v>
      </c>
      <c r="V6" s="114" t="s">
        <v>47</v>
      </c>
      <c r="W6" s="110"/>
      <c r="X6" s="110"/>
      <c r="Y6" s="110"/>
      <c r="Z6" s="110"/>
      <c r="AA6" s="110"/>
      <c r="AB6" s="110"/>
      <c r="AC6" s="110"/>
      <c r="AD6" s="110"/>
      <c r="AE6" s="110"/>
    </row>
    <row r="7" spans="3:31" s="85" customFormat="1" ht="12" customHeight="1" thickTop="1">
      <c r="C7" s="32">
        <v>44386</v>
      </c>
      <c r="D7" s="75">
        <v>623</v>
      </c>
      <c r="E7" s="34" t="s">
        <v>19</v>
      </c>
      <c r="F7" s="126">
        <v>6.5</v>
      </c>
      <c r="G7" s="76">
        <v>144</v>
      </c>
      <c r="H7" s="77">
        <v>10</v>
      </c>
      <c r="I7" s="78" t="s">
        <v>16</v>
      </c>
      <c r="J7" s="77">
        <v>720</v>
      </c>
      <c r="K7" s="78" t="e">
        <f>INDEX('[1]BDD STOCKS Fournisseurs Mai'!$Y:$Y,MATCH(dlc!D7,'[1]BDD STOCKS Fournisseurs Mai'!$B:$B,0))</f>
        <v>#N/A</v>
      </c>
      <c r="L7" s="79">
        <f>(IF(OR(Tableau812[[#This Row],[Quantité en Stock]]="-",Tableau812[[#This Row],[Qté consommée pour 1 mois]]="-"),"-",Tableau812[[#This Row],[Quantité en Stock]]/Tableau812[[#This Row],[Qté consommée pour 1 mois]]))</f>
        <v>14.4</v>
      </c>
      <c r="M7" s="80">
        <f t="shared" ref="M7:M18" si="0">(C7-$D$2)/30.5</f>
        <v>0.62295081967213117</v>
      </c>
      <c r="N7" s="81">
        <f>IFERROR(IF(Tableau812[[#This Row],[Durée de consomm° possible]]&lt;$H$2,Tableau812[[#This Row],[Durée de consomm° possible]]*Tableau812[[#This Row],[Qté consommée pour 1 mois]],Tableau812[[#This Row],[Qté consommée pour 1 mois]]*$H$2),"-")</f>
        <v>6.2295081967213122</v>
      </c>
      <c r="O7" s="95">
        <f>IFERROR(IF(Tableau812[[#This Row],[Durée de consomm° possible]]&lt;=0,Tableau812[[#This Row],[Nombre de mois de stock]], MAX(0,Tableau812[[#This Row],[Nombre de mois de stock]]-Tableau812[[#This Row],[Durée de consomm° possible]]) ),"-")</f>
        <v>13.77704918032787</v>
      </c>
      <c r="P7" s="82">
        <f>IF(Tableau812[[#This Row],[Qté consommée pour 1 mois]]="-","-",IF(Tableau812[[#This Row],[Nombre de mois de stock]]&lt;Tableau812[[#This Row],[Durée de consomm° possible]],"-",IF(Tableau812[[#This Row],[Durée de consomm° possible]]&lt;=0,"",Tableau812[[#This Row],[Quantité en Stock]]-Tableau812[[#This Row],[Qtés consommées]])))</f>
        <v>137.77049180327867</v>
      </c>
      <c r="Q7" s="83">
        <f>IF(Tableau812[[#This Row],[Qté consommée pour 1 mois]]="-",Tableau812[[#This Row],[Quantité en Stock]],IF(Tableau812[[#This Row],[Surplus en mois DONS]]&lt;0,"-",IF(Tableau812[[#This Row],[Surplus en mois DONS]]="-","-",Tableau812[[#This Row],[Quantité restante en UVC]])))</f>
        <v>137.77049180327867</v>
      </c>
      <c r="R7" s="128">
        <f>IFERROR(Tableau812[[#This Row],[DONS EN
Quantité]]*Tableau812[[#This Row],[Prix de revient]],"-")</f>
        <v>895.50819672131138</v>
      </c>
      <c r="S7" s="84" t="str">
        <f>IF(Tableau812[[#This Row],[Durée de consomm° possible]]&lt;=0,0,IF(Tableau812[[#This Row],[Quantité restante en UVC]]&lt;=0,"",IF(Tableau812[[#This Row],[Quantité restante en UVC]]="-","",IF(C7&lt;=$Q$2,"",Tableau812[[#This Row],[Durée de consomm° possible]]-$H$2))))</f>
        <v/>
      </c>
      <c r="T7" s="82">
        <v>0</v>
      </c>
      <c r="U7" s="84">
        <f>IFERROR(IF(Tableau812[[#This Row],[Surplus engendré par la fermeture en mois]]&lt;=0,0,Tableau812[[#This Row],[Surplus engendré par la fermeture en mois]]*Tableau812[[#This Row],[Qté consommée pour 1 mois]]),"-")</f>
        <v>0</v>
      </c>
      <c r="V7" s="130">
        <f>IFERROR(Tableau812[[#This Row],[Surplus engendré par la fermeture en quantité]]*Tableau812[[#This Row],[Prix de revient]],"-")</f>
        <v>0</v>
      </c>
    </row>
    <row r="8" spans="3:31" s="85" customFormat="1" ht="12" customHeight="1">
      <c r="C8" s="47">
        <v>44425</v>
      </c>
      <c r="D8" s="86">
        <v>623</v>
      </c>
      <c r="E8" s="49" t="s">
        <v>19</v>
      </c>
      <c r="F8" s="127">
        <v>6.5</v>
      </c>
      <c r="G8" s="87">
        <v>117</v>
      </c>
      <c r="H8" s="88">
        <v>9.9514859123447703</v>
      </c>
      <c r="I8" s="89" t="s">
        <v>16</v>
      </c>
      <c r="J8" s="88">
        <v>117</v>
      </c>
      <c r="K8" s="89" t="e">
        <f>INDEX('[1]BDD STOCKS Fournisseurs Mai'!$Y:$Y,MATCH(dlc!D8,'[1]BDD STOCKS Fournisseurs Mai'!$B:$B,0))</f>
        <v>#N/A</v>
      </c>
      <c r="L8" s="90">
        <f>(IF(OR(Tableau812[[#This Row],[Quantité en Stock]]="-",Tableau812[[#This Row],[Qté consommée pour 1 mois]]="-"),"-",Tableau812[[#This Row],[Quantité en Stock]]/Tableau812[[#This Row],[Qté consommée pour 1 mois]]))</f>
        <v>11.757038198171196</v>
      </c>
      <c r="M8" s="91">
        <f t="shared" si="0"/>
        <v>1.901639344262295</v>
      </c>
      <c r="N8" s="92">
        <f>IF(Tableau812[[#This Row],[Durée de consomm° possible]]&lt;=0,"",IF(Tableau812[[#This Row],[Durée de consomm° possible]]&lt;$H$2,Tableau812[[#This Row],[Durée de consomm° possible]]*Tableau812[[#This Row],[Qté consommée pour 1 mois]],Tableau812[[#This Row],[Qté consommée pour 1 mois]]*$H$2))</f>
        <v>18.924137144786776</v>
      </c>
      <c r="O8" s="95">
        <f>IFERROR(IF(Tableau812[[#This Row],[Durée de consomm° possible]]&lt;=0,Tableau812[[#This Row],[Nombre de mois de stock]], MAX(0,Tableau812[[#This Row],[Nombre de mois de stock]]-Tableau812[[#This Row],[Durée de consomm° possible]]) ),"-")</f>
        <v>9.8553988539089019</v>
      </c>
      <c r="P8" s="93">
        <f>IF(Tableau812[[#This Row],[Qté consommée pour 1 mois]]="-","-",IF(Tableau812[[#This Row],[Nombre de mois de stock]]&lt;Tableau812[[#This Row],[Durée de consomm° possible]],"-",IF(Tableau812[[#This Row],[Durée de consomm° possible]]&lt;=0,"",Tableau812[[#This Row],[Quantité en Stock]]-Tableau812[[#This Row],[Qtés consommées]])))</f>
        <v>98.075862855213217</v>
      </c>
      <c r="Q8" s="94">
        <f>IF(Tableau812[[#This Row],[Qté consommée pour 1 mois]]="-",Tableau812[[#This Row],[Quantité en Stock]],IF(Tableau812[[#This Row],[Surplus en mois DONS]]&lt;0,"-",IF(Tableau812[[#This Row],[Surplus en mois DONS]]="-","-",Tableau812[[#This Row],[Quantité restante en UVC]])))</f>
        <v>98.075862855213217</v>
      </c>
      <c r="R8" s="129">
        <f>IFERROR(Tableau812[[#This Row],[DONS EN
Quantité]]*Tableau812[[#This Row],[Prix de revient]],"-")</f>
        <v>637.49310855888587</v>
      </c>
      <c r="S8" s="95">
        <f>IF(Tableau812[[#This Row],[Durée de consomm° possible]]&lt;=0,0,Tableau812[[#This Row],[Durée de consomm° possible]]-$H$2)</f>
        <v>-1.1475409836065573</v>
      </c>
      <c r="T8" s="95">
        <f>IF(Tableau812[[#This Row],[Durée de consomm° restante si fermeture ]]&lt;=0,0,Tableau812[[#This Row],[Durée de consomm° restante si fermeture ]]-$H$2)</f>
        <v>0</v>
      </c>
      <c r="U8" s="96">
        <f>IFERROR(IF(Tableau812[[#This Row],[Surplus engendré par la fermeture en mois]]&lt;=0,0,Tableau812[[#This Row],[Surplus engendré par la fermeture en mois]]*Tableau812[[#This Row],[Qté consommée pour 1 mois]]),"-")</f>
        <v>0</v>
      </c>
      <c r="V8" s="130">
        <f>IFERROR(Tableau812[[#This Row],[Surplus engendré par la fermeture en quantité]]*Tableau812[[#This Row],[Prix de revient]],"-")</f>
        <v>0</v>
      </c>
    </row>
    <row r="9" spans="3:31" s="85" customFormat="1" ht="13.8">
      <c r="C9" s="47">
        <v>44562</v>
      </c>
      <c r="D9" s="86">
        <v>665</v>
      </c>
      <c r="E9" s="49" t="s">
        <v>21</v>
      </c>
      <c r="F9" s="127">
        <v>2.17</v>
      </c>
      <c r="G9" s="87">
        <v>380</v>
      </c>
      <c r="H9" s="88">
        <v>33</v>
      </c>
      <c r="I9" s="89" t="s">
        <v>16</v>
      </c>
      <c r="J9" s="88">
        <v>1900</v>
      </c>
      <c r="K9" s="89" t="e">
        <f>INDEX('[1]BDD STOCKS Fournisseurs Mai'!$Y:$Y,MATCH(dlc!D9,'[1]BDD STOCKS Fournisseurs Mai'!$B:$B,0))</f>
        <v>#N/A</v>
      </c>
      <c r="L9" s="90">
        <f>(IF(OR(Tableau812[[#This Row],[Quantité en Stock]]="-",Tableau812[[#This Row],[Qté consommée pour 1 mois]]="-"),"-",Tableau812[[#This Row],[Quantité en Stock]]/Tableau812[[#This Row],[Qté consommée pour 1 mois]]))</f>
        <v>11.515151515151516</v>
      </c>
      <c r="M9" s="91">
        <f t="shared" si="0"/>
        <v>6.3934426229508201</v>
      </c>
      <c r="N9" s="88">
        <f>IFERROR(IF(Tableau812[[#This Row],[Durée de consomm° possible]]&lt;$H$2,Tableau812[[#This Row],[Durée de consomm° possible]]*Tableau812[[#This Row],[Qté consommée pour 1 mois]],Tableau812[[#This Row],[Qté consommée pour 1 mois]]*$H$2),"-")</f>
        <v>100.62295081967213</v>
      </c>
      <c r="O9" s="95">
        <f>IFERROR(IF(Tableau812[[#This Row],[Durée de consomm° possible]]&lt;=0,Tableau812[[#This Row],[Nombre de mois de stock]], MAX(0,Tableau812[[#This Row],[Nombre de mois de stock]]-Tableau812[[#This Row],[Durée de consomm° possible]]) ),"-")</f>
        <v>5.1217088922006955</v>
      </c>
      <c r="P9" s="97">
        <f>IF(Tableau812[[#This Row],[Qté consommée pour 1 mois]]="-","-",IF(Tableau812[[#This Row],[Nombre de mois de stock]]&lt;Tableau812[[#This Row],[Durée de consomm° possible]],"-",IF(Tableau812[[#This Row],[Durée de consomm° possible]]&lt;=0,"",Tableau812[[#This Row],[Quantité en Stock]]-Tableau812[[#This Row],[Qtés consommées]])))</f>
        <v>279.37704918032784</v>
      </c>
      <c r="Q9" s="94">
        <f>IF(Tableau812[[#This Row],[Qté consommée pour 1 mois]]="-",Tableau812[[#This Row],[Quantité en Stock]],IF(Tableau812[[#This Row],[Surplus en mois DONS]]&lt;0,"-",IF(Tableau812[[#This Row],[Surplus en mois DONS]]="-","-",Tableau812[[#This Row],[Quantité restante en UVC]])))</f>
        <v>279.37704918032784</v>
      </c>
      <c r="R9" s="129">
        <f>IFERROR(Tableau812[[#This Row],[DONS EN
Quantité]]*Tableau812[[#This Row],[Prix de revient]],"-")</f>
        <v>606.24819672131139</v>
      </c>
      <c r="S9" s="98">
        <f>IF(Tableau812[[#This Row],[Durée de consomm° possible]]&lt;=0,0,Tableau812[[#This Row],[Durée de consomm° possible]]-$H$2)</f>
        <v>3.3442622950819678</v>
      </c>
      <c r="T9" s="95">
        <f>IF(Tableau812[[#This Row],[Durée de consomm° restante si fermeture ]]&lt;=0,0,Tableau812[[#This Row],[Durée de consomm° restante si fermeture ]]-$H$2)</f>
        <v>0.29508196721311553</v>
      </c>
      <c r="U9" s="96">
        <f>IFERROR(IF(Tableau812[[#This Row],[Surplus engendré par la fermeture en mois]]&lt;=0,0,Tableau812[[#This Row],[Surplus engendré par la fermeture en mois]]*Tableau812[[#This Row],[Qté consommée pour 1 mois]]),"-")</f>
        <v>9.7377049180328115</v>
      </c>
      <c r="V9" s="130">
        <f>IFERROR(Tableau812[[#This Row],[Surplus engendré par la fermeture en quantité]]*Tableau812[[#This Row],[Prix de revient]],"-")</f>
        <v>21.130819672131199</v>
      </c>
    </row>
    <row r="10" spans="3:31" s="85" customFormat="1" ht="13.8">
      <c r="C10" s="47">
        <v>44458</v>
      </c>
      <c r="D10" s="86">
        <v>671</v>
      </c>
      <c r="E10" s="49" t="s">
        <v>22</v>
      </c>
      <c r="F10" s="127">
        <v>8.68</v>
      </c>
      <c r="G10" s="87">
        <v>54</v>
      </c>
      <c r="H10" s="88">
        <v>6</v>
      </c>
      <c r="I10" s="89" t="s">
        <v>16</v>
      </c>
      <c r="J10" s="88">
        <v>537</v>
      </c>
      <c r="K10" s="89" t="e">
        <f>INDEX('[1]BDD STOCKS Fournisseurs Mai'!$Y:$Y,MATCH(dlc!D10,'[1]BDD STOCKS Fournisseurs Mai'!$B:$B,0))</f>
        <v>#N/A</v>
      </c>
      <c r="L10" s="90">
        <f>(IF(OR(Tableau812[[#This Row],[Quantité en Stock]]="-",Tableau812[[#This Row],[Qté consommée pour 1 mois]]="-"),"-",Tableau812[[#This Row],[Quantité en Stock]]/Tableau812[[#This Row],[Qté consommée pour 1 mois]]))</f>
        <v>9</v>
      </c>
      <c r="M10" s="91">
        <f t="shared" si="0"/>
        <v>2.9836065573770494</v>
      </c>
      <c r="N10" s="88">
        <f>IFERROR(IF(Tableau812[[#This Row],[Durée de consomm° possible]]&lt;$H$2,Tableau812[[#This Row],[Durée de consomm° possible]]*Tableau812[[#This Row],[Qté consommée pour 1 mois]],Tableau812[[#This Row],[Qté consommée pour 1 mois]]*$H$2),"-")</f>
        <v>17.901639344262296</v>
      </c>
      <c r="O10" s="95">
        <f>IFERROR(IF(Tableau812[[#This Row],[Durée de consomm° possible]]&lt;=0,Tableau812[[#This Row],[Nombre de mois de stock]], MAX(0,Tableau812[[#This Row],[Nombre de mois de stock]]-Tableau812[[#This Row],[Durée de consomm° possible]]) ),"-")</f>
        <v>6.0163934426229506</v>
      </c>
      <c r="P10" s="97">
        <f>IF(Tableau812[[#This Row],[Qté consommée pour 1 mois]]="-","-",IF(Tableau812[[#This Row],[Nombre de mois de stock]]&lt;Tableau812[[#This Row],[Durée de consomm° possible]],"-",IF(Tableau812[[#This Row],[Durée de consomm° possible]]&lt;=0,"",Tableau812[[#This Row],[Quantité en Stock]]-Tableau812[[#This Row],[Qtés consommées]])))</f>
        <v>36.098360655737707</v>
      </c>
      <c r="Q10" s="94">
        <f>IF(Tableau812[[#This Row],[Qté consommée pour 1 mois]]="-",Tableau812[[#This Row],[Quantité en Stock]],IF(Tableau812[[#This Row],[Surplus en mois DONS]]&lt;0,"-",IF(Tableau812[[#This Row],[Surplus en mois DONS]]="-","-",Tableau812[[#This Row],[Quantité restante en UVC]])))</f>
        <v>36.098360655737707</v>
      </c>
      <c r="R10" s="129">
        <f>IFERROR(Tableau812[[#This Row],[DONS EN
Quantité]]*Tableau812[[#This Row],[Prix de revient]],"-")</f>
        <v>313.33377049180331</v>
      </c>
      <c r="S10" s="95">
        <f>IF(Tableau812[[#This Row],[Durée de consomm° possible]]&lt;=0,0,Tableau812[[#This Row],[Durée de consomm° possible]]-$H$2)</f>
        <v>-6.5573770491802907E-2</v>
      </c>
      <c r="T10" s="95">
        <f>IF(Tableau812[[#This Row],[Durée de consomm° restante si fermeture ]]&lt;=0,0,Tableau812[[#This Row],[Durée de consomm° restante si fermeture ]]-$H$2)</f>
        <v>0</v>
      </c>
      <c r="U10" s="96">
        <f>IFERROR(IF(Tableau812[[#This Row],[Surplus engendré par la fermeture en mois]]&lt;=0,0,Tableau812[[#This Row],[Surplus engendré par la fermeture en mois]]*Tableau812[[#This Row],[Qté consommée pour 1 mois]]),"-")</f>
        <v>0</v>
      </c>
      <c r="V10" s="130">
        <f>IFERROR(Tableau812[[#This Row],[Surplus engendré par la fermeture en quantité]]*Tableau812[[#This Row],[Prix de revient]],"-")</f>
        <v>0</v>
      </c>
    </row>
    <row r="11" spans="3:31" s="85" customFormat="1" ht="13.8">
      <c r="C11" s="47">
        <v>44411</v>
      </c>
      <c r="D11" s="86">
        <v>680</v>
      </c>
      <c r="E11" s="49" t="s">
        <v>23</v>
      </c>
      <c r="F11" s="127">
        <v>8</v>
      </c>
      <c r="G11" s="87">
        <v>192</v>
      </c>
      <c r="H11" s="88">
        <v>21</v>
      </c>
      <c r="I11" s="89" t="s">
        <v>16</v>
      </c>
      <c r="J11" s="88" t="s">
        <v>17</v>
      </c>
      <c r="K11" s="89" t="e">
        <f>INDEX('[1]BDD STOCKS Fournisseurs Mai'!$Y:$Y,MATCH(dlc!D11,'[1]BDD STOCKS Fournisseurs Mai'!$B:$B,0))</f>
        <v>#N/A</v>
      </c>
      <c r="L11" s="90">
        <f>(IF(OR(Tableau812[[#This Row],[Quantité en Stock]]="-",Tableau812[[#This Row],[Qté consommée pour 1 mois]]="-"),"-",Tableau812[[#This Row],[Quantité en Stock]]/Tableau812[[#This Row],[Qté consommée pour 1 mois]]))</f>
        <v>9.1428571428571423</v>
      </c>
      <c r="M11" s="91">
        <f t="shared" si="0"/>
        <v>1.4426229508196722</v>
      </c>
      <c r="N11" s="88">
        <f>IFERROR(IF(Tableau812[[#This Row],[Durée de consomm° possible]]&lt;$H$2,Tableau812[[#This Row],[Durée de consomm° possible]]*Tableau812[[#This Row],[Qté consommée pour 1 mois]],Tableau812[[#This Row],[Qté consommée pour 1 mois]]*$H$2),"-")</f>
        <v>30.295081967213115</v>
      </c>
      <c r="O11" s="95">
        <f>IFERROR(IF(Tableau812[[#This Row],[Durée de consomm° possible]]&lt;=0,Tableau812[[#This Row],[Nombre de mois de stock]], MAX(0,Tableau812[[#This Row],[Nombre de mois de stock]]-Tableau812[[#This Row],[Durée de consomm° possible]]) ),"-")</f>
        <v>7.7002341920374704</v>
      </c>
      <c r="P11" s="97">
        <f>IF(Tableau812[[#This Row],[Qté consommée pour 1 mois]]="-","-",IF(Tableau812[[#This Row],[Nombre de mois de stock]]&lt;Tableau812[[#This Row],[Durée de consomm° possible]],"-",IF(Tableau812[[#This Row],[Durée de consomm° possible]]&lt;=0,"",Tableau812[[#This Row],[Quantité en Stock]]-Tableau812[[#This Row],[Qtés consommées]])))</f>
        <v>161.70491803278688</v>
      </c>
      <c r="Q11" s="94">
        <f>IF(Tableau812[[#This Row],[Qté consommée pour 1 mois]]="-",Tableau812[[#This Row],[Quantité en Stock]],IF(Tableau812[[#This Row],[Surplus en mois DONS]]&lt;0,"-",IF(Tableau812[[#This Row],[Surplus en mois DONS]]="-","-",Tableau812[[#This Row],[Quantité restante en UVC]])))</f>
        <v>161.70491803278688</v>
      </c>
      <c r="R11" s="129">
        <f>IFERROR(Tableau812[[#This Row],[DONS EN
Quantité]]*Tableau812[[#This Row],[Prix de revient]],"-")</f>
        <v>1293.639344262295</v>
      </c>
      <c r="S11" s="95">
        <f>IF(Tableau812[[#This Row],[Durée de consomm° possible]]&lt;=0,0,Tableau812[[#This Row],[Durée de consomm° possible]]-$H$2)</f>
        <v>-1.6065573770491801</v>
      </c>
      <c r="T11" s="95">
        <f>IF(Tableau812[[#This Row],[Durée de consomm° restante si fermeture ]]&lt;=0,0,Tableau812[[#This Row],[Durée de consomm° restante si fermeture ]]-$H$2)</f>
        <v>0</v>
      </c>
      <c r="U11" s="96">
        <f>IFERROR(IF(Tableau812[[#This Row],[Surplus engendré par la fermeture en mois]]&lt;=0,0,Tableau812[[#This Row],[Surplus engendré par la fermeture en mois]]*Tableau812[[#This Row],[Qté consommée pour 1 mois]]),"-")</f>
        <v>0</v>
      </c>
      <c r="V11" s="130">
        <f>IFERROR(Tableau812[[#This Row],[Surplus engendré par la fermeture en quantité]]*Tableau812[[#This Row],[Prix de revient]],"-")</f>
        <v>0</v>
      </c>
    </row>
    <row r="12" spans="3:31" s="85" customFormat="1" ht="13.8">
      <c r="C12" s="47">
        <v>44722</v>
      </c>
      <c r="D12" s="86">
        <v>680</v>
      </c>
      <c r="E12" s="49" t="s">
        <v>23</v>
      </c>
      <c r="F12" s="127">
        <v>8</v>
      </c>
      <c r="G12" s="87">
        <v>128</v>
      </c>
      <c r="H12" s="88">
        <v>12</v>
      </c>
      <c r="I12" s="89" t="s">
        <v>16</v>
      </c>
      <c r="J12" s="88" t="s">
        <v>17</v>
      </c>
      <c r="K12" s="89" t="e">
        <f>INDEX('[1]BDD STOCKS Fournisseurs Mai'!$Y:$Y,MATCH(dlc!D12,'[1]BDD STOCKS Fournisseurs Mai'!$B:$B,0))</f>
        <v>#N/A</v>
      </c>
      <c r="L12" s="90">
        <f>(IF(OR(Tableau812[[#This Row],[Quantité en Stock]]="-",Tableau812[[#This Row],[Qté consommée pour 1 mois]]="-"),"-",Tableau812[[#This Row],[Quantité en Stock]]/Tableau812[[#This Row],[Qté consommée pour 1 mois]]))</f>
        <v>10.666666666666666</v>
      </c>
      <c r="M12" s="91">
        <f t="shared" si="0"/>
        <v>11.639344262295081</v>
      </c>
      <c r="N12" s="88">
        <f>IFERROR(IF(Tableau812[[#This Row],[Durée de consomm° possible]]&lt;$H$2,Tableau812[[#This Row],[Durée de consomm° possible]]*Tableau812[[#This Row],[Qté consommée pour 1 mois]],Tableau812[[#This Row],[Qté consommée pour 1 mois]]*$H$2),"-")</f>
        <v>36.590163934426229</v>
      </c>
      <c r="O12" s="95">
        <f>IFERROR(IF(Tableau812[[#This Row],[Durée de consomm° possible]]&lt;=0,Tableau812[[#This Row],[Nombre de mois de stock]], MAX(0,Tableau812[[#This Row],[Nombre de mois de stock]]-Tableau812[[#This Row],[Durée de consomm° possible]]) ),"-")</f>
        <v>0</v>
      </c>
      <c r="P12" s="97" t="str">
        <f>IF(Tableau812[[#This Row],[Qté consommée pour 1 mois]]="-","-",IF(Tableau812[[#This Row],[Nombre de mois de stock]]&lt;Tableau812[[#This Row],[Durée de consomm° possible]],"-",IF(Tableau812[[#This Row],[Durée de consomm° possible]]&lt;=0,"",Tableau812[[#This Row],[Quantité en Stock]]-Tableau812[[#This Row],[Qtés consommées]])))</f>
        <v>-</v>
      </c>
      <c r="Q12" s="94" t="str">
        <f>IF(Tableau812[[#This Row],[Qté consommée pour 1 mois]]="-",Tableau812[[#This Row],[Quantité en Stock]],IF(Tableau812[[#This Row],[Surplus en mois DONS]]&lt;0,"-",IF(Tableau812[[#This Row],[Surplus en mois DONS]]="-","-",Tableau812[[#This Row],[Quantité restante en UVC]])))</f>
        <v>-</v>
      </c>
      <c r="R12" s="129" t="str">
        <f>IFERROR(Tableau812[[#This Row],[DONS EN
Quantité]]*Tableau812[[#This Row],[Prix de revient]],"-")</f>
        <v>-</v>
      </c>
      <c r="S12" s="95">
        <f>IF(Tableau812[[#This Row],[Durée de consomm° possible]]&lt;=0,0,Tableau812[[#This Row],[Durée de consomm° possible]]-$H$2)</f>
        <v>8.5901639344262293</v>
      </c>
      <c r="T12" s="95">
        <f>IF(Tableau812[[#This Row],[Durée de consomm° restante si fermeture ]]&lt;=0,0,Tableau812[[#This Row],[Durée de consomm° restante si fermeture ]]-$H$2)</f>
        <v>5.5409836065573774</v>
      </c>
      <c r="U12" s="96">
        <f>IFERROR(IF(Tableau812[[#This Row],[Surplus engendré par la fermeture en mois]]&lt;=0,0,Tableau812[[#This Row],[Surplus engendré par la fermeture en mois]]*Tableau812[[#This Row],[Qté consommée pour 1 mois]]),"-")</f>
        <v>66.491803278688536</v>
      </c>
      <c r="V12" s="130">
        <f>IFERROR(Tableau812[[#This Row],[Surplus engendré par la fermeture en quantité]]*Tableau812[[#This Row],[Prix de revient]],"-")</f>
        <v>531.93442622950829</v>
      </c>
    </row>
    <row r="13" spans="3:31" s="85" customFormat="1" ht="13.8">
      <c r="C13" s="47">
        <v>44408</v>
      </c>
      <c r="D13" s="86">
        <v>698</v>
      </c>
      <c r="E13" s="49" t="s">
        <v>24</v>
      </c>
      <c r="F13" s="127">
        <v>8.1999999999999993</v>
      </c>
      <c r="G13" s="87">
        <v>202</v>
      </c>
      <c r="H13" s="88">
        <v>71</v>
      </c>
      <c r="I13" s="89" t="s">
        <v>16</v>
      </c>
      <c r="J13" s="88">
        <v>202</v>
      </c>
      <c r="K13" s="89" t="e">
        <f>INDEX('[1]BDD STOCKS Fournisseurs Mai'!$Y:$Y,MATCH(dlc!D13,'[1]BDD STOCKS Fournisseurs Mai'!$B:$B,0))</f>
        <v>#N/A</v>
      </c>
      <c r="L13" s="90">
        <f>(IF(OR(Tableau812[[#This Row],[Quantité en Stock]]="-",Tableau812[[#This Row],[Qté consommée pour 1 mois]]="-"),"-",Tableau812[[#This Row],[Quantité en Stock]]/Tableau812[[#This Row],[Qté consommée pour 1 mois]]))</f>
        <v>2.8450704225352115</v>
      </c>
      <c r="M13" s="91">
        <f t="shared" si="0"/>
        <v>1.3442622950819672</v>
      </c>
      <c r="N13" s="99">
        <f>IFERROR(IF(Tableau812[[#This Row],[Durée de consomm° possible]]&lt;$H$2,Tableau812[[#This Row],[Durée de consomm° possible]]*Tableau812[[#This Row],[Qté consommée pour 1 mois]],Tableau812[[#This Row],[Qté consommée pour 1 mois]]*$H$2),"-")</f>
        <v>95.442622950819668</v>
      </c>
      <c r="O13" s="95">
        <f>IFERROR(IF(Tableau812[[#This Row],[Durée de consomm° possible]]&lt;=0,Tableau812[[#This Row],[Nombre de mois de stock]], MAX(0,Tableau812[[#This Row],[Nombre de mois de stock]]-Tableau812[[#This Row],[Durée de consomm° possible]]) ),"-")</f>
        <v>1.5008081274532443</v>
      </c>
      <c r="P13" s="100">
        <f>IF(Tableau812[[#This Row],[Qté consommée pour 1 mois]]="-","-",IF(Tableau812[[#This Row],[Nombre de mois de stock]]&lt;Tableau812[[#This Row],[Durée de consomm° possible]],"-",IF(Tableau812[[#This Row],[Durée de consomm° possible]]&lt;=0,"",Tableau812[[#This Row],[Quantité en Stock]]-Tableau812[[#This Row],[Qtés consommées]])))</f>
        <v>106.55737704918033</v>
      </c>
      <c r="Q13" s="94">
        <f>IF(Tableau812[[#This Row],[Qté consommée pour 1 mois]]="-",Tableau812[[#This Row],[Quantité en Stock]],IF(Tableau812[[#This Row],[Surplus en mois DONS]]&lt;0,"-",IF(Tableau812[[#This Row],[Surplus en mois DONS]]="-","-",Tableau812[[#This Row],[Quantité restante en UVC]])))</f>
        <v>106.55737704918033</v>
      </c>
      <c r="R13" s="129">
        <f>IFERROR(Tableau812[[#This Row],[DONS EN
Quantité]]*Tableau812[[#This Row],[Prix de revient]],"-")</f>
        <v>873.77049180327867</v>
      </c>
      <c r="S13" s="101">
        <f>IF(Tableau812[[#This Row],[Durée de consomm° possible]]&lt;=0,0,Tableau812[[#This Row],[Durée de consomm° possible]]-$H$2)</f>
        <v>-1.7049180327868851</v>
      </c>
      <c r="T13" s="101">
        <f>IF(Tableau812[[#This Row],[Durée de consomm° restante si fermeture ]]&lt;=0,0,Tableau812[[#This Row],[Durée de consomm° restante si fermeture ]]-$H$2)</f>
        <v>0</v>
      </c>
      <c r="U13" s="102">
        <f>IFERROR(IF(Tableau812[[#This Row],[Surplus engendré par la fermeture en mois]]&lt;=0,0,Tableau812[[#This Row],[Surplus engendré par la fermeture en mois]]*Tableau812[[#This Row],[Qté consommée pour 1 mois]]),"-")</f>
        <v>0</v>
      </c>
      <c r="V13" s="130">
        <f>IFERROR(Tableau812[[#This Row],[Surplus engendré par la fermeture en quantité]]*Tableau812[[#This Row],[Prix de revient]],"-")</f>
        <v>0</v>
      </c>
    </row>
    <row r="14" spans="3:31" s="85" customFormat="1" ht="13.8">
      <c r="C14" s="47">
        <v>44469</v>
      </c>
      <c r="D14" s="86">
        <v>610</v>
      </c>
      <c r="E14" s="49" t="s">
        <v>25</v>
      </c>
      <c r="F14" s="127">
        <v>5.86</v>
      </c>
      <c r="G14" s="87">
        <v>214</v>
      </c>
      <c r="H14" s="88">
        <v>78.391100084104281</v>
      </c>
      <c r="I14" s="89" t="s">
        <v>16</v>
      </c>
      <c r="J14" s="88">
        <v>214</v>
      </c>
      <c r="K14" s="89" t="e">
        <f>INDEX('[1]BDD STOCKS Fournisseurs Mai'!$Y:$Y,MATCH(dlc!D14,'[1]BDD STOCKS Fournisseurs Mai'!$B:$B,0))</f>
        <v>#N/A</v>
      </c>
      <c r="L14" s="90">
        <f>(IF(OR(Tableau812[[#This Row],[Quantité en Stock]]="-",Tableau812[[#This Row],[Qté consommée pour 1 mois]]="-"),"-",Tableau812[[#This Row],[Quantité en Stock]]/Tableau812[[#This Row],[Qté consommée pour 1 mois]]))</f>
        <v>2.7299017333651854</v>
      </c>
      <c r="M14" s="91">
        <f t="shared" si="0"/>
        <v>3.3442622950819674</v>
      </c>
      <c r="N14" s="88">
        <f>IFERROR(IF(Tableau812[[#This Row],[Durée de consomm° possible]]&lt;$H$2,Tableau812[[#This Row],[Durée de consomm° possible]]*Tableau812[[#This Row],[Qté consommée pour 1 mois]],Tableau812[[#This Row],[Qté consommée pour 1 mois]]*$H$2),"-")</f>
        <v>239.0286002564491</v>
      </c>
      <c r="O14" s="95">
        <f>IFERROR(IF(Tableau812[[#This Row],[Durée de consomm° possible]]&lt;=0,Tableau812[[#This Row],[Nombre de mois de stock]], MAX(0,Tableau812[[#This Row],[Nombre de mois de stock]]-Tableau812[[#This Row],[Durée de consomm° possible]]) ),"-")</f>
        <v>0</v>
      </c>
      <c r="P14" s="93" t="str">
        <f>IF(Tableau812[[#This Row],[Qté consommée pour 1 mois]]="-","-",IF(Tableau812[[#This Row],[Nombre de mois de stock]]&lt;Tableau812[[#This Row],[Durée de consomm° possible]],"-",IF(Tableau812[[#This Row],[Durée de consomm° possible]]&lt;=0,"",Tableau812[[#This Row],[Quantité en Stock]]-Tableau812[[#This Row],[Qtés consommées]])))</f>
        <v>-</v>
      </c>
      <c r="Q14" s="103" t="str">
        <f>IF(Tableau812[[#This Row],[Qté consommée pour 1 mois]]="-",Tableau812[[#This Row],[Quantité en Stock]],IF(Tableau812[[#This Row],[Surplus en mois DONS]]&lt;0,"-",IF(Tableau812[[#This Row],[Surplus en mois DONS]]="-","-",Tableau812[[#This Row],[Quantité restante en UVC]])))</f>
        <v>-</v>
      </c>
      <c r="R14" s="127" t="str">
        <f>IFERROR(Tableau812[[#This Row],[DONS EN
Quantité]]*Tableau812[[#This Row],[Prix de revient]],"-")</f>
        <v>-</v>
      </c>
      <c r="S14" s="95">
        <f>IF(Tableau812[[#This Row],[Durée de consomm° possible]]&lt;=0,0,Tableau812[[#This Row],[Durée de consomm° possible]]-$H$2)</f>
        <v>0.29508196721311508</v>
      </c>
      <c r="T14" s="95">
        <f>IF(Tableau812[[#This Row],[Durée de consomm° restante si fermeture ]]&lt;=0,0,Tableau812[[#This Row],[Durée de consomm° restante si fermeture ]]-$H$2)</f>
        <v>-2.7540983606557372</v>
      </c>
      <c r="U14" s="96">
        <f>IFERROR(IF(Tableau812[[#This Row],[Surplus engendré par la fermeture en mois]]&lt;=0,0,Tableau812[[#This Row],[Surplus engendré par la fermeture en mois]]*Tableau812[[#This Row],[Qté consommée pour 1 mois]]),"-")</f>
        <v>0</v>
      </c>
      <c r="V14" s="130">
        <f>IFERROR(Tableau812[[#This Row],[Surplus engendré par la fermeture en quantité]]*Tableau812[[#This Row],[Prix de revient]],"-")</f>
        <v>0</v>
      </c>
    </row>
    <row r="15" spans="3:31" s="85" customFormat="1" ht="13.8">
      <c r="C15" s="47">
        <v>44457</v>
      </c>
      <c r="D15" s="86">
        <v>666</v>
      </c>
      <c r="E15" s="49" t="s">
        <v>26</v>
      </c>
      <c r="F15" s="127">
        <v>7.68</v>
      </c>
      <c r="G15" s="87">
        <v>36</v>
      </c>
      <c r="H15" s="88">
        <v>4</v>
      </c>
      <c r="I15" s="89" t="s">
        <v>16</v>
      </c>
      <c r="J15" s="88">
        <v>36</v>
      </c>
      <c r="K15" s="89" t="e">
        <f>INDEX('[1]BDD STOCKS Fournisseurs Mai'!$Y:$Y,MATCH(dlc!D15,'[1]BDD STOCKS Fournisseurs Mai'!$B:$B,0))</f>
        <v>#N/A</v>
      </c>
      <c r="L15" s="90">
        <f>(IF(OR(Tableau812[[#This Row],[Quantité en Stock]]="-",Tableau812[[#This Row],[Qté consommée pour 1 mois]]="-"),"-",Tableau812[[#This Row],[Quantité en Stock]]/Tableau812[[#This Row],[Qté consommée pour 1 mois]]))</f>
        <v>9</v>
      </c>
      <c r="M15" s="91">
        <f t="shared" si="0"/>
        <v>2.9508196721311477</v>
      </c>
      <c r="N15" s="88">
        <f>IFERROR(IF(Tableau812[[#This Row],[Durée de consomm° possible]]&lt;$H$2,Tableau812[[#This Row],[Durée de consomm° possible]]*Tableau812[[#This Row],[Qté consommée pour 1 mois]],Tableau812[[#This Row],[Qté consommée pour 1 mois]]*$H$2),"-")</f>
        <v>11.803278688524591</v>
      </c>
      <c r="O15" s="95">
        <f>IFERROR(IF(Tableau812[[#This Row],[Durée de consomm° possible]]&lt;=0,Tableau812[[#This Row],[Nombre de mois de stock]], MAX(0,Tableau812[[#This Row],[Nombre de mois de stock]]-Tableau812[[#This Row],[Durée de consomm° possible]]) ),"-")</f>
        <v>6.0491803278688518</v>
      </c>
      <c r="P15" s="93">
        <f>IF(Tableau812[[#This Row],[Qté consommée pour 1 mois]]="-","-",IF(Tableau812[[#This Row],[Nombre de mois de stock]]&lt;Tableau812[[#This Row],[Durée de consomm° possible]],"-",IF(Tableau812[[#This Row],[Durée de consomm° possible]]&lt;=0,"",Tableau812[[#This Row],[Quantité en Stock]]-Tableau812[[#This Row],[Qtés consommées]])))</f>
        <v>24.196721311475407</v>
      </c>
      <c r="Q15" s="93">
        <f>IF(Tableau812[[#This Row],[Qté consommée pour 1 mois]]="-",Tableau812[[#This Row],[Quantité en Stock]],IF(Tableau812[[#This Row],[Surplus en mois DONS]]&lt;0,"-",IF(Tableau812[[#This Row],[Surplus en mois DONS]]="-","-",Tableau812[[#This Row],[Quantité restante en UVC]])))</f>
        <v>24.196721311475407</v>
      </c>
      <c r="R15" s="127">
        <f>IFERROR(Tableau812[[#This Row],[DONS EN
Quantité]]*Tableau812[[#This Row],[Prix de revient]],"-")</f>
        <v>185.83081967213113</v>
      </c>
      <c r="S15" s="95">
        <f>IF(Tableau812[[#This Row],[Durée de consomm° possible]]&lt;=0,0,Tableau812[[#This Row],[Durée de consomm° possible]]-$H$2)</f>
        <v>-9.8360655737704583E-2</v>
      </c>
      <c r="T15" s="95">
        <f>IF(Tableau812[[#This Row],[Durée de consomm° restante si fermeture ]]&lt;=0,0,Tableau812[[#This Row],[Durée de consomm° restante si fermeture ]]-$H$2)</f>
        <v>0</v>
      </c>
      <c r="U15" s="96">
        <f>IFERROR(IF(Tableau812[[#This Row],[Surplus engendré par la fermeture en mois]]&lt;=0,0,Tableau812[[#This Row],[Surplus engendré par la fermeture en mois]]*Tableau812[[#This Row],[Qté consommée pour 1 mois]]),"-")</f>
        <v>0</v>
      </c>
      <c r="V15" s="130">
        <f>IFERROR(Tableau812[[#This Row],[Surplus engendré par la fermeture en quantité]]*Tableau812[[#This Row],[Prix de revient]],"-")</f>
        <v>0</v>
      </c>
    </row>
    <row r="16" spans="3:31" s="85" customFormat="1" ht="13.8">
      <c r="C16" s="47">
        <v>44457</v>
      </c>
      <c r="D16" s="86">
        <v>612</v>
      </c>
      <c r="E16" s="49" t="s">
        <v>28</v>
      </c>
      <c r="F16" s="127">
        <v>6.4</v>
      </c>
      <c r="G16" s="87">
        <v>384</v>
      </c>
      <c r="H16" s="88">
        <v>38</v>
      </c>
      <c r="I16" s="89" t="s">
        <v>16</v>
      </c>
      <c r="J16" s="88" t="s">
        <v>17</v>
      </c>
      <c r="K16" s="89" t="e">
        <f>INDEX('[1]BDD STOCKS Fournisseurs Mai'!$Y:$Y,MATCH(dlc!D16,'[1]BDD STOCKS Fournisseurs Mai'!$B:$B,0))</f>
        <v>#N/A</v>
      </c>
      <c r="L16" s="90">
        <f>(IF(OR(Tableau812[[#This Row],[Quantité en Stock]]="-",Tableau812[[#This Row],[Qté consommée pour 1 mois]]="-"),"-",Tableau812[[#This Row],[Quantité en Stock]]/Tableau812[[#This Row],[Qté consommée pour 1 mois]]))</f>
        <v>10.105263157894736</v>
      </c>
      <c r="M16" s="91">
        <f t="shared" si="0"/>
        <v>2.9508196721311477</v>
      </c>
      <c r="N16" s="88">
        <f>IFERROR(IF(Tableau812[[#This Row],[Durée de consomm° possible]]&lt;$H$2,Tableau812[[#This Row],[Durée de consomm° possible]]*Tableau812[[#This Row],[Qté consommée pour 1 mois]],Tableau812[[#This Row],[Qté consommée pour 1 mois]]*$H$2),"-")</f>
        <v>112.13114754098362</v>
      </c>
      <c r="O16" s="95">
        <f>IFERROR(IF(Tableau812[[#This Row],[Durée de consomm° possible]]&lt;=0,Tableau812[[#This Row],[Nombre de mois de stock]], MAX(0,Tableau812[[#This Row],[Nombre de mois de stock]]-Tableau812[[#This Row],[Durée de consomm° possible]]) ),"-")</f>
        <v>7.1544434857635881</v>
      </c>
      <c r="P16" s="93">
        <f>IF(Tableau812[[#This Row],[Qté consommée pour 1 mois]]="-","-",IF(Tableau812[[#This Row],[Nombre de mois de stock]]&lt;Tableau812[[#This Row],[Durée de consomm° possible]],"-",IF(Tableau812[[#This Row],[Durée de consomm° possible]]&lt;=0,"",Tableau812[[#This Row],[Quantité en Stock]]-Tableau812[[#This Row],[Qtés consommées]])))</f>
        <v>271.86885245901635</v>
      </c>
      <c r="Q16" s="93">
        <f>IF(Tableau812[[#This Row],[Qté consommée pour 1 mois]]="-",Tableau812[[#This Row],[Quantité en Stock]],IF(Tableau812[[#This Row],[Surplus en mois DONS]]&lt;0,"-",IF(Tableau812[[#This Row],[Surplus en mois DONS]]="-","-",Tableau812[[#This Row],[Quantité restante en UVC]])))</f>
        <v>271.86885245901635</v>
      </c>
      <c r="R16" s="127">
        <f>IFERROR(Tableau812[[#This Row],[DONS EN
Quantité]]*Tableau812[[#This Row],[Prix de revient]],"-")</f>
        <v>1739.9606557377047</v>
      </c>
      <c r="S16" s="95">
        <f>IF(Tableau812[[#This Row],[Durée de consomm° possible]]&lt;=0,0,Tableau812[[#This Row],[Durée de consomm° possible]]-$H$2)</f>
        <v>-9.8360655737704583E-2</v>
      </c>
      <c r="T16" s="95">
        <f>IF(Tableau812[[#This Row],[Durée de consomm° restante si fermeture ]]&lt;=0,0,Tableau812[[#This Row],[Durée de consomm° restante si fermeture ]]-$H$2)</f>
        <v>0</v>
      </c>
      <c r="U16" s="96">
        <f>IFERROR(IF(Tableau812[[#This Row],[Surplus engendré par la fermeture en mois]]&lt;=0,0,Tableau812[[#This Row],[Surplus engendré par la fermeture en mois]]*Tableau812[[#This Row],[Qté consommée pour 1 mois]]),"-")</f>
        <v>0</v>
      </c>
      <c r="V16" s="130">
        <f>IFERROR(Tableau812[[#This Row],[Surplus engendré par la fermeture en quantité]]*Tableau812[[#This Row],[Prix de revient]],"-")</f>
        <v>0</v>
      </c>
    </row>
    <row r="17" spans="3:22" s="85" customFormat="1" ht="13.8">
      <c r="C17" s="47">
        <v>44855</v>
      </c>
      <c r="D17" s="86">
        <v>612</v>
      </c>
      <c r="E17" s="49" t="s">
        <v>28</v>
      </c>
      <c r="F17" s="127">
        <v>6.4</v>
      </c>
      <c r="G17" s="87">
        <v>384</v>
      </c>
      <c r="H17" s="88">
        <v>38</v>
      </c>
      <c r="I17" s="89" t="s">
        <v>16</v>
      </c>
      <c r="J17" s="88" t="s">
        <v>17</v>
      </c>
      <c r="K17" s="89" t="e">
        <f>INDEX('[1]BDD STOCKS Fournisseurs Mai'!$Y:$Y,MATCH(dlc!D17,'[1]BDD STOCKS Fournisseurs Mai'!$B:$B,0))</f>
        <v>#N/A</v>
      </c>
      <c r="L17" s="90">
        <f>(IF(OR(Tableau812[[#This Row],[Quantité en Stock]]="-",Tableau812[[#This Row],[Qté consommée pour 1 mois]]="-"),"-",Tableau812[[#This Row],[Quantité en Stock]]/Tableau812[[#This Row],[Qté consommée pour 1 mois]]))</f>
        <v>10.105263157894736</v>
      </c>
      <c r="M17" s="91">
        <f t="shared" si="0"/>
        <v>16</v>
      </c>
      <c r="N17" s="88">
        <f>IFERROR(IF(Tableau812[[#This Row],[Durée de consomm° possible]]&lt;$H$2,Tableau812[[#This Row],[Durée de consomm° possible]]*Tableau812[[#This Row],[Qté consommée pour 1 mois]],Tableau812[[#This Row],[Qté consommée pour 1 mois]]*$H$2),"-")</f>
        <v>115.86885245901638</v>
      </c>
      <c r="O17" s="95">
        <f>IFERROR(IF(Tableau812[[#This Row],[Durée de consomm° possible]]&lt;=0,Tableau812[[#This Row],[Nombre de mois de stock]], MAX(0,Tableau812[[#This Row],[Nombre de mois de stock]]-Tableau812[[#This Row],[Durée de consomm° possible]]) ),"-")</f>
        <v>0</v>
      </c>
      <c r="P17" s="93" t="str">
        <f>IF(Tableau812[[#This Row],[Qté consommée pour 1 mois]]="-","-",IF(Tableau812[[#This Row],[Nombre de mois de stock]]&lt;Tableau812[[#This Row],[Durée de consomm° possible]],"-",IF(Tableau812[[#This Row],[Durée de consomm° possible]]&lt;=0,"",Tableau812[[#This Row],[Quantité en Stock]]-Tableau812[[#This Row],[Qtés consommées]])))</f>
        <v>-</v>
      </c>
      <c r="Q17" s="93" t="str">
        <f>IF(Tableau812[[#This Row],[Qté consommée pour 1 mois]]="-",Tableau812[[#This Row],[Quantité en Stock]],IF(Tableau812[[#This Row],[Surplus en mois DONS]]&lt;0,"-",IF(Tableau812[[#This Row],[Surplus en mois DONS]]="-","-",Tableau812[[#This Row],[Quantité restante en UVC]])))</f>
        <v>-</v>
      </c>
      <c r="R17" s="127" t="str">
        <f>IFERROR(Tableau812[[#This Row],[DONS EN
Quantité]]*Tableau812[[#This Row],[Prix de revient]],"-")</f>
        <v>-</v>
      </c>
      <c r="S17" s="95">
        <f>IF(Tableau812[[#This Row],[Durée de consomm° possible]]&lt;=0,0,Tableau812[[#This Row],[Durée de consomm° possible]]-$H$2)</f>
        <v>12.950819672131148</v>
      </c>
      <c r="T17" s="95">
        <f>IF(Tableau812[[#This Row],[Durée de consomm° restante si fermeture ]]&lt;=0,0,Tableau812[[#This Row],[Durée de consomm° restante si fermeture ]]-$H$2)</f>
        <v>9.9016393442622963</v>
      </c>
      <c r="U17" s="96">
        <f>IFERROR(IF(Tableau812[[#This Row],[Surplus engendré par la fermeture en mois]]&lt;=0,0,Tableau812[[#This Row],[Surplus engendré par la fermeture en mois]]*Tableau812[[#This Row],[Qté consommée pour 1 mois]]),"-")</f>
        <v>376.26229508196724</v>
      </c>
      <c r="V17" s="130">
        <f>IFERROR(Tableau812[[#This Row],[Surplus engendré par la fermeture en quantité]]*Tableau812[[#This Row],[Prix de revient]],"-")</f>
        <v>2408.0786885245902</v>
      </c>
    </row>
    <row r="18" spans="3:22" s="85" customFormat="1" ht="13.8">
      <c r="C18" s="47">
        <v>44731</v>
      </c>
      <c r="D18" s="86">
        <v>683</v>
      </c>
      <c r="E18" s="49" t="s">
        <v>18</v>
      </c>
      <c r="F18" s="127">
        <v>11.45</v>
      </c>
      <c r="G18" s="87">
        <v>159</v>
      </c>
      <c r="H18" s="88">
        <v>10</v>
      </c>
      <c r="I18" s="89" t="s">
        <v>16</v>
      </c>
      <c r="J18" s="88" t="s">
        <v>17</v>
      </c>
      <c r="K18" s="89" t="e">
        <f>INDEX('[1]BDD STOCKS Fournisseurs Mai'!$Y:$Y,MATCH(dlc!D18,'[1]BDD STOCKS Fournisseurs Mai'!$B:$B,0))</f>
        <v>#N/A</v>
      </c>
      <c r="L18" s="90">
        <f>(IF(OR(Tableau812[[#This Row],[Quantité en Stock]]="-",Tableau812[[#This Row],[Qté consommée pour 1 mois]]="-"),"-",Tableau812[[#This Row],[Quantité en Stock]]/Tableau812[[#This Row],[Qté consommée pour 1 mois]]))</f>
        <v>15.9</v>
      </c>
      <c r="M18" s="91">
        <f t="shared" si="0"/>
        <v>11.934426229508198</v>
      </c>
      <c r="N18" s="88">
        <f>IFERROR(IF(Tableau812[[#This Row],[Durée de consomm° possible]]&lt;$H$2,Tableau812[[#This Row],[Durée de consomm° possible]]*Tableau812[[#This Row],[Qté consommée pour 1 mois]],Tableau812[[#This Row],[Qté consommée pour 1 mois]]*$H$2),"-")</f>
        <v>30.491803278688522</v>
      </c>
      <c r="O18" s="95">
        <f>IFERROR(IF(Tableau812[[#This Row],[Durée de consomm° possible]]&lt;=0,Tableau812[[#This Row],[Nombre de mois de stock]], MAX(0,Tableau812[[#This Row],[Nombre de mois de stock]]-Tableau812[[#This Row],[Durée de consomm° possible]]) ),"-")</f>
        <v>3.9655737704918028</v>
      </c>
      <c r="P18" s="93">
        <f>IF(Tableau812[[#This Row],[Qté consommée pour 1 mois]]="-","-",IF(Tableau812[[#This Row],[Nombre de mois de stock]]&lt;Tableau812[[#This Row],[Durée de consomm° possible]],"-",IF(Tableau812[[#This Row],[Durée de consomm° possible]]&lt;=0,"",Tableau812[[#This Row],[Quantité en Stock]]-Tableau812[[#This Row],[Qtés consommées]])))</f>
        <v>128.50819672131149</v>
      </c>
      <c r="Q18" s="93">
        <f>IF(Tableau812[[#This Row],[Qté consommée pour 1 mois]]="-",Tableau812[[#This Row],[Quantité en Stock]],IF(Tableau812[[#This Row],[Surplus en mois DONS]]&lt;0,"-",IF(Tableau812[[#This Row],[Surplus en mois DONS]]="-","-",Tableau812[[#This Row],[Quantité restante en UVC]])))</f>
        <v>128.50819672131149</v>
      </c>
      <c r="R18" s="127">
        <f>IFERROR(Tableau812[[#This Row],[DONS EN
Quantité]]*Tableau812[[#This Row],[Prix de revient]],"-")</f>
        <v>1471.4188524590165</v>
      </c>
      <c r="S18" s="95">
        <f>IF(Tableau812[[#This Row],[Durée de consomm° possible]]&lt;=0,0,Tableau812[[#This Row],[Durée de consomm° possible]]-$H$2)</f>
        <v>8.8852459016393457</v>
      </c>
      <c r="T18" s="95">
        <f>IF(Tableau812[[#This Row],[Durée de consomm° restante si fermeture ]]&lt;=0,0,Tableau812[[#This Row],[Durée de consomm° restante si fermeture ]]-$H$2)</f>
        <v>5.8360655737704938</v>
      </c>
      <c r="U18" s="96">
        <f>IFERROR(IF(Tableau812[[#This Row],[Surplus engendré par la fermeture en mois]]&lt;=0,0,Tableau812[[#This Row],[Surplus engendré par la fermeture en mois]]*Tableau812[[#This Row],[Qté consommée pour 1 mois]]),"-")</f>
        <v>58.360655737704938</v>
      </c>
      <c r="V18" s="130">
        <f>IFERROR(Tableau812[[#This Row],[Surplus engendré par la fermeture en quantité]]*Tableau812[[#This Row],[Prix de revient]],"-")</f>
        <v>668.22950819672155</v>
      </c>
    </row>
    <row r="19" spans="3:22" s="132" customFormat="1" ht="13.8">
      <c r="C19" s="131">
        <v>44977</v>
      </c>
      <c r="E19" s="133"/>
      <c r="F19" s="134">
        <v>10</v>
      </c>
      <c r="G19" s="135">
        <v>200</v>
      </c>
      <c r="H19" s="135">
        <v>20</v>
      </c>
      <c r="I19" s="136"/>
      <c r="J19" s="135"/>
      <c r="K19" s="136"/>
      <c r="L19" s="137">
        <f>(IF(OR(Tableau812[[#This Row],[Quantité en Stock]]="-",Tableau812[[#This Row],[Qté consommée pour 1 mois]]="-"),"-",Tableau812[[#This Row],[Quantité en Stock]]/Tableau812[[#This Row],[Qté consommée pour 1 mois]]))</f>
        <v>10</v>
      </c>
      <c r="M19" s="138">
        <f t="shared" ref="M19" si="1">(C19-$D$2)/30.5</f>
        <v>20</v>
      </c>
      <c r="N19" s="135">
        <f>IFERROR(IF(Tableau812[[#This Row],[Durée de consomm° possible]]&lt;$H$2,Tableau812[[#This Row],[Durée de consomm° possible]]*Tableau812[[#This Row],[Qté consommée pour 1 mois]],Tableau812[[#This Row],[Qté consommée pour 1 mois]]*$H$2),"-")</f>
        <v>60.983606557377044</v>
      </c>
      <c r="O19" s="139">
        <f>IFERROR(IF(Tableau812[[#This Row],[Durée de consomm° possible]]&lt;=0,Tableau812[[#This Row],[Nombre de mois de stock]], MAX(0,Tableau812[[#This Row],[Nombre de mois de stock]]-Tableau812[[#This Row],[Durée de consomm° possible]]) ),"-")</f>
        <v>0</v>
      </c>
      <c r="P19" s="138" t="str">
        <f>IF(Tableau812[[#This Row],[Qté consommée pour 1 mois]]="-","-",IF(Tableau812[[#This Row],[Nombre de mois de stock]]&lt;Tableau812[[#This Row],[Durée de consomm° possible]],"-",IF(Tableau812[[#This Row],[Durée de consomm° possible]]&lt;=0,"",Tableau812[[#This Row],[Quantité en Stock]]-Tableau812[[#This Row],[Qtés consommées]])))</f>
        <v>-</v>
      </c>
      <c r="Q19" s="138" t="str">
        <f>IF(Tableau812[[#This Row],[Qté consommée pour 1 mois]]="-",Tableau812[[#This Row],[Quantité en Stock]],IF(Tableau812[[#This Row],[Surplus en mois DONS]]&lt;0,"-",IF(Tableau812[[#This Row],[Surplus en mois DONS]]="-","-",Tableau812[[#This Row],[Quantité restante en UVC]])))</f>
        <v>-</v>
      </c>
      <c r="R19" s="134" t="str">
        <f>IFERROR(Tableau812[[#This Row],[DONS EN
Quantité]]*Tableau812[[#This Row],[Prix de revient]],"-")</f>
        <v>-</v>
      </c>
      <c r="S19" s="139">
        <f>IF(Tableau812[[#This Row],[Durée de consomm° possible]]&lt;=0,0,Tableau812[[#This Row],[Durée de consomm° possible]]-$H$2)</f>
        <v>16.950819672131146</v>
      </c>
      <c r="T19" s="139">
        <f>IF(Tableau812[[#This Row],[Durée de consomm° restante si fermeture ]]&lt;=0,0,Tableau812[[#This Row],[Durée de consomm° restante si fermeture ]]-$H$2)</f>
        <v>13.901639344262295</v>
      </c>
      <c r="U19" s="140">
        <f>IFERROR(IF(Tableau812[[#This Row],[Surplus engendré par la fermeture en mois]]&lt;=0,0,Tableau812[[#This Row],[Surplus engendré par la fermeture en mois]]*Tableau812[[#This Row],[Qté consommée pour 1 mois]]),"-")</f>
        <v>278.03278688524591</v>
      </c>
      <c r="V19" s="141">
        <f>IFERROR(Tableau812[[#This Row],[Surplus engendré par la fermeture en quantité]]*Tableau812[[#This Row],[Prix de revient]],"-")</f>
        <v>2780.3278688524592</v>
      </c>
    </row>
  </sheetData>
  <autoFilter ref="C6:D18"/>
  <conditionalFormatting sqref="N7:N19 S7:U19">
    <cfRule type="cellIs" dxfId="47" priority="3" operator="lessThanOrEqual">
      <formula>0</formula>
    </cfRule>
  </conditionalFormatting>
  <conditionalFormatting sqref="O7:O19">
    <cfRule type="cellIs" dxfId="2" priority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E19"/>
  <sheetViews>
    <sheetView topLeftCell="E3" zoomScale="120" zoomScaleNormal="120" workbookViewId="0">
      <selection activeCell="O14" sqref="O14"/>
    </sheetView>
  </sheetViews>
  <sheetFormatPr baseColWidth="10" defaultRowHeight="14.4" outlineLevelCol="1"/>
  <cols>
    <col min="1" max="1" width="1.5546875" customWidth="1"/>
    <col min="2" max="2" width="2" customWidth="1"/>
    <col min="3" max="3" width="10.5546875" style="8" customWidth="1"/>
    <col min="4" max="4" width="10.5546875" customWidth="1"/>
    <col min="5" max="5" width="19.5546875" style="10" customWidth="1"/>
    <col min="6" max="6" width="9.44140625" style="11" customWidth="1"/>
    <col min="7" max="7" width="10.5546875" style="12" customWidth="1"/>
    <col min="8" max="8" width="10.5546875" style="10" customWidth="1"/>
    <col min="9" max="10" width="10.5546875" style="10" hidden="1" customWidth="1" outlineLevel="1"/>
    <col min="11" max="11" width="10.5546875" style="14" hidden="1" customWidth="1" outlineLevel="1"/>
    <col min="12" max="12" width="10.5546875" style="15" customWidth="1" collapsed="1"/>
    <col min="13" max="13" width="15.5546875" style="10" customWidth="1"/>
    <col min="14" max="14" width="10.5546875" style="12" customWidth="1"/>
    <col min="15" max="18" width="10.5546875" style="10" customWidth="1"/>
    <col min="19" max="20" width="10.5546875" style="14" customWidth="1" outlineLevel="1"/>
    <col min="21" max="21" width="10.5546875" style="10" customWidth="1" outlineLevel="1"/>
    <col min="22" max="22" width="10.5546875" style="18" customWidth="1" outlineLevel="1"/>
  </cols>
  <sheetData>
    <row r="1" spans="3:31" s="7" customFormat="1" ht="20.100000000000001" customHeight="1">
      <c r="C1" s="1"/>
      <c r="D1" s="2" t="s">
        <v>0</v>
      </c>
      <c r="E1" s="3"/>
      <c r="F1" s="4"/>
      <c r="G1" s="5"/>
      <c r="H1" s="6" t="s">
        <v>1</v>
      </c>
      <c r="I1" s="3"/>
      <c r="J1" s="3"/>
      <c r="L1" s="2"/>
      <c r="M1" s="3"/>
      <c r="N1" s="5"/>
      <c r="Q1" s="2" t="s">
        <v>2</v>
      </c>
      <c r="S1" s="2"/>
      <c r="T1" s="2"/>
    </row>
    <row r="2" spans="3:31" ht="18" thickBot="1">
      <c r="D2" s="9">
        <v>44367</v>
      </c>
      <c r="H2" s="13">
        <f>($Q$2-$D$2)/30.5</f>
        <v>3.0491803278688523</v>
      </c>
      <c r="N2" s="16"/>
      <c r="O2" s="15"/>
      <c r="P2" s="15"/>
      <c r="Q2" s="17">
        <v>44460</v>
      </c>
      <c r="T2" s="2"/>
      <c r="U2" s="10">
        <f>144-21</f>
        <v>123</v>
      </c>
    </row>
    <row r="3" spans="3:31" ht="9" customHeight="1" thickTop="1">
      <c r="E3"/>
      <c r="F3"/>
      <c r="Q3" s="6"/>
    </row>
    <row r="4" spans="3:31" ht="8.25" customHeight="1">
      <c r="M4" s="15"/>
    </row>
    <row r="5" spans="3:31" ht="15" thickBot="1">
      <c r="J5" s="19" t="s">
        <v>3</v>
      </c>
      <c r="K5" s="20"/>
      <c r="L5" s="14"/>
      <c r="M5" s="14"/>
      <c r="N5" s="14"/>
      <c r="O5" s="14"/>
      <c r="P5" s="14"/>
      <c r="Q5" s="14"/>
      <c r="R5" s="14"/>
      <c r="U5" s="14"/>
      <c r="V5" s="14"/>
    </row>
    <row r="6" spans="3:31" s="30" customFormat="1" ht="56.25" customHeight="1" thickTop="1" thickBot="1">
      <c r="C6" s="74" t="s">
        <v>29</v>
      </c>
      <c r="D6" s="25" t="s">
        <v>6</v>
      </c>
      <c r="E6" s="26" t="s">
        <v>7</v>
      </c>
      <c r="F6" s="27" t="s">
        <v>8</v>
      </c>
      <c r="G6" s="28" t="s">
        <v>20</v>
      </c>
      <c r="H6" s="26" t="s">
        <v>27</v>
      </c>
      <c r="I6" s="26" t="s">
        <v>9</v>
      </c>
      <c r="J6" s="26" t="s">
        <v>10</v>
      </c>
      <c r="K6" s="26" t="s">
        <v>11</v>
      </c>
      <c r="L6" s="26" t="s">
        <v>30</v>
      </c>
      <c r="M6" s="26" t="s">
        <v>31</v>
      </c>
      <c r="N6" s="28" t="s">
        <v>32</v>
      </c>
      <c r="O6" s="26" t="s">
        <v>33</v>
      </c>
      <c r="P6" s="26" t="s">
        <v>34</v>
      </c>
      <c r="Q6" s="26" t="s">
        <v>35</v>
      </c>
      <c r="R6" s="26" t="s">
        <v>36</v>
      </c>
      <c r="S6" s="26" t="s">
        <v>37</v>
      </c>
      <c r="T6" s="26" t="s">
        <v>38</v>
      </c>
      <c r="U6" s="26" t="s">
        <v>39</v>
      </c>
      <c r="V6" s="29" t="s">
        <v>40</v>
      </c>
      <c r="W6" s="31"/>
      <c r="X6" s="31"/>
      <c r="Y6" s="31"/>
      <c r="Z6" s="31"/>
      <c r="AA6" s="31"/>
      <c r="AB6" s="31"/>
      <c r="AC6" s="31"/>
      <c r="AD6" s="31"/>
      <c r="AE6" s="31"/>
    </row>
    <row r="7" spans="3:31" ht="12" customHeight="1" thickTop="1">
      <c r="C7" s="32">
        <v>44386</v>
      </c>
      <c r="D7" s="33">
        <v>623</v>
      </c>
      <c r="E7" s="34" t="s">
        <v>19</v>
      </c>
      <c r="F7" s="35">
        <v>6.5</v>
      </c>
      <c r="G7" s="36">
        <v>144</v>
      </c>
      <c r="H7" s="37">
        <v>10</v>
      </c>
      <c r="I7" s="38" t="s">
        <v>16</v>
      </c>
      <c r="J7" s="37">
        <v>720</v>
      </c>
      <c r="K7" s="38" t="e">
        <f>INDEX('[1]BDD STOCKS Fournisseurs Mai'!$Y:$Y,MATCH('dlc (VIDE)'!D7,'[1]BDD STOCKS Fournisseurs Mai'!$B:$B,0))</f>
        <v>#N/A</v>
      </c>
      <c r="L7" s="39"/>
      <c r="M7" s="40"/>
      <c r="N7" s="41"/>
      <c r="O7" s="42"/>
      <c r="P7" s="42"/>
      <c r="Q7" s="43"/>
      <c r="R7" s="44"/>
      <c r="S7" s="45"/>
      <c r="T7" s="42"/>
      <c r="U7" s="45"/>
      <c r="V7" s="46"/>
    </row>
    <row r="8" spans="3:31" ht="12" customHeight="1">
      <c r="C8" s="47">
        <v>44425</v>
      </c>
      <c r="D8" s="48">
        <v>623</v>
      </c>
      <c r="E8" s="49" t="s">
        <v>19</v>
      </c>
      <c r="F8" s="50">
        <v>6.5</v>
      </c>
      <c r="G8" s="51">
        <v>117</v>
      </c>
      <c r="H8" s="52">
        <v>9.9514859123447703</v>
      </c>
      <c r="I8" s="53" t="s">
        <v>16</v>
      </c>
      <c r="J8" s="52">
        <v>117</v>
      </c>
      <c r="K8" s="53" t="e">
        <f>INDEX('[1]BDD STOCKS Fournisseurs Mai'!$Y:$Y,MATCH('dlc (VIDE)'!D8,'[1]BDD STOCKS Fournisseurs Mai'!$B:$B,0))</f>
        <v>#N/A</v>
      </c>
      <c r="L8" s="54"/>
      <c r="M8" s="55"/>
      <c r="N8" s="56"/>
      <c r="O8" s="57"/>
      <c r="P8" s="57"/>
      <c r="Q8" s="58"/>
      <c r="R8" s="59"/>
      <c r="S8" s="60"/>
      <c r="T8" s="60"/>
      <c r="U8" s="61"/>
      <c r="V8" s="62"/>
    </row>
    <row r="9" spans="3:31">
      <c r="C9" s="47">
        <v>44562</v>
      </c>
      <c r="D9" s="48">
        <v>665</v>
      </c>
      <c r="E9" s="49" t="s">
        <v>21</v>
      </c>
      <c r="F9" s="50">
        <v>2.17</v>
      </c>
      <c r="G9" s="51">
        <v>380</v>
      </c>
      <c r="H9" s="52">
        <v>33</v>
      </c>
      <c r="I9" s="53" t="s">
        <v>16</v>
      </c>
      <c r="J9" s="52">
        <v>1900</v>
      </c>
      <c r="K9" s="53" t="e">
        <f>INDEX('[1]BDD STOCKS Fournisseurs Mai'!$Y:$Y,MATCH('dlc (VIDE)'!D9,'[1]BDD STOCKS Fournisseurs Mai'!$B:$B,0))</f>
        <v>#N/A</v>
      </c>
      <c r="L9" s="54"/>
      <c r="M9" s="55"/>
      <c r="N9" s="52"/>
      <c r="O9" s="63"/>
      <c r="P9" s="63"/>
      <c r="Q9" s="58"/>
      <c r="R9" s="59"/>
      <c r="S9" s="64"/>
      <c r="T9" s="60"/>
      <c r="U9" s="61"/>
      <c r="V9" s="62"/>
    </row>
    <row r="10" spans="3:31">
      <c r="C10" s="47">
        <v>44458</v>
      </c>
      <c r="D10" s="48">
        <v>671</v>
      </c>
      <c r="E10" s="49" t="s">
        <v>22</v>
      </c>
      <c r="F10" s="50">
        <v>8.68</v>
      </c>
      <c r="G10" s="51">
        <v>54</v>
      </c>
      <c r="H10" s="52">
        <v>6</v>
      </c>
      <c r="I10" s="53" t="s">
        <v>16</v>
      </c>
      <c r="J10" s="52">
        <v>537</v>
      </c>
      <c r="K10" s="53" t="e">
        <f>INDEX('[1]BDD STOCKS Fournisseurs Mai'!$Y:$Y,MATCH('dlc (VIDE)'!D10,'[1]BDD STOCKS Fournisseurs Mai'!$B:$B,0))</f>
        <v>#N/A</v>
      </c>
      <c r="L10" s="54"/>
      <c r="M10" s="55"/>
      <c r="N10" s="52"/>
      <c r="O10" s="63"/>
      <c r="P10" s="63"/>
      <c r="Q10" s="58"/>
      <c r="R10" s="59"/>
      <c r="S10" s="60"/>
      <c r="T10" s="60"/>
      <c r="U10" s="61"/>
      <c r="V10" s="62"/>
    </row>
    <row r="11" spans="3:31">
      <c r="C11" s="47">
        <v>44411</v>
      </c>
      <c r="D11" s="48">
        <v>680</v>
      </c>
      <c r="E11" s="49" t="s">
        <v>23</v>
      </c>
      <c r="F11" s="50">
        <v>8</v>
      </c>
      <c r="G11" s="51">
        <v>192</v>
      </c>
      <c r="H11" s="52">
        <v>21</v>
      </c>
      <c r="I11" s="53" t="s">
        <v>16</v>
      </c>
      <c r="J11" s="52" t="s">
        <v>17</v>
      </c>
      <c r="K11" s="53" t="e">
        <f>INDEX('[1]BDD STOCKS Fournisseurs Mai'!$Y:$Y,MATCH('dlc (VIDE)'!D11,'[1]BDD STOCKS Fournisseurs Mai'!$B:$B,0))</f>
        <v>#N/A</v>
      </c>
      <c r="L11" s="54"/>
      <c r="M11" s="55"/>
      <c r="N11" s="52"/>
      <c r="O11" s="63"/>
      <c r="P11" s="63"/>
      <c r="Q11" s="58"/>
      <c r="R11" s="59"/>
      <c r="S11" s="60"/>
      <c r="T11" s="60"/>
      <c r="U11" s="61"/>
      <c r="V11" s="62"/>
    </row>
    <row r="12" spans="3:31">
      <c r="C12" s="47">
        <v>44722</v>
      </c>
      <c r="D12" s="48">
        <v>680</v>
      </c>
      <c r="E12" s="49" t="s">
        <v>23</v>
      </c>
      <c r="F12" s="50">
        <v>8</v>
      </c>
      <c r="G12" s="51">
        <v>128</v>
      </c>
      <c r="H12" s="52">
        <v>12</v>
      </c>
      <c r="I12" s="53" t="s">
        <v>16</v>
      </c>
      <c r="J12" s="52" t="s">
        <v>17</v>
      </c>
      <c r="K12" s="53" t="e">
        <f>INDEX('[1]BDD STOCKS Fournisseurs Mai'!$Y:$Y,MATCH('dlc (VIDE)'!D12,'[1]BDD STOCKS Fournisseurs Mai'!$B:$B,0))</f>
        <v>#N/A</v>
      </c>
      <c r="L12" s="54"/>
      <c r="M12" s="55"/>
      <c r="N12" s="52"/>
      <c r="O12" s="63"/>
      <c r="P12" s="63"/>
      <c r="Q12" s="58"/>
      <c r="R12" s="59"/>
      <c r="S12" s="60"/>
      <c r="T12" s="60"/>
      <c r="U12" s="61"/>
      <c r="V12" s="62"/>
    </row>
    <row r="13" spans="3:31">
      <c r="C13" s="47">
        <v>44408</v>
      </c>
      <c r="D13" s="48">
        <v>698</v>
      </c>
      <c r="E13" s="49" t="s">
        <v>24</v>
      </c>
      <c r="F13" s="50">
        <v>8.1999999999999993</v>
      </c>
      <c r="G13" s="51">
        <v>202</v>
      </c>
      <c r="H13" s="52">
        <v>71</v>
      </c>
      <c r="I13" s="53" t="s">
        <v>16</v>
      </c>
      <c r="J13" s="52">
        <v>202</v>
      </c>
      <c r="K13" s="53" t="e">
        <f>INDEX('[1]BDD STOCKS Fournisseurs Mai'!$Y:$Y,MATCH('dlc (VIDE)'!D13,'[1]BDD STOCKS Fournisseurs Mai'!$B:$B,0))</f>
        <v>#N/A</v>
      </c>
      <c r="L13" s="54"/>
      <c r="M13" s="55"/>
      <c r="N13" s="65"/>
      <c r="O13" s="72"/>
      <c r="P13" s="72"/>
      <c r="Q13" s="58"/>
      <c r="R13" s="59"/>
      <c r="S13" s="66"/>
      <c r="T13" s="66"/>
      <c r="U13" s="67"/>
      <c r="V13" s="68"/>
    </row>
    <row r="14" spans="3:31">
      <c r="C14" s="47">
        <v>44469</v>
      </c>
      <c r="D14" s="48">
        <v>610</v>
      </c>
      <c r="E14" s="49" t="s">
        <v>25</v>
      </c>
      <c r="F14" s="50">
        <v>5.86</v>
      </c>
      <c r="G14" s="51">
        <v>214</v>
      </c>
      <c r="H14" s="52">
        <v>78.391100084104281</v>
      </c>
      <c r="I14" s="53" t="s">
        <v>16</v>
      </c>
      <c r="J14" s="52">
        <v>214</v>
      </c>
      <c r="K14" s="53" t="e">
        <f>INDEX('[1]BDD STOCKS Fournisseurs Mai'!$Y:$Y,MATCH('dlc (VIDE)'!D14,'[1]BDD STOCKS Fournisseurs Mai'!$B:$B,0))</f>
        <v>#N/A</v>
      </c>
      <c r="L14" s="54"/>
      <c r="M14" s="55"/>
      <c r="N14" s="52"/>
      <c r="O14" s="57"/>
      <c r="P14" s="57"/>
      <c r="Q14" s="73"/>
      <c r="R14" s="70"/>
      <c r="S14" s="60"/>
      <c r="T14" s="60"/>
      <c r="U14" s="61"/>
      <c r="V14" s="62"/>
    </row>
    <row r="15" spans="3:31">
      <c r="C15" s="47">
        <v>44457</v>
      </c>
      <c r="D15" s="48">
        <v>666</v>
      </c>
      <c r="E15" s="49" t="s">
        <v>26</v>
      </c>
      <c r="F15" s="50">
        <v>7.68</v>
      </c>
      <c r="G15" s="51">
        <v>36</v>
      </c>
      <c r="H15" s="52">
        <v>4</v>
      </c>
      <c r="I15" s="53" t="s">
        <v>16</v>
      </c>
      <c r="J15" s="52">
        <v>36</v>
      </c>
      <c r="K15" s="53" t="e">
        <f>INDEX('[1]BDD STOCKS Fournisseurs Mai'!$Y:$Y,MATCH('dlc (VIDE)'!D15,'[1]BDD STOCKS Fournisseurs Mai'!$B:$B,0))</f>
        <v>#N/A</v>
      </c>
      <c r="L15" s="54"/>
      <c r="M15" s="55"/>
      <c r="N15" s="52"/>
      <c r="O15" s="57"/>
      <c r="P15" s="57"/>
      <c r="Q15" s="57"/>
      <c r="R15" s="70"/>
      <c r="S15" s="60"/>
      <c r="T15" s="60"/>
      <c r="U15" s="61"/>
      <c r="V15" s="62"/>
    </row>
    <row r="16" spans="3:31">
      <c r="C16" s="47">
        <v>44457</v>
      </c>
      <c r="D16" s="48">
        <v>612</v>
      </c>
      <c r="E16" s="49" t="s">
        <v>28</v>
      </c>
      <c r="F16" s="50">
        <v>6.4</v>
      </c>
      <c r="G16" s="51">
        <v>384</v>
      </c>
      <c r="H16" s="52">
        <v>38</v>
      </c>
      <c r="I16" s="53" t="s">
        <v>16</v>
      </c>
      <c r="J16" s="52" t="s">
        <v>17</v>
      </c>
      <c r="K16" s="53" t="e">
        <f>INDEX('[1]BDD STOCKS Fournisseurs Mai'!$Y:$Y,MATCH('dlc (VIDE)'!D16,'[1]BDD STOCKS Fournisseurs Mai'!$B:$B,0))</f>
        <v>#N/A</v>
      </c>
      <c r="L16" s="54"/>
      <c r="M16" s="55"/>
      <c r="N16" s="52"/>
      <c r="O16" s="57"/>
      <c r="P16" s="57"/>
      <c r="Q16" s="57"/>
      <c r="R16" s="70"/>
      <c r="S16" s="60"/>
      <c r="T16" s="60"/>
      <c r="U16" s="61"/>
      <c r="V16" s="62"/>
    </row>
    <row r="17" spans="3:22">
      <c r="C17" s="47">
        <v>44855</v>
      </c>
      <c r="D17" s="48">
        <v>612</v>
      </c>
      <c r="E17" s="49" t="s">
        <v>28</v>
      </c>
      <c r="F17" s="50">
        <v>6.4</v>
      </c>
      <c r="G17" s="51">
        <v>384</v>
      </c>
      <c r="H17" s="52">
        <v>38</v>
      </c>
      <c r="I17" s="53" t="s">
        <v>16</v>
      </c>
      <c r="J17" s="52" t="s">
        <v>17</v>
      </c>
      <c r="K17" s="53" t="e">
        <f>INDEX('[1]BDD STOCKS Fournisseurs Mai'!$Y:$Y,MATCH('dlc (VIDE)'!D17,'[1]BDD STOCKS Fournisseurs Mai'!$B:$B,0))</f>
        <v>#N/A</v>
      </c>
      <c r="L17" s="54"/>
      <c r="M17" s="55"/>
      <c r="N17" s="52"/>
      <c r="O17" s="57"/>
      <c r="P17" s="57"/>
      <c r="Q17" s="57"/>
      <c r="R17" s="70"/>
      <c r="S17" s="60"/>
      <c r="T17" s="60"/>
      <c r="U17" s="61"/>
      <c r="V17" s="62"/>
    </row>
    <row r="18" spans="3:22">
      <c r="C18" s="47">
        <v>44731</v>
      </c>
      <c r="D18" s="48">
        <v>683</v>
      </c>
      <c r="E18" s="49" t="s">
        <v>18</v>
      </c>
      <c r="F18" s="50">
        <v>11.45</v>
      </c>
      <c r="G18" s="51">
        <v>159</v>
      </c>
      <c r="H18" s="52">
        <v>10</v>
      </c>
      <c r="I18" s="53" t="s">
        <v>16</v>
      </c>
      <c r="J18" s="52" t="s">
        <v>17</v>
      </c>
      <c r="K18" s="53" t="e">
        <f>INDEX('[1]BDD STOCKS Fournisseurs Mai'!$Y:$Y,MATCH('dlc (VIDE)'!D18,'[1]BDD STOCKS Fournisseurs Mai'!$B:$B,0))</f>
        <v>#N/A</v>
      </c>
      <c r="L18" s="54"/>
      <c r="M18" s="55"/>
      <c r="N18" s="52"/>
      <c r="O18" s="57"/>
      <c r="P18" s="57"/>
      <c r="Q18" s="57"/>
      <c r="R18" s="70"/>
      <c r="S18" s="60"/>
      <c r="T18" s="60"/>
      <c r="U18" s="61"/>
      <c r="V18" s="62"/>
    </row>
    <row r="19" spans="3:22">
      <c r="E19" s="49"/>
      <c r="F19" s="50"/>
      <c r="G19" s="52"/>
      <c r="H19" s="52"/>
      <c r="I19" s="53"/>
      <c r="J19" s="52"/>
      <c r="K19" s="53"/>
      <c r="L19" s="69"/>
      <c r="M19" s="57"/>
      <c r="N19" s="52">
        <f>IFERROR(IF(Tableau8124[[#This Row],[Colonne2]]&lt;$H$2,Tableau8124[[#This Row],[Colonne2]]*Tableau8124[[#This Row],[Quantité consommé
 pour 1 mois]],Tableau8124[[#This Row],[Quantité consommé
 pour 1 mois]]*$H$2),"-")</f>
        <v>0</v>
      </c>
      <c r="O19" s="57"/>
      <c r="P19" s="57"/>
      <c r="Q19" s="57"/>
      <c r="R19" s="70"/>
      <c r="S19" s="57"/>
      <c r="T19" s="57"/>
      <c r="U19" s="57"/>
      <c r="V19" s="71"/>
    </row>
  </sheetData>
  <autoFilter ref="C6:D18"/>
  <conditionalFormatting sqref="N7:N19 S7:U18">
    <cfRule type="cellIs" dxfId="45" priority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dlc</vt:lpstr>
      <vt:lpstr>dlc (VIDE)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Keshia Norris</dc:creator>
  <cp:lastModifiedBy>raymond pentier</cp:lastModifiedBy>
  <dcterms:created xsi:type="dcterms:W3CDTF">2021-05-25T20:29:36Z</dcterms:created>
  <dcterms:modified xsi:type="dcterms:W3CDTF">2021-05-27T23:23:07Z</dcterms:modified>
</cp:coreProperties>
</file>