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15" yWindow="-105" windowWidth="20115" windowHeight="9810" activeTab="2"/>
  </bookViews>
  <sheets>
    <sheet name="Saisie" sheetId="1" r:id="rId1"/>
    <sheet name="Résultats" sheetId="2" r:id="rId2"/>
    <sheet name="Bilan" sheetId="3" r:id="rId3"/>
    <sheet name="Graphique" sheetId="4" r:id="rId4"/>
  </sheets>
  <calcPr calcId="125725" iterateDelta="1E-4"/>
</workbook>
</file>

<file path=xl/calcChain.xml><?xml version="1.0" encoding="utf-8"?>
<calcChain xmlns="http://schemas.openxmlformats.org/spreadsheetml/2006/main">
  <c r="D12" i="3"/>
  <c r="D11"/>
  <c r="D8"/>
  <c r="D7"/>
  <c r="D6"/>
  <c r="H37" i="2"/>
  <c r="H38"/>
  <c r="P38" s="1"/>
  <c r="H39"/>
  <c r="H40"/>
  <c r="H41"/>
  <c r="P41" s="1"/>
  <c r="H42"/>
  <c r="P42" s="1"/>
  <c r="H43"/>
  <c r="P43" s="1"/>
  <c r="H44"/>
  <c r="P44" s="1"/>
  <c r="K37"/>
  <c r="K38"/>
  <c r="K39"/>
  <c r="K40"/>
  <c r="K41"/>
  <c r="K42"/>
  <c r="K43"/>
  <c r="K44"/>
  <c r="K45"/>
  <c r="K46"/>
  <c r="K47"/>
  <c r="J37"/>
  <c r="J38"/>
  <c r="J39"/>
  <c r="J40"/>
  <c r="J41"/>
  <c r="J42"/>
  <c r="J43"/>
  <c r="J44"/>
  <c r="J45"/>
  <c r="J46"/>
  <c r="I37"/>
  <c r="I38"/>
  <c r="I39"/>
  <c r="I40"/>
  <c r="I41"/>
  <c r="I42"/>
  <c r="I43"/>
  <c r="I44"/>
  <c r="F37"/>
  <c r="F38"/>
  <c r="F39"/>
  <c r="F40"/>
  <c r="F41"/>
  <c r="F42"/>
  <c r="F43"/>
  <c r="F44"/>
  <c r="F45"/>
  <c r="F46"/>
  <c r="F47"/>
  <c r="E37"/>
  <c r="E38"/>
  <c r="E39"/>
  <c r="E40"/>
  <c r="E41"/>
  <c r="E42"/>
  <c r="E43"/>
  <c r="E44"/>
  <c r="E45"/>
  <c r="E46"/>
  <c r="E47"/>
  <c r="D37"/>
  <c r="D38"/>
  <c r="D39"/>
  <c r="D40"/>
  <c r="D41"/>
  <c r="D42"/>
  <c r="D43"/>
  <c r="D44"/>
  <c r="D45"/>
  <c r="D46"/>
  <c r="D47"/>
  <c r="D48"/>
  <c r="A37"/>
  <c r="A38"/>
  <c r="A39"/>
  <c r="A40"/>
  <c r="A41"/>
  <c r="A42"/>
  <c r="A43"/>
  <c r="A44"/>
  <c r="A45"/>
  <c r="A46"/>
  <c r="A47"/>
  <c r="D5" i="3"/>
  <c r="B45" i="1"/>
  <c r="B37"/>
  <c r="B44"/>
  <c r="B43"/>
  <c r="B42"/>
  <c r="B41"/>
  <c r="B40"/>
  <c r="B39"/>
  <c r="B38"/>
  <c r="J32" i="2" l="1"/>
  <c r="B22" i="1" l="1"/>
  <c r="B6" l="1"/>
  <c r="D13" i="3"/>
  <c r="K5" i="2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48"/>
  <c r="K49"/>
  <c r="K50"/>
  <c r="K51"/>
  <c r="K52"/>
  <c r="K53"/>
  <c r="K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3"/>
  <c r="J34"/>
  <c r="J35"/>
  <c r="J36"/>
  <c r="J47"/>
  <c r="J48"/>
  <c r="J49"/>
  <c r="J50"/>
  <c r="J51"/>
  <c r="J52"/>
  <c r="J53"/>
  <c r="J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Q37"/>
  <c r="Q38"/>
  <c r="Q41"/>
  <c r="Q42"/>
  <c r="Q43"/>
  <c r="Q44"/>
  <c r="I45"/>
  <c r="Q45" s="1"/>
  <c r="I46"/>
  <c r="Q46" s="1"/>
  <c r="I47"/>
  <c r="Q47" s="1"/>
  <c r="I48"/>
  <c r="Q48" s="1"/>
  <c r="I49"/>
  <c r="Q49" s="1"/>
  <c r="I50"/>
  <c r="Q50" s="1"/>
  <c r="I51"/>
  <c r="Q51" s="1"/>
  <c r="I52"/>
  <c r="Q52" s="1"/>
  <c r="I53"/>
  <c r="Q53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P37"/>
  <c r="H45"/>
  <c r="P45" s="1"/>
  <c r="H46"/>
  <c r="P46" s="1"/>
  <c r="H47"/>
  <c r="P47" s="1"/>
  <c r="H48"/>
  <c r="P48" s="1"/>
  <c r="H49"/>
  <c r="P49" s="1"/>
  <c r="H50"/>
  <c r="P50" s="1"/>
  <c r="H51"/>
  <c r="P51" s="1"/>
  <c r="H52"/>
  <c r="P52" s="1"/>
  <c r="H53"/>
  <c r="P53" s="1"/>
  <c r="I4"/>
  <c r="H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48"/>
  <c r="F49"/>
  <c r="F50"/>
  <c r="F51"/>
  <c r="F52"/>
  <c r="F53"/>
  <c r="F5"/>
  <c r="E32"/>
  <c r="E33"/>
  <c r="E34"/>
  <c r="E35"/>
  <c r="E36"/>
  <c r="E48"/>
  <c r="E49"/>
  <c r="E50"/>
  <c r="E51"/>
  <c r="E52"/>
  <c r="E5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F4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49"/>
  <c r="D50"/>
  <c r="D51"/>
  <c r="D52"/>
  <c r="D53"/>
  <c r="D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3"/>
  <c r="B4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48"/>
  <c r="A49"/>
  <c r="A50"/>
  <c r="A51"/>
  <c r="A52"/>
  <c r="A53"/>
  <c r="A54"/>
  <c r="A55"/>
  <c r="A4"/>
  <c r="A5"/>
  <c r="A6"/>
  <c r="A3"/>
  <c r="B7" i="1"/>
  <c r="B8"/>
  <c r="B9"/>
  <c r="B10"/>
  <c r="B11"/>
  <c r="B12"/>
  <c r="B13"/>
  <c r="B14"/>
  <c r="B15"/>
  <c r="B16"/>
  <c r="B17"/>
  <c r="B18"/>
  <c r="B19"/>
  <c r="B20"/>
  <c r="B21"/>
  <c r="B23"/>
  <c r="B24"/>
  <c r="B26"/>
  <c r="B27"/>
  <c r="B28"/>
  <c r="B29"/>
  <c r="B30"/>
  <c r="B31"/>
  <c r="B32"/>
  <c r="B33"/>
  <c r="B34"/>
  <c r="B35"/>
  <c r="B36"/>
  <c r="B46"/>
  <c r="B47"/>
  <c r="B48"/>
  <c r="B49"/>
  <c r="B50"/>
  <c r="B51"/>
  <c r="B52"/>
  <c r="B53"/>
  <c r="B54"/>
  <c r="B55"/>
  <c r="B56"/>
  <c r="B57"/>
  <c r="B58"/>
  <c r="B59"/>
  <c r="B60"/>
  <c r="B61"/>
  <c r="B62"/>
  <c r="C18" i="2" l="1"/>
  <c r="Q18" s="1"/>
  <c r="P18" l="1"/>
  <c r="L17"/>
  <c r="L18"/>
  <c r="M18" s="1"/>
  <c r="G18"/>
  <c r="N18" l="1"/>
  <c r="B4" i="1"/>
  <c r="B5"/>
  <c r="L5" i="2" l="1"/>
  <c r="L4"/>
  <c r="L44" l="1"/>
  <c r="Q57" l="1"/>
  <c r="D67"/>
  <c r="E67"/>
  <c r="F67"/>
  <c r="H67"/>
  <c r="I67"/>
  <c r="J67"/>
  <c r="K67"/>
  <c r="D68"/>
  <c r="E68"/>
  <c r="F68"/>
  <c r="H68"/>
  <c r="I68"/>
  <c r="J68"/>
  <c r="K68"/>
  <c r="D69"/>
  <c r="E69"/>
  <c r="F69"/>
  <c r="H69"/>
  <c r="I69"/>
  <c r="J69"/>
  <c r="K69"/>
  <c r="D70"/>
  <c r="E70"/>
  <c r="F70"/>
  <c r="H70"/>
  <c r="I70"/>
  <c r="J70"/>
  <c r="K70"/>
  <c r="D71"/>
  <c r="E71"/>
  <c r="F71"/>
  <c r="H71"/>
  <c r="I71"/>
  <c r="J71"/>
  <c r="K71"/>
  <c r="D72"/>
  <c r="E72"/>
  <c r="F72"/>
  <c r="H72"/>
  <c r="I72"/>
  <c r="J72"/>
  <c r="K72"/>
  <c r="D73"/>
  <c r="E73"/>
  <c r="F73"/>
  <c r="H73"/>
  <c r="I73"/>
  <c r="J73"/>
  <c r="K73"/>
  <c r="D74"/>
  <c r="E74"/>
  <c r="F74"/>
  <c r="H74"/>
  <c r="I74"/>
  <c r="J74"/>
  <c r="K74"/>
  <c r="D75"/>
  <c r="E75"/>
  <c r="F75"/>
  <c r="H75"/>
  <c r="I75"/>
  <c r="J75"/>
  <c r="K75"/>
  <c r="D76"/>
  <c r="E76"/>
  <c r="F76"/>
  <c r="H76"/>
  <c r="I76"/>
  <c r="J76"/>
  <c r="K76"/>
  <c r="D77"/>
  <c r="E77"/>
  <c r="F77"/>
  <c r="H77"/>
  <c r="I77"/>
  <c r="J77"/>
  <c r="K77"/>
  <c r="D78"/>
  <c r="E78"/>
  <c r="F78"/>
  <c r="H78"/>
  <c r="I78"/>
  <c r="J78"/>
  <c r="K78"/>
  <c r="D79"/>
  <c r="E79"/>
  <c r="F79"/>
  <c r="H79"/>
  <c r="I79"/>
  <c r="J79"/>
  <c r="K79"/>
  <c r="D80"/>
  <c r="E80"/>
  <c r="F80"/>
  <c r="H80"/>
  <c r="I80"/>
  <c r="J80"/>
  <c r="L80" s="1"/>
  <c r="K80"/>
  <c r="D81"/>
  <c r="E81"/>
  <c r="F81"/>
  <c r="H81"/>
  <c r="I81"/>
  <c r="J81"/>
  <c r="K81"/>
  <c r="D82"/>
  <c r="E82"/>
  <c r="F82"/>
  <c r="H82"/>
  <c r="I82"/>
  <c r="J82"/>
  <c r="K82"/>
  <c r="D83"/>
  <c r="E83"/>
  <c r="F83"/>
  <c r="H83"/>
  <c r="I83"/>
  <c r="J83"/>
  <c r="K83"/>
  <c r="D84"/>
  <c r="E84"/>
  <c r="F84"/>
  <c r="H84"/>
  <c r="I84"/>
  <c r="J84"/>
  <c r="K84"/>
  <c r="B55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C30"/>
  <c r="C34"/>
  <c r="C38"/>
  <c r="C42"/>
  <c r="C44"/>
  <c r="G44" s="1"/>
  <c r="C45"/>
  <c r="C47"/>
  <c r="C51"/>
  <c r="A67"/>
  <c r="C67" s="1"/>
  <c r="A68"/>
  <c r="A69"/>
  <c r="A70"/>
  <c r="A71"/>
  <c r="A72"/>
  <c r="A73"/>
  <c r="A74"/>
  <c r="A75"/>
  <c r="A76"/>
  <c r="A77"/>
  <c r="A78"/>
  <c r="A79"/>
  <c r="A80"/>
  <c r="A81"/>
  <c r="A82"/>
  <c r="A83"/>
  <c r="A84"/>
  <c r="C84" s="1"/>
  <c r="C17"/>
  <c r="C19"/>
  <c r="C82" l="1"/>
  <c r="G82" s="1"/>
  <c r="C78"/>
  <c r="G78" s="1"/>
  <c r="C80"/>
  <c r="P34"/>
  <c r="Q34"/>
  <c r="C81"/>
  <c r="Q30"/>
  <c r="P30"/>
  <c r="C83"/>
  <c r="C79"/>
  <c r="G79" s="1"/>
  <c r="C75"/>
  <c r="C71"/>
  <c r="L79"/>
  <c r="L84"/>
  <c r="M84" s="1"/>
  <c r="L83"/>
  <c r="L82"/>
  <c r="L81"/>
  <c r="M81" s="1"/>
  <c r="L78"/>
  <c r="M78" s="1"/>
  <c r="L67"/>
  <c r="C77"/>
  <c r="C73"/>
  <c r="G73" s="1"/>
  <c r="C69"/>
  <c r="G69" s="1"/>
  <c r="L69"/>
  <c r="C76"/>
  <c r="G76" s="1"/>
  <c r="C72"/>
  <c r="G72" s="1"/>
  <c r="C68"/>
  <c r="G68" s="1"/>
  <c r="C74"/>
  <c r="G74" s="1"/>
  <c r="C70"/>
  <c r="G70" s="1"/>
  <c r="L76"/>
  <c r="L77"/>
  <c r="M77" s="1"/>
  <c r="L75"/>
  <c r="L74"/>
  <c r="L73"/>
  <c r="M73" s="1"/>
  <c r="L72"/>
  <c r="L71"/>
  <c r="M71" s="1"/>
  <c r="L70"/>
  <c r="Q17"/>
  <c r="P17"/>
  <c r="Q19"/>
  <c r="P19"/>
  <c r="L68"/>
  <c r="M67"/>
  <c r="Q56"/>
  <c r="M17"/>
  <c r="G17"/>
  <c r="C12"/>
  <c r="C53"/>
  <c r="C49"/>
  <c r="G49" s="1"/>
  <c r="C40"/>
  <c r="C36"/>
  <c r="C32"/>
  <c r="M44"/>
  <c r="N44" s="1"/>
  <c r="L30"/>
  <c r="M30" s="1"/>
  <c r="L42"/>
  <c r="M42" s="1"/>
  <c r="L41"/>
  <c r="L38"/>
  <c r="M38" s="1"/>
  <c r="L37"/>
  <c r="L34"/>
  <c r="M34" s="1"/>
  <c r="L33"/>
  <c r="L43"/>
  <c r="L40"/>
  <c r="L39"/>
  <c r="L36"/>
  <c r="L35"/>
  <c r="L32"/>
  <c r="L53"/>
  <c r="G84"/>
  <c r="G80"/>
  <c r="M80"/>
  <c r="M74"/>
  <c r="L52"/>
  <c r="L51"/>
  <c r="M51" s="1"/>
  <c r="L50"/>
  <c r="L49"/>
  <c r="L48"/>
  <c r="L47"/>
  <c r="M47" s="1"/>
  <c r="L46"/>
  <c r="L45"/>
  <c r="C52"/>
  <c r="C50"/>
  <c r="C48"/>
  <c r="C46"/>
  <c r="C43"/>
  <c r="C41"/>
  <c r="G41" s="1"/>
  <c r="C39"/>
  <c r="C37"/>
  <c r="G37" s="1"/>
  <c r="C35"/>
  <c r="C33"/>
  <c r="C31"/>
  <c r="G42"/>
  <c r="G38"/>
  <c r="G34"/>
  <c r="L31"/>
  <c r="G30"/>
  <c r="G83"/>
  <c r="G81"/>
  <c r="G77"/>
  <c r="G75"/>
  <c r="G71"/>
  <c r="G67"/>
  <c r="G51"/>
  <c r="G47"/>
  <c r="C4"/>
  <c r="C6"/>
  <c r="C11"/>
  <c r="C13"/>
  <c r="C14"/>
  <c r="C15"/>
  <c r="C16"/>
  <c r="C20"/>
  <c r="C21"/>
  <c r="C22"/>
  <c r="C23"/>
  <c r="C24"/>
  <c r="C25"/>
  <c r="C26"/>
  <c r="C27"/>
  <c r="C28"/>
  <c r="C29"/>
  <c r="P39" l="1"/>
  <c r="Q39"/>
  <c r="Q40"/>
  <c r="P40"/>
  <c r="N81"/>
  <c r="N80"/>
  <c r="M83"/>
  <c r="N83" s="1"/>
  <c r="M82"/>
  <c r="P33"/>
  <c r="Q33"/>
  <c r="Q29"/>
  <c r="P29"/>
  <c r="Q31"/>
  <c r="P31"/>
  <c r="Q32"/>
  <c r="P32"/>
  <c r="M75"/>
  <c r="N82"/>
  <c r="Q28"/>
  <c r="P28"/>
  <c r="Q35"/>
  <c r="P35"/>
  <c r="N84"/>
  <c r="M79"/>
  <c r="N79" s="1"/>
  <c r="P36"/>
  <c r="Q36"/>
  <c r="N78"/>
  <c r="M76"/>
  <c r="N76" s="1"/>
  <c r="M69"/>
  <c r="N69" s="1"/>
  <c r="N73"/>
  <c r="N74"/>
  <c r="N77"/>
  <c r="M68"/>
  <c r="N68" s="1"/>
  <c r="M72"/>
  <c r="N71"/>
  <c r="Q20"/>
  <c r="P20"/>
  <c r="P22"/>
  <c r="Q22"/>
  <c r="Q25"/>
  <c r="P25"/>
  <c r="Q21"/>
  <c r="P21"/>
  <c r="M70"/>
  <c r="N70" s="1"/>
  <c r="Q24"/>
  <c r="P24"/>
  <c r="Q27"/>
  <c r="P27"/>
  <c r="P26"/>
  <c r="Q26"/>
  <c r="N75"/>
  <c r="P23"/>
  <c r="Q23"/>
  <c r="N72"/>
  <c r="N67"/>
  <c r="P16"/>
  <c r="Q16"/>
  <c r="P11"/>
  <c r="Q11"/>
  <c r="P12"/>
  <c r="Q12"/>
  <c r="Q13"/>
  <c r="P13"/>
  <c r="P15"/>
  <c r="Q15"/>
  <c r="Q14"/>
  <c r="P14"/>
  <c r="P6"/>
  <c r="Q6"/>
  <c r="G4"/>
  <c r="Q4"/>
  <c r="P4"/>
  <c r="M39"/>
  <c r="G12"/>
  <c r="N17"/>
  <c r="M33"/>
  <c r="E7" i="3"/>
  <c r="E6"/>
  <c r="C7" i="2"/>
  <c r="M49"/>
  <c r="N49" s="1"/>
  <c r="C8"/>
  <c r="C9"/>
  <c r="G40"/>
  <c r="G32"/>
  <c r="M4"/>
  <c r="M53"/>
  <c r="G53"/>
  <c r="M32"/>
  <c r="G36"/>
  <c r="M40"/>
  <c r="N40" s="1"/>
  <c r="M36"/>
  <c r="M35"/>
  <c r="M37"/>
  <c r="N37" s="1"/>
  <c r="G33"/>
  <c r="N30"/>
  <c r="G52"/>
  <c r="M45"/>
  <c r="N45" s="1"/>
  <c r="G43"/>
  <c r="M46"/>
  <c r="M48"/>
  <c r="E12" i="3"/>
  <c r="G35" i="2"/>
  <c r="G45"/>
  <c r="G46"/>
  <c r="G31"/>
  <c r="G39"/>
  <c r="G48"/>
  <c r="M41"/>
  <c r="N41" s="1"/>
  <c r="N47"/>
  <c r="E8" i="3"/>
  <c r="M31" i="2"/>
  <c r="N34"/>
  <c r="M50"/>
  <c r="M43"/>
  <c r="N43" s="1"/>
  <c r="M52"/>
  <c r="N52" s="1"/>
  <c r="L19"/>
  <c r="M19" s="1"/>
  <c r="E11" i="3"/>
  <c r="G50" i="2"/>
  <c r="N51"/>
  <c r="N38"/>
  <c r="N42"/>
  <c r="L29"/>
  <c r="M29" s="1"/>
  <c r="L28"/>
  <c r="M28" s="1"/>
  <c r="L27"/>
  <c r="M27" s="1"/>
  <c r="L26"/>
  <c r="M26" s="1"/>
  <c r="L25"/>
  <c r="M25" s="1"/>
  <c r="L24"/>
  <c r="M24" s="1"/>
  <c r="G24"/>
  <c r="L23"/>
  <c r="M23" s="1"/>
  <c r="L22"/>
  <c r="M22" s="1"/>
  <c r="L21"/>
  <c r="M21" s="1"/>
  <c r="G21"/>
  <c r="L20"/>
  <c r="M20" s="1"/>
  <c r="L16"/>
  <c r="M16" s="1"/>
  <c r="L15"/>
  <c r="M15" s="1"/>
  <c r="L14"/>
  <c r="M14" s="1"/>
  <c r="G14"/>
  <c r="L13"/>
  <c r="M13" s="1"/>
  <c r="L12"/>
  <c r="M12" s="1"/>
  <c r="L11"/>
  <c r="M11" s="1"/>
  <c r="G11"/>
  <c r="C5"/>
  <c r="L9"/>
  <c r="C10"/>
  <c r="L10"/>
  <c r="L8"/>
  <c r="L7"/>
  <c r="L6"/>
  <c r="G22"/>
  <c r="G15"/>
  <c r="G25"/>
  <c r="G20"/>
  <c r="G16"/>
  <c r="G13"/>
  <c r="G19"/>
  <c r="G26"/>
  <c r="G23"/>
  <c r="D9" i="3"/>
  <c r="G29" i="2"/>
  <c r="G28"/>
  <c r="G27"/>
  <c r="E13" i="3" l="1"/>
  <c r="P7" i="2"/>
  <c r="Q7"/>
  <c r="Q9"/>
  <c r="P9"/>
  <c r="P8"/>
  <c r="Q8"/>
  <c r="Q10"/>
  <c r="P10"/>
  <c r="P5"/>
  <c r="Q5"/>
  <c r="E5" i="3"/>
  <c r="N53" i="2"/>
  <c r="N39"/>
  <c r="N33"/>
  <c r="N35"/>
  <c r="N32"/>
  <c r="N36"/>
  <c r="N21"/>
  <c r="M5"/>
  <c r="E14" i="3" s="1"/>
  <c r="G5" i="2"/>
  <c r="E9" i="3" s="1"/>
  <c r="N4" i="2"/>
  <c r="N46"/>
  <c r="N14"/>
  <c r="N48"/>
  <c r="N50"/>
  <c r="N19"/>
  <c r="N11"/>
  <c r="N31"/>
  <c r="N23"/>
  <c r="N24"/>
  <c r="N13"/>
  <c r="N16"/>
  <c r="N22"/>
  <c r="N26"/>
  <c r="N12"/>
  <c r="N27"/>
  <c r="N28"/>
  <c r="N29"/>
  <c r="N20"/>
  <c r="N25"/>
  <c r="N15"/>
  <c r="M6"/>
  <c r="M8"/>
  <c r="G10"/>
  <c r="M10"/>
  <c r="M7"/>
  <c r="G8"/>
  <c r="G6"/>
  <c r="M9"/>
  <c r="G7"/>
  <c r="G9"/>
  <c r="D17" i="3" l="1"/>
  <c r="N5" i="2"/>
  <c r="N10"/>
  <c r="N8"/>
  <c r="N6"/>
  <c r="N7"/>
  <c r="N9"/>
  <c r="D18" i="3" l="1"/>
  <c r="D20"/>
  <c r="D14"/>
</calcChain>
</file>

<file path=xl/sharedStrings.xml><?xml version="1.0" encoding="utf-8"?>
<sst xmlns="http://schemas.openxmlformats.org/spreadsheetml/2006/main" count="55" uniqueCount="48">
  <si>
    <t>DATE</t>
  </si>
  <si>
    <t>Nbr Jours</t>
  </si>
  <si>
    <t>Heures pompe 1</t>
  </si>
  <si>
    <t>Heures pompe 2</t>
  </si>
  <si>
    <t>Index Captage m3</t>
  </si>
  <si>
    <t>Conso m3 jour</t>
  </si>
  <si>
    <t>Index Heures pompe 1</t>
  </si>
  <si>
    <t>Index Heures pompe 2</t>
  </si>
  <si>
    <t>Captage</t>
  </si>
  <si>
    <t>Réservoir</t>
  </si>
  <si>
    <t>Ecarts M3/Jour</t>
  </si>
  <si>
    <t>CAPTAGE</t>
  </si>
  <si>
    <t>Conso totale</t>
  </si>
  <si>
    <t>Pompage M3 jour</t>
  </si>
  <si>
    <t>Pompage M3 total</t>
  </si>
  <si>
    <t>Conso m3 Ancien réseau</t>
  </si>
  <si>
    <t>Conso m3 Nouveau réseau</t>
  </si>
  <si>
    <t>Bilan</t>
  </si>
  <si>
    <t>RESERVOIR</t>
  </si>
  <si>
    <t>Observations</t>
  </si>
  <si>
    <t>Index ancien réseau m3</t>
  </si>
  <si>
    <t>Index nouveau réseau m3</t>
  </si>
  <si>
    <t>Moyenne pompée/jour m3</t>
  </si>
  <si>
    <t>Moyenne consommée/jour m3</t>
  </si>
  <si>
    <t>Index Nouveau réseau m3</t>
  </si>
  <si>
    <t>Index Ancien réseau m3</t>
  </si>
  <si>
    <t xml:space="preserve">Compteur EDF Heures creuses </t>
  </si>
  <si>
    <t>Compteur EDF Heures pleines</t>
  </si>
  <si>
    <t>Conso heures pleines</t>
  </si>
  <si>
    <t>Conso heures creuses</t>
  </si>
  <si>
    <t>Vérif</t>
  </si>
  <si>
    <t>Moyenne des écarts/m3</t>
  </si>
  <si>
    <t>Consommation totale m3(3)</t>
  </si>
  <si>
    <t>Nombre de jours relevés(1)</t>
  </si>
  <si>
    <t>Total pompé m3(2)</t>
  </si>
  <si>
    <t>Conso Moy, H C</t>
  </si>
  <si>
    <t>Conso Moy, HP</t>
  </si>
  <si>
    <t>Ecart Jour/m3 : (2-3)/1</t>
  </si>
  <si>
    <t>Perte ou écarts de comptage m3</t>
  </si>
  <si>
    <t>changement ballon au château d'eau en décembre?</t>
  </si>
  <si>
    <t>fuite rte capelle devant pujolas</t>
  </si>
  <si>
    <t>MV Orage, captage OK, surpression rouge, corrigée</t>
  </si>
  <si>
    <t>ras. MV 10/9/20 : MàJ date + calcul Nb jours, Index EDF estimés</t>
  </si>
  <si>
    <t>Sol résevoir humide (Ctrl ballon)</t>
  </si>
  <si>
    <t>MV Ctrl P1 captage, anomalie temps fonctionnement, Inverseur pompe à vérifier ? Voir m3/j feuille Résultats ?</t>
  </si>
  <si>
    <t>nettoyage du réservoir</t>
  </si>
  <si>
    <t>diferrence</t>
  </si>
  <si>
    <t>sur 7j</t>
  </si>
</sst>
</file>

<file path=xl/styles.xml><?xml version="1.0" encoding="utf-8"?>
<styleSheet xmlns="http://schemas.openxmlformats.org/spreadsheetml/2006/main">
  <numFmts count="1">
    <numFmt numFmtId="164" formatCode="#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14" fontId="0" fillId="0" borderId="0" xfId="0" applyNumberFormat="1"/>
    <xf numFmtId="1" fontId="0" fillId="0" borderId="0" xfId="0" applyNumberFormat="1"/>
    <xf numFmtId="2" fontId="0" fillId="0" borderId="0" xfId="0" applyNumberFormat="1"/>
    <xf numFmtId="1" fontId="0" fillId="0" borderId="3" xfId="0" applyNumberFormat="1" applyBorder="1"/>
    <xf numFmtId="14" fontId="0" fillId="0" borderId="8" xfId="0" applyNumberFormat="1" applyBorder="1" applyAlignment="1"/>
    <xf numFmtId="1" fontId="0" fillId="0" borderId="3" xfId="0" applyNumberFormat="1" applyBorder="1" applyAlignment="1">
      <alignment horizontal="center"/>
    </xf>
    <xf numFmtId="0" fontId="0" fillId="0" borderId="0" xfId="0" applyNumberFormat="1" applyBorder="1" applyAlignment="1">
      <alignment horizontal="center" vertical="center" textRotation="60" wrapText="1"/>
    </xf>
    <xf numFmtId="2" fontId="0" fillId="0" borderId="3" xfId="0" applyNumberFormat="1" applyBorder="1"/>
    <xf numFmtId="0" fontId="3" fillId="0" borderId="1" xfId="0" applyNumberFormat="1" applyFont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14" fontId="0" fillId="0" borderId="0" xfId="0" applyNumberFormat="1" applyBorder="1" applyAlignment="1"/>
    <xf numFmtId="0" fontId="3" fillId="0" borderId="10" xfId="0" applyNumberFormat="1" applyFont="1" applyBorder="1" applyAlignment="1">
      <alignment horizontal="center" vertical="center" textRotation="90" wrapText="1"/>
    </xf>
    <xf numFmtId="1" fontId="3" fillId="0" borderId="11" xfId="0" applyNumberFormat="1" applyFont="1" applyBorder="1" applyAlignment="1">
      <alignment horizontal="center" vertical="center" textRotation="90" wrapText="1"/>
    </xf>
    <xf numFmtId="0" fontId="3" fillId="0" borderId="18" xfId="0" applyNumberFormat="1" applyFont="1" applyBorder="1" applyAlignment="1">
      <alignment horizontal="center" vertical="center" textRotation="90" wrapText="1"/>
    </xf>
    <xf numFmtId="0" fontId="3" fillId="0" borderId="20" xfId="0" applyNumberFormat="1" applyFont="1" applyBorder="1" applyAlignment="1">
      <alignment horizontal="center" vertical="center" textRotation="90" wrapText="1"/>
    </xf>
    <xf numFmtId="1" fontId="3" fillId="0" borderId="18" xfId="0" applyNumberFormat="1" applyFont="1" applyBorder="1" applyAlignment="1">
      <alignment horizontal="center" vertical="center" textRotation="90" wrapText="1"/>
    </xf>
    <xf numFmtId="1" fontId="3" fillId="0" borderId="20" xfId="0" applyNumberFormat="1" applyFont="1" applyBorder="1" applyAlignment="1">
      <alignment horizontal="center" vertical="center" textRotation="90" wrapText="1"/>
    </xf>
    <xf numFmtId="14" fontId="0" fillId="0" borderId="12" xfId="0" applyNumberFormat="1" applyBorder="1"/>
    <xf numFmtId="0" fontId="0" fillId="0" borderId="28" xfId="0" applyBorder="1"/>
    <xf numFmtId="1" fontId="0" fillId="0" borderId="0" xfId="0" applyNumberFormat="1" applyBorder="1" applyAlignment="1">
      <alignment horizontal="center" vertical="center" textRotation="90" wrapText="1"/>
    </xf>
    <xf numFmtId="2" fontId="0" fillId="0" borderId="26" xfId="0" applyNumberFormat="1" applyBorder="1"/>
    <xf numFmtId="1" fontId="0" fillId="0" borderId="15" xfId="0" applyNumberFormat="1" applyBorder="1"/>
    <xf numFmtId="2" fontId="3" fillId="0" borderId="18" xfId="0" applyNumberFormat="1" applyFont="1" applyBorder="1" applyAlignment="1">
      <alignment horizontal="center" vertical="center" textRotation="90" wrapText="1"/>
    </xf>
    <xf numFmtId="2" fontId="3" fillId="0" borderId="19" xfId="0" applyNumberFormat="1" applyFont="1" applyBorder="1" applyAlignment="1">
      <alignment horizontal="center" vertical="center" textRotation="90" wrapText="1"/>
    </xf>
    <xf numFmtId="1" fontId="3" fillId="0" borderId="30" xfId="0" applyNumberFormat="1" applyFont="1" applyBorder="1" applyAlignment="1">
      <alignment horizontal="center" vertical="center" textRotation="90" wrapText="1"/>
    </xf>
    <xf numFmtId="1" fontId="0" fillId="0" borderId="31" xfId="0" applyNumberFormat="1" applyBorder="1"/>
    <xf numFmtId="2" fontId="0" fillId="0" borderId="22" xfId="0" applyNumberFormat="1" applyBorder="1"/>
    <xf numFmtId="1" fontId="0" fillId="0" borderId="12" xfId="0" applyNumberFormat="1" applyBorder="1"/>
    <xf numFmtId="14" fontId="0" fillId="0" borderId="2" xfId="0" applyNumberFormat="1" applyBorder="1" applyAlignment="1">
      <alignment vertical="center"/>
    </xf>
    <xf numFmtId="1" fontId="0" fillId="0" borderId="26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2" fontId="1" fillId="0" borderId="4" xfId="0" applyNumberFormat="1" applyFont="1" applyFill="1" applyBorder="1"/>
    <xf numFmtId="0" fontId="0" fillId="0" borderId="0" xfId="0" applyAlignment="1">
      <alignment horizontal="center" textRotation="90"/>
    </xf>
    <xf numFmtId="0" fontId="3" fillId="0" borderId="0" xfId="0" applyNumberFormat="1" applyFont="1" applyBorder="1" applyAlignment="1">
      <alignment horizontal="center" vertical="center" textRotation="90" wrapText="1"/>
    </xf>
    <xf numFmtId="2" fontId="3" fillId="0" borderId="0" xfId="0" applyNumberFormat="1" applyFont="1" applyBorder="1" applyAlignment="1">
      <alignment horizontal="center" vertical="center" textRotation="90" wrapText="1"/>
    </xf>
    <xf numFmtId="1" fontId="3" fillId="0" borderId="0" xfId="0" applyNumberFormat="1" applyFont="1" applyBorder="1" applyAlignment="1">
      <alignment horizontal="center" vertical="center" textRotation="90" wrapText="1"/>
    </xf>
    <xf numFmtId="0" fontId="3" fillId="0" borderId="33" xfId="0" applyNumberFormat="1" applyFont="1" applyBorder="1" applyAlignment="1">
      <alignment horizontal="center" vertical="center" textRotation="90" wrapText="1"/>
    </xf>
    <xf numFmtId="0" fontId="3" fillId="0" borderId="35" xfId="0" applyNumberFormat="1" applyFont="1" applyBorder="1" applyAlignment="1">
      <alignment horizontal="center" vertical="center" textRotation="90" wrapText="1"/>
    </xf>
    <xf numFmtId="2" fontId="3" fillId="0" borderId="34" xfId="0" applyNumberFormat="1" applyFont="1" applyBorder="1" applyAlignment="1">
      <alignment horizontal="center" vertical="center" textRotation="90" wrapText="1"/>
    </xf>
    <xf numFmtId="0" fontId="3" fillId="0" borderId="34" xfId="0" applyNumberFormat="1" applyFont="1" applyBorder="1" applyAlignment="1">
      <alignment horizontal="center" vertical="center" textRotation="90" wrapText="1"/>
    </xf>
    <xf numFmtId="1" fontId="3" fillId="0" borderId="34" xfId="0" applyNumberFormat="1" applyFont="1" applyBorder="1" applyAlignment="1">
      <alignment horizontal="center" vertical="center" textRotation="90" wrapText="1"/>
    </xf>
    <xf numFmtId="4" fontId="0" fillId="0" borderId="0" xfId="0" applyNumberFormat="1"/>
    <xf numFmtId="1" fontId="0" fillId="0" borderId="26" xfId="0" applyNumberFormat="1" applyBorder="1"/>
    <xf numFmtId="1" fontId="3" fillId="0" borderId="36" xfId="0" applyNumberFormat="1" applyFont="1" applyBorder="1" applyAlignment="1">
      <alignment horizontal="center" vertical="center" textRotation="90" wrapText="1"/>
    </xf>
    <xf numFmtId="1" fontId="0" fillId="0" borderId="37" xfId="0" applyNumberFormat="1" applyBorder="1"/>
    <xf numFmtId="1" fontId="0" fillId="0" borderId="0" xfId="0" applyNumberFormat="1" applyBorder="1" applyAlignment="1">
      <alignment horizontal="center"/>
    </xf>
    <xf numFmtId="14" fontId="0" fillId="0" borderId="2" xfId="0" applyNumberFormat="1" applyBorder="1" applyAlignment="1" applyProtection="1">
      <alignment vertical="center"/>
      <protection locked="0"/>
    </xf>
    <xf numFmtId="2" fontId="0" fillId="0" borderId="2" xfId="0" applyNumberFormat="1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 wrapText="1"/>
      <protection locked="0"/>
    </xf>
    <xf numFmtId="14" fontId="0" fillId="0" borderId="27" xfId="0" applyNumberFormat="1" applyBorder="1" applyAlignment="1" applyProtection="1">
      <alignment vertical="center" wrapText="1"/>
      <protection locked="0"/>
    </xf>
    <xf numFmtId="1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0" fillId="0" borderId="18" xfId="0" applyBorder="1" applyProtection="1"/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1" fontId="0" fillId="0" borderId="16" xfId="0" applyNumberFormat="1" applyBorder="1" applyProtection="1"/>
    <xf numFmtId="1" fontId="0" fillId="0" borderId="13" xfId="0" applyNumberFormat="1" applyBorder="1" applyAlignment="1" applyProtection="1">
      <alignment horizontal="center"/>
    </xf>
    <xf numFmtId="1" fontId="0" fillId="0" borderId="17" xfId="0" applyNumberFormat="1" applyBorder="1" applyAlignment="1" applyProtection="1">
      <alignment horizontal="center"/>
    </xf>
    <xf numFmtId="0" fontId="0" fillId="0" borderId="2" xfId="0" applyBorder="1" applyProtection="1"/>
    <xf numFmtId="2" fontId="0" fillId="0" borderId="13" xfId="0" applyNumberFormat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1" fontId="0" fillId="0" borderId="4" xfId="0" applyNumberFormat="1" applyBorder="1" applyAlignment="1" applyProtection="1">
      <alignment horizontal="center"/>
    </xf>
    <xf numFmtId="0" fontId="0" fillId="0" borderId="21" xfId="0" applyBorder="1" applyProtection="1"/>
    <xf numFmtId="4" fontId="0" fillId="0" borderId="22" xfId="0" applyNumberFormat="1" applyBorder="1" applyAlignment="1" applyProtection="1">
      <alignment horizontal="center"/>
    </xf>
    <xf numFmtId="2" fontId="0" fillId="0" borderId="23" xfId="0" applyNumberForma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 vertical="center" textRotation="90"/>
    </xf>
    <xf numFmtId="0" fontId="0" fillId="0" borderId="9" xfId="0" applyBorder="1" applyProtection="1"/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6" xfId="0" applyBorder="1" applyProtection="1"/>
    <xf numFmtId="2" fontId="0" fillId="0" borderId="3" xfId="0" applyNumberFormat="1" applyBorder="1" applyAlignment="1" applyProtection="1">
      <alignment horizontal="center"/>
    </xf>
    <xf numFmtId="0" fontId="0" fillId="0" borderId="5" xfId="0" applyBorder="1" applyProtection="1"/>
    <xf numFmtId="2" fontId="0" fillId="0" borderId="6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Protection="1"/>
    <xf numFmtId="0" fontId="0" fillId="0" borderId="32" xfId="0" applyBorder="1" applyProtection="1"/>
    <xf numFmtId="2" fontId="1" fillId="0" borderId="14" xfId="0" applyNumberFormat="1" applyFont="1" applyBorder="1" applyAlignment="1" applyProtection="1">
      <alignment horizontal="center"/>
    </xf>
    <xf numFmtId="0" fontId="0" fillId="0" borderId="5" xfId="0" applyFill="1" applyBorder="1" applyProtection="1"/>
    <xf numFmtId="2" fontId="1" fillId="0" borderId="7" xfId="0" applyNumberFormat="1" applyFont="1" applyBorder="1" applyAlignment="1" applyProtection="1">
      <alignment horizontal="center"/>
    </xf>
    <xf numFmtId="0" fontId="0" fillId="0" borderId="1" xfId="0" applyBorder="1" applyProtection="1"/>
    <xf numFmtId="1" fontId="0" fillId="0" borderId="1" xfId="0" applyNumberFormat="1" applyBorder="1" applyAlignment="1" applyProtection="1">
      <alignment horizontal="center" vertical="center"/>
    </xf>
    <xf numFmtId="14" fontId="0" fillId="0" borderId="12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28" xfId="0" applyBorder="1" applyProtection="1">
      <protection locked="0"/>
    </xf>
    <xf numFmtId="2" fontId="0" fillId="0" borderId="22" xfId="0" applyNumberFormat="1" applyBorder="1" applyProtection="1">
      <protection locked="0"/>
    </xf>
    <xf numFmtId="2" fontId="0" fillId="0" borderId="3" xfId="0" applyNumberFormat="1" applyBorder="1" applyProtection="1">
      <protection locked="0"/>
    </xf>
    <xf numFmtId="1" fontId="0" fillId="0" borderId="3" xfId="0" applyNumberFormat="1" applyBorder="1" applyProtection="1">
      <protection locked="0"/>
    </xf>
    <xf numFmtId="2" fontId="0" fillId="0" borderId="26" xfId="0" applyNumberFormat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" fontId="0" fillId="0" borderId="31" xfId="0" applyNumberFormat="1" applyBorder="1" applyProtection="1">
      <protection locked="0"/>
    </xf>
    <xf numFmtId="1" fontId="0" fillId="0" borderId="15" xfId="0" applyNumberFormat="1" applyBorder="1" applyProtection="1">
      <protection locked="0"/>
    </xf>
    <xf numFmtId="14" fontId="0" fillId="0" borderId="12" xfId="0" applyNumberFormat="1" applyBorder="1" applyProtection="1"/>
    <xf numFmtId="1" fontId="0" fillId="0" borderId="12" xfId="0" applyNumberFormat="1" applyBorder="1" applyProtection="1"/>
    <xf numFmtId="0" fontId="0" fillId="0" borderId="28" xfId="0" applyBorder="1" applyProtection="1"/>
    <xf numFmtId="2" fontId="0" fillId="0" borderId="22" xfId="0" applyNumberFormat="1" applyBorder="1" applyProtection="1"/>
    <xf numFmtId="2" fontId="0" fillId="0" borderId="3" xfId="0" applyNumberFormat="1" applyBorder="1" applyProtection="1"/>
    <xf numFmtId="1" fontId="0" fillId="0" borderId="3" xfId="0" applyNumberFormat="1" applyBorder="1" applyProtection="1"/>
    <xf numFmtId="2" fontId="0" fillId="0" borderId="26" xfId="0" applyNumberFormat="1" applyBorder="1" applyProtection="1"/>
    <xf numFmtId="1" fontId="0" fillId="0" borderId="26" xfId="0" applyNumberFormat="1" applyBorder="1" applyProtection="1"/>
    <xf numFmtId="1" fontId="0" fillId="0" borderId="37" xfId="0" applyNumberFormat="1" applyBorder="1" applyProtection="1"/>
    <xf numFmtId="2" fontId="1" fillId="0" borderId="4" xfId="0" applyNumberFormat="1" applyFont="1" applyFill="1" applyBorder="1" applyProtection="1"/>
    <xf numFmtId="2" fontId="0" fillId="0" borderId="0" xfId="0" applyNumberFormat="1" applyProtection="1"/>
    <xf numFmtId="1" fontId="0" fillId="0" borderId="3" xfId="0" applyNumberFormat="1" applyBorder="1" applyAlignment="1" applyProtection="1">
      <alignment horizontal="center"/>
    </xf>
    <xf numFmtId="1" fontId="0" fillId="0" borderId="2" xfId="0" applyNumberFormat="1" applyBorder="1" applyProtection="1"/>
    <xf numFmtId="1" fontId="0" fillId="0" borderId="31" xfId="0" applyNumberFormat="1" applyBorder="1" applyProtection="1"/>
    <xf numFmtId="1" fontId="0" fillId="0" borderId="15" xfId="0" applyNumberFormat="1" applyBorder="1" applyProtection="1"/>
    <xf numFmtId="1" fontId="2" fillId="0" borderId="24" xfId="0" applyNumberFormat="1" applyFon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Pompage Jour</c:v>
          </c:tx>
          <c:marker>
            <c:symbol val="none"/>
          </c:marker>
          <c:cat>
            <c:numRef>
              <c:f>Résultats!$A$4:$A$44</c:f>
              <c:numCache>
                <c:formatCode>dd/mm/yyyy</c:formatCode>
                <c:ptCount val="41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43873</c:v>
                </c:pt>
                <c:pt idx="6">
                  <c:v>43878</c:v>
                </c:pt>
                <c:pt idx="7">
                  <c:v>43886</c:v>
                </c:pt>
                <c:pt idx="8">
                  <c:v>43893</c:v>
                </c:pt>
                <c:pt idx="9">
                  <c:v>43923</c:v>
                </c:pt>
                <c:pt idx="10">
                  <c:v>43937</c:v>
                </c:pt>
                <c:pt idx="11">
                  <c:v>43950</c:v>
                </c:pt>
                <c:pt idx="12">
                  <c:v>43966</c:v>
                </c:pt>
                <c:pt idx="13">
                  <c:v>43977</c:v>
                </c:pt>
                <c:pt idx="14">
                  <c:v>44019</c:v>
                </c:pt>
                <c:pt idx="15">
                  <c:v>44029</c:v>
                </c:pt>
                <c:pt idx="16">
                  <c:v>44039</c:v>
                </c:pt>
                <c:pt idx="17">
                  <c:v>44056</c:v>
                </c:pt>
                <c:pt idx="18">
                  <c:v>44073</c:v>
                </c:pt>
                <c:pt idx="19">
                  <c:v>44078</c:v>
                </c:pt>
                <c:pt idx="20">
                  <c:v>44084</c:v>
                </c:pt>
                <c:pt idx="21">
                  <c:v>44085</c:v>
                </c:pt>
                <c:pt idx="22">
                  <c:v>44092</c:v>
                </c:pt>
                <c:pt idx="23">
                  <c:v>44099</c:v>
                </c:pt>
                <c:pt idx="24">
                  <c:v>44105</c:v>
                </c:pt>
                <c:pt idx="25">
                  <c:v>44106</c:v>
                </c:pt>
                <c:pt idx="26">
                  <c:v>44109</c:v>
                </c:pt>
                <c:pt idx="27">
                  <c:v>44113</c:v>
                </c:pt>
                <c:pt idx="28">
                  <c:v>44123</c:v>
                </c:pt>
                <c:pt idx="29">
                  <c:v>44128</c:v>
                </c:pt>
                <c:pt idx="30">
                  <c:v>44134</c:v>
                </c:pt>
                <c:pt idx="31">
                  <c:v>44141</c:v>
                </c:pt>
                <c:pt idx="32">
                  <c:v>44148</c:v>
                </c:pt>
                <c:pt idx="33">
                  <c:v>44155</c:v>
                </c:pt>
                <c:pt idx="34">
                  <c:v>44162</c:v>
                </c:pt>
                <c:pt idx="35">
                  <c:v>44169</c:v>
                </c:pt>
                <c:pt idx="36">
                  <c:v>44176</c:v>
                </c:pt>
                <c:pt idx="37">
                  <c:v>44182</c:v>
                </c:pt>
                <c:pt idx="38">
                  <c:v>44187</c:v>
                </c:pt>
                <c:pt idx="39">
                  <c:v>44193</c:v>
                </c:pt>
                <c:pt idx="40">
                  <c:v>44195</c:v>
                </c:pt>
              </c:numCache>
            </c:numRef>
          </c:cat>
          <c:val>
            <c:numRef>
              <c:f>Résultats!$G$4:$G$44</c:f>
              <c:numCache>
                <c:formatCode>0.00</c:formatCode>
                <c:ptCount val="41"/>
                <c:pt idx="0">
                  <c:v>104.95238095238095</c:v>
                </c:pt>
                <c:pt idx="1">
                  <c:v>112.71428571428571</c:v>
                </c:pt>
                <c:pt idx="2">
                  <c:v>118.71428571428571</c:v>
                </c:pt>
                <c:pt idx="3">
                  <c:v>122.57142857142857</c:v>
                </c:pt>
                <c:pt idx="4">
                  <c:v>126.42857142857143</c:v>
                </c:pt>
                <c:pt idx="5">
                  <c:v>136.55555555555554</c:v>
                </c:pt>
                <c:pt idx="6">
                  <c:v>85.4</c:v>
                </c:pt>
                <c:pt idx="7">
                  <c:v>65</c:v>
                </c:pt>
                <c:pt idx="8">
                  <c:v>73.571428571428569</c:v>
                </c:pt>
                <c:pt idx="9">
                  <c:v>82.533333333333331</c:v>
                </c:pt>
                <c:pt idx="10">
                  <c:v>101.28571428571429</c:v>
                </c:pt>
                <c:pt idx="11">
                  <c:v>116.61538461538461</c:v>
                </c:pt>
                <c:pt idx="12">
                  <c:v>123.875</c:v>
                </c:pt>
                <c:pt idx="13">
                  <c:v>139.36363636363637</c:v>
                </c:pt>
                <c:pt idx="14">
                  <c:v>170.73809523809524</c:v>
                </c:pt>
                <c:pt idx="15">
                  <c:v>191</c:v>
                </c:pt>
                <c:pt idx="16">
                  <c:v>197.7</c:v>
                </c:pt>
                <c:pt idx="17">
                  <c:v>222.47058823529412</c:v>
                </c:pt>
                <c:pt idx="18">
                  <c:v>186.76470588235293</c:v>
                </c:pt>
                <c:pt idx="19">
                  <c:v>166.6</c:v>
                </c:pt>
                <c:pt idx="20">
                  <c:v>178.33333333333334</c:v>
                </c:pt>
                <c:pt idx="21">
                  <c:v>158</c:v>
                </c:pt>
                <c:pt idx="22">
                  <c:v>160.71428571428572</c:v>
                </c:pt>
                <c:pt idx="23">
                  <c:v>161.85714285714286</c:v>
                </c:pt>
                <c:pt idx="24">
                  <c:v>172.66666666666666</c:v>
                </c:pt>
                <c:pt idx="25">
                  <c:v>86</c:v>
                </c:pt>
                <c:pt idx="26">
                  <c:v>123.33333333333333</c:v>
                </c:pt>
                <c:pt idx="27">
                  <c:v>126</c:v>
                </c:pt>
                <c:pt idx="28">
                  <c:v>127.2</c:v>
                </c:pt>
                <c:pt idx="29">
                  <c:v>93</c:v>
                </c:pt>
                <c:pt idx="30">
                  <c:v>86.5</c:v>
                </c:pt>
                <c:pt idx="31">
                  <c:v>82.428571428571431</c:v>
                </c:pt>
                <c:pt idx="32">
                  <c:v>81.142857142857139</c:v>
                </c:pt>
                <c:pt idx="33">
                  <c:v>125.42857142857143</c:v>
                </c:pt>
                <c:pt idx="34">
                  <c:v>86.571428571428569</c:v>
                </c:pt>
                <c:pt idx="35">
                  <c:v>84.857142857142861</c:v>
                </c:pt>
                <c:pt idx="36">
                  <c:v>83.857142857142861</c:v>
                </c:pt>
                <c:pt idx="37">
                  <c:v>88</c:v>
                </c:pt>
                <c:pt idx="38">
                  <c:v>87.4</c:v>
                </c:pt>
                <c:pt idx="39">
                  <c:v>109.66666666666667</c:v>
                </c:pt>
                <c:pt idx="40">
                  <c:v>95</c:v>
                </c:pt>
              </c:numCache>
            </c:numRef>
          </c:val>
        </c:ser>
        <c:ser>
          <c:idx val="1"/>
          <c:order val="1"/>
          <c:tx>
            <c:v>Conso jour</c:v>
          </c:tx>
          <c:marker>
            <c:symbol val="none"/>
          </c:marker>
          <c:cat>
            <c:numRef>
              <c:f>Résultats!$A$4:$A$44</c:f>
              <c:numCache>
                <c:formatCode>dd/mm/yyyy</c:formatCode>
                <c:ptCount val="41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43873</c:v>
                </c:pt>
                <c:pt idx="6">
                  <c:v>43878</c:v>
                </c:pt>
                <c:pt idx="7">
                  <c:v>43886</c:v>
                </c:pt>
                <c:pt idx="8">
                  <c:v>43893</c:v>
                </c:pt>
                <c:pt idx="9">
                  <c:v>43923</c:v>
                </c:pt>
                <c:pt idx="10">
                  <c:v>43937</c:v>
                </c:pt>
                <c:pt idx="11">
                  <c:v>43950</c:v>
                </c:pt>
                <c:pt idx="12">
                  <c:v>43966</c:v>
                </c:pt>
                <c:pt idx="13">
                  <c:v>43977</c:v>
                </c:pt>
                <c:pt idx="14">
                  <c:v>44019</c:v>
                </c:pt>
                <c:pt idx="15">
                  <c:v>44029</c:v>
                </c:pt>
                <c:pt idx="16">
                  <c:v>44039</c:v>
                </c:pt>
                <c:pt idx="17">
                  <c:v>44056</c:v>
                </c:pt>
                <c:pt idx="18">
                  <c:v>44073</c:v>
                </c:pt>
                <c:pt idx="19">
                  <c:v>44078</c:v>
                </c:pt>
                <c:pt idx="20">
                  <c:v>44084</c:v>
                </c:pt>
                <c:pt idx="21">
                  <c:v>44085</c:v>
                </c:pt>
                <c:pt idx="22">
                  <c:v>44092</c:v>
                </c:pt>
                <c:pt idx="23">
                  <c:v>44099</c:v>
                </c:pt>
                <c:pt idx="24">
                  <c:v>44105</c:v>
                </c:pt>
                <c:pt idx="25">
                  <c:v>44106</c:v>
                </c:pt>
                <c:pt idx="26">
                  <c:v>44109</c:v>
                </c:pt>
                <c:pt idx="27">
                  <c:v>44113</c:v>
                </c:pt>
                <c:pt idx="28">
                  <c:v>44123</c:v>
                </c:pt>
                <c:pt idx="29">
                  <c:v>44128</c:v>
                </c:pt>
                <c:pt idx="30">
                  <c:v>44134</c:v>
                </c:pt>
                <c:pt idx="31">
                  <c:v>44141</c:v>
                </c:pt>
                <c:pt idx="32">
                  <c:v>44148</c:v>
                </c:pt>
                <c:pt idx="33">
                  <c:v>44155</c:v>
                </c:pt>
                <c:pt idx="34">
                  <c:v>44162</c:v>
                </c:pt>
                <c:pt idx="35">
                  <c:v>44169</c:v>
                </c:pt>
                <c:pt idx="36">
                  <c:v>44176</c:v>
                </c:pt>
                <c:pt idx="37">
                  <c:v>44182</c:v>
                </c:pt>
                <c:pt idx="38">
                  <c:v>44187</c:v>
                </c:pt>
                <c:pt idx="39">
                  <c:v>44193</c:v>
                </c:pt>
                <c:pt idx="40">
                  <c:v>44195</c:v>
                </c:pt>
              </c:numCache>
            </c:numRef>
          </c:cat>
          <c:val>
            <c:numRef>
              <c:f>Résultats!$M$4:$M$44</c:f>
              <c:numCache>
                <c:formatCode>0.00</c:formatCode>
                <c:ptCount val="41"/>
                <c:pt idx="0">
                  <c:v>101.66666666666667</c:v>
                </c:pt>
                <c:pt idx="1">
                  <c:v>108.71428571428571</c:v>
                </c:pt>
                <c:pt idx="2">
                  <c:v>110.28571428571429</c:v>
                </c:pt>
                <c:pt idx="3">
                  <c:v>124.28571428571429</c:v>
                </c:pt>
                <c:pt idx="4">
                  <c:v>128.28571428571428</c:v>
                </c:pt>
                <c:pt idx="5">
                  <c:v>128.88888888888889</c:v>
                </c:pt>
                <c:pt idx="6">
                  <c:v>79.400000000000006</c:v>
                </c:pt>
                <c:pt idx="7">
                  <c:v>65</c:v>
                </c:pt>
                <c:pt idx="8">
                  <c:v>71.428571428571431</c:v>
                </c:pt>
                <c:pt idx="9">
                  <c:v>79.766666666666666</c:v>
                </c:pt>
                <c:pt idx="10">
                  <c:v>100.71428571428571</c:v>
                </c:pt>
                <c:pt idx="11">
                  <c:v>111.84615384615384</c:v>
                </c:pt>
                <c:pt idx="12">
                  <c:v>120.9375</c:v>
                </c:pt>
                <c:pt idx="13">
                  <c:v>133.90909090909091</c:v>
                </c:pt>
                <c:pt idx="14">
                  <c:v>160.71428571428572</c:v>
                </c:pt>
                <c:pt idx="15">
                  <c:v>194.6</c:v>
                </c:pt>
                <c:pt idx="16">
                  <c:v>209.8</c:v>
                </c:pt>
                <c:pt idx="17">
                  <c:v>214.11764705882354</c:v>
                </c:pt>
                <c:pt idx="18">
                  <c:v>183.64705882352942</c:v>
                </c:pt>
                <c:pt idx="19">
                  <c:v>242.2</c:v>
                </c:pt>
                <c:pt idx="20">
                  <c:v>99.166666666666671</c:v>
                </c:pt>
                <c:pt idx="21">
                  <c:v>168</c:v>
                </c:pt>
                <c:pt idx="22">
                  <c:v>161</c:v>
                </c:pt>
                <c:pt idx="23">
                  <c:v>155.14285714285714</c:v>
                </c:pt>
                <c:pt idx="24">
                  <c:v>148.33333333333334</c:v>
                </c:pt>
                <c:pt idx="25">
                  <c:v>157</c:v>
                </c:pt>
                <c:pt idx="26">
                  <c:v>128</c:v>
                </c:pt>
                <c:pt idx="27">
                  <c:v>116.5</c:v>
                </c:pt>
                <c:pt idx="28">
                  <c:v>119.9</c:v>
                </c:pt>
                <c:pt idx="29">
                  <c:v>78.599999999999994</c:v>
                </c:pt>
                <c:pt idx="30">
                  <c:v>89.166666666666671</c:v>
                </c:pt>
                <c:pt idx="31">
                  <c:v>79.428571428571431</c:v>
                </c:pt>
                <c:pt idx="32">
                  <c:v>77.142857142857139</c:v>
                </c:pt>
                <c:pt idx="33">
                  <c:v>123.57142857142857</c:v>
                </c:pt>
                <c:pt idx="34">
                  <c:v>80.714285714285708</c:v>
                </c:pt>
                <c:pt idx="35">
                  <c:v>81.428571428571431</c:v>
                </c:pt>
                <c:pt idx="36">
                  <c:v>80.714285714285708</c:v>
                </c:pt>
                <c:pt idx="37">
                  <c:v>87.5</c:v>
                </c:pt>
                <c:pt idx="38">
                  <c:v>86.2</c:v>
                </c:pt>
                <c:pt idx="39">
                  <c:v>102.66666666666667</c:v>
                </c:pt>
                <c:pt idx="40">
                  <c:v>92.5</c:v>
                </c:pt>
              </c:numCache>
            </c:numRef>
          </c:val>
        </c:ser>
        <c:marker val="1"/>
        <c:axId val="84823040"/>
        <c:axId val="121670272"/>
      </c:lineChart>
      <c:dateAx>
        <c:axId val="84823040"/>
        <c:scaling>
          <c:orientation val="minMax"/>
        </c:scaling>
        <c:axPos val="b"/>
        <c:majorGridlines/>
        <c:numFmt formatCode="dd/mm/yyyy" sourceLinked="1"/>
        <c:tickLblPos val="nextTo"/>
        <c:crossAx val="121670272"/>
        <c:crosses val="autoZero"/>
        <c:auto val="1"/>
        <c:lblOffset val="100"/>
        <c:baseTimeUnit val="days"/>
      </c:dateAx>
      <c:valAx>
        <c:axId val="121670272"/>
        <c:scaling>
          <c:orientation val="minMax"/>
        </c:scaling>
        <c:axPos val="l"/>
        <c:majorGridlines/>
        <c:numFmt formatCode="0.00" sourceLinked="1"/>
        <c:tickLblPos val="nextTo"/>
        <c:crossAx val="8482304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0078" l="0.70000000000000062" r="0.70000000000000062" t="0.75000000000000078" header="0.30000000000000032" footer="0.30000000000000032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</xdr:row>
      <xdr:rowOff>57150</xdr:rowOff>
    </xdr:from>
    <xdr:to>
      <xdr:col>14</xdr:col>
      <xdr:colOff>657225</xdr:colOff>
      <xdr:row>30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workbookViewId="0">
      <pane ySplit="2" topLeftCell="A36" activePane="bottomLeft" state="frozen"/>
      <selection pane="bottomLeft" activeCell="A38" sqref="A38"/>
    </sheetView>
  </sheetViews>
  <sheetFormatPr defaultColWidth="11.42578125" defaultRowHeight="15"/>
  <cols>
    <col min="1" max="1" width="10.42578125" style="1" customWidth="1"/>
    <col min="2" max="2" width="4.5703125" style="2" customWidth="1"/>
    <col min="3" max="3" width="9.42578125" style="3" customWidth="1"/>
    <col min="4" max="4" width="8.28515625" style="3" customWidth="1"/>
    <col min="5" max="5" width="7.85546875" style="2" customWidth="1"/>
    <col min="6" max="6" width="8.28515625" style="2" customWidth="1"/>
    <col min="7" max="7" width="8.140625" style="2" customWidth="1"/>
    <col min="8" max="8" width="33.42578125" customWidth="1"/>
    <col min="9" max="9" width="8.42578125" style="2" customWidth="1"/>
    <col min="10" max="10" width="7.28515625" style="2" customWidth="1"/>
    <col min="11" max="11" width="13" style="2" customWidth="1"/>
    <col min="12" max="12" width="12.140625" style="2" customWidth="1"/>
    <col min="13" max="13" width="11.5703125" customWidth="1"/>
  </cols>
  <sheetData>
    <row r="1" spans="1:17" ht="24.75" customHeight="1" thickBot="1">
      <c r="A1" s="12"/>
      <c r="B1" s="12"/>
      <c r="C1" s="122" t="s">
        <v>8</v>
      </c>
      <c r="D1" s="123"/>
      <c r="E1" s="123"/>
      <c r="F1" s="123"/>
      <c r="G1" s="124"/>
      <c r="I1" s="120" t="s">
        <v>9</v>
      </c>
      <c r="J1" s="121"/>
      <c r="K1" s="51"/>
      <c r="L1" s="51"/>
    </row>
    <row r="2" spans="1:17" s="7" customFormat="1" ht="79.5" customHeight="1" thickBot="1">
      <c r="A2" s="15" t="s">
        <v>0</v>
      </c>
      <c r="B2" s="16" t="s">
        <v>1</v>
      </c>
      <c r="C2" s="24" t="s">
        <v>6</v>
      </c>
      <c r="D2" s="25" t="s">
        <v>7</v>
      </c>
      <c r="E2" s="16" t="s">
        <v>4</v>
      </c>
      <c r="F2" s="15" t="s">
        <v>26</v>
      </c>
      <c r="G2" s="16" t="s">
        <v>27</v>
      </c>
      <c r="H2" s="13" t="s">
        <v>19</v>
      </c>
      <c r="I2" s="17" t="s">
        <v>24</v>
      </c>
      <c r="J2" s="18" t="s">
        <v>25</v>
      </c>
      <c r="K2" s="41"/>
      <c r="L2" s="51"/>
    </row>
    <row r="3" spans="1:17">
      <c r="A3" s="30">
        <v>43815</v>
      </c>
      <c r="B3" s="31"/>
      <c r="C3" s="53">
        <v>11213.72</v>
      </c>
      <c r="D3" s="54">
        <v>10627.09</v>
      </c>
      <c r="E3" s="55">
        <v>538386</v>
      </c>
      <c r="F3" s="56">
        <v>5335</v>
      </c>
      <c r="G3" s="55">
        <v>691</v>
      </c>
      <c r="H3" s="57"/>
      <c r="I3" s="56">
        <v>278581</v>
      </c>
      <c r="J3" s="55">
        <v>162594</v>
      </c>
      <c r="K3" s="59"/>
      <c r="L3" s="60"/>
      <c r="M3" s="61"/>
      <c r="N3" s="61"/>
      <c r="O3" s="61"/>
      <c r="P3" s="61"/>
      <c r="Q3" s="61"/>
    </row>
    <row r="4" spans="1:17" ht="30">
      <c r="A4" s="30">
        <v>43836</v>
      </c>
      <c r="B4" s="31">
        <f t="shared" ref="B4:B6" si="0">IF(A4="","",A4-A3)</f>
        <v>21</v>
      </c>
      <c r="C4" s="53">
        <v>11261</v>
      </c>
      <c r="D4" s="54">
        <v>10665.94</v>
      </c>
      <c r="E4" s="55">
        <v>540590</v>
      </c>
      <c r="F4" s="56">
        <v>6490</v>
      </c>
      <c r="G4" s="55">
        <v>752</v>
      </c>
      <c r="H4" s="57" t="s">
        <v>39</v>
      </c>
      <c r="I4" s="56">
        <v>279745</v>
      </c>
      <c r="J4" s="55">
        <v>163565</v>
      </c>
      <c r="K4" s="59"/>
      <c r="L4" s="60"/>
      <c r="M4" s="61"/>
      <c r="N4" s="61"/>
      <c r="O4" s="61"/>
      <c r="P4" s="61"/>
      <c r="Q4" s="61"/>
    </row>
    <row r="5" spans="1:17">
      <c r="A5" s="30">
        <v>43843</v>
      </c>
      <c r="B5" s="31">
        <f t="shared" si="0"/>
        <v>7</v>
      </c>
      <c r="C5" s="53">
        <v>11276.54</v>
      </c>
      <c r="D5" s="54">
        <v>10680.95</v>
      </c>
      <c r="E5" s="55">
        <v>541379</v>
      </c>
      <c r="F5" s="56">
        <v>6903</v>
      </c>
      <c r="G5" s="55">
        <v>775</v>
      </c>
      <c r="H5" s="57"/>
      <c r="I5" s="56">
        <v>280159</v>
      </c>
      <c r="J5" s="55">
        <v>163912</v>
      </c>
      <c r="K5" s="59"/>
      <c r="L5" s="60"/>
      <c r="M5" s="61"/>
      <c r="N5" s="61"/>
      <c r="O5" s="61"/>
      <c r="P5" s="61"/>
      <c r="Q5" s="61"/>
    </row>
    <row r="6" spans="1:17">
      <c r="A6" s="30">
        <v>43850</v>
      </c>
      <c r="B6" s="31">
        <f t="shared" si="0"/>
        <v>7</v>
      </c>
      <c r="C6" s="53">
        <v>11293.11</v>
      </c>
      <c r="D6" s="54">
        <v>10696.6</v>
      </c>
      <c r="E6" s="55">
        <v>542210</v>
      </c>
      <c r="F6" s="56">
        <v>7310</v>
      </c>
      <c r="G6" s="55">
        <v>818</v>
      </c>
      <c r="H6" s="57"/>
      <c r="I6" s="56">
        <v>280559</v>
      </c>
      <c r="J6" s="55">
        <v>164284</v>
      </c>
      <c r="K6" s="59"/>
      <c r="L6" s="60"/>
      <c r="M6" s="61"/>
      <c r="N6" s="61"/>
      <c r="O6" s="61"/>
      <c r="P6" s="61"/>
      <c r="Q6" s="61"/>
    </row>
    <row r="7" spans="1:17">
      <c r="A7" s="30">
        <v>43857</v>
      </c>
      <c r="B7" s="31">
        <f t="shared" ref="B7:B62" si="1">IF(A7="","",A7-A6)</f>
        <v>7</v>
      </c>
      <c r="C7" s="53">
        <v>11315.19</v>
      </c>
      <c r="D7" s="54">
        <v>10709</v>
      </c>
      <c r="E7" s="55">
        <v>543068</v>
      </c>
      <c r="F7" s="56">
        <v>7751</v>
      </c>
      <c r="G7" s="55">
        <v>853</v>
      </c>
      <c r="H7" s="57"/>
      <c r="I7" s="56">
        <v>281043</v>
      </c>
      <c r="J7" s="55">
        <v>164670</v>
      </c>
      <c r="K7" s="59"/>
      <c r="L7" s="60"/>
      <c r="M7" s="61"/>
      <c r="N7" s="61"/>
      <c r="O7" s="61"/>
      <c r="P7" s="61"/>
      <c r="Q7" s="61"/>
    </row>
    <row r="8" spans="1:17">
      <c r="A8" s="30">
        <v>43864</v>
      </c>
      <c r="B8" s="31">
        <f t="shared" si="1"/>
        <v>7</v>
      </c>
      <c r="C8" s="53">
        <v>11332.32</v>
      </c>
      <c r="D8" s="54">
        <v>10726.09</v>
      </c>
      <c r="E8" s="55">
        <v>543953</v>
      </c>
      <c r="F8" s="56">
        <v>8140</v>
      </c>
      <c r="G8" s="55">
        <v>933</v>
      </c>
      <c r="H8" s="57"/>
      <c r="I8" s="56">
        <v>281522</v>
      </c>
      <c r="J8" s="55">
        <v>165089</v>
      </c>
      <c r="K8" s="59"/>
      <c r="L8" s="60"/>
      <c r="M8" s="61"/>
      <c r="N8" s="61"/>
      <c r="O8" s="61"/>
      <c r="P8" s="61"/>
      <c r="Q8" s="61"/>
    </row>
    <row r="9" spans="1:17">
      <c r="A9" s="30">
        <v>43873</v>
      </c>
      <c r="B9" s="31">
        <f t="shared" si="1"/>
        <v>9</v>
      </c>
      <c r="C9" s="53">
        <v>11363.02</v>
      </c>
      <c r="D9" s="54">
        <v>10744.61</v>
      </c>
      <c r="E9" s="55">
        <v>545182</v>
      </c>
      <c r="F9" s="56">
        <v>8685</v>
      </c>
      <c r="G9" s="55">
        <v>1041</v>
      </c>
      <c r="H9" s="57" t="s">
        <v>40</v>
      </c>
      <c r="I9" s="56">
        <v>282131</v>
      </c>
      <c r="J9" s="55">
        <v>165640</v>
      </c>
      <c r="K9" s="59"/>
      <c r="L9" s="60"/>
      <c r="M9" s="61"/>
      <c r="N9" s="61"/>
      <c r="O9" s="61"/>
      <c r="P9" s="61"/>
      <c r="Q9" s="61"/>
    </row>
    <row r="10" spans="1:17">
      <c r="A10" s="30">
        <v>43878</v>
      </c>
      <c r="B10" s="31">
        <f t="shared" si="1"/>
        <v>5</v>
      </c>
      <c r="C10" s="53">
        <v>11374.77</v>
      </c>
      <c r="D10" s="54">
        <v>10750.22</v>
      </c>
      <c r="E10" s="55">
        <v>545609</v>
      </c>
      <c r="F10" s="56">
        <v>8896</v>
      </c>
      <c r="G10" s="55">
        <v>1069</v>
      </c>
      <c r="H10" s="57"/>
      <c r="I10" s="56">
        <v>282362</v>
      </c>
      <c r="J10" s="55">
        <v>165806</v>
      </c>
      <c r="K10" s="59"/>
      <c r="L10" s="60"/>
      <c r="M10" s="61"/>
      <c r="N10" s="61"/>
      <c r="O10" s="61"/>
      <c r="P10" s="61"/>
      <c r="Q10" s="61"/>
    </row>
    <row r="11" spans="1:17">
      <c r="A11" s="30">
        <v>43886</v>
      </c>
      <c r="B11" s="31">
        <f t="shared" si="1"/>
        <v>8</v>
      </c>
      <c r="C11" s="53">
        <v>11386.58</v>
      </c>
      <c r="D11" s="54">
        <v>10758.96</v>
      </c>
      <c r="E11" s="55">
        <v>546129</v>
      </c>
      <c r="F11" s="56">
        <v>9176</v>
      </c>
      <c r="G11" s="55">
        <v>1084</v>
      </c>
      <c r="H11" s="57"/>
      <c r="I11" s="56">
        <v>282686</v>
      </c>
      <c r="J11" s="55">
        <v>166002</v>
      </c>
      <c r="K11" s="59"/>
      <c r="L11" s="60"/>
      <c r="M11" s="61"/>
      <c r="N11" s="61"/>
      <c r="O11" s="61"/>
      <c r="P11" s="61"/>
      <c r="Q11" s="61"/>
    </row>
    <row r="12" spans="1:17">
      <c r="A12" s="30">
        <v>43893</v>
      </c>
      <c r="B12" s="31">
        <f t="shared" si="1"/>
        <v>7</v>
      </c>
      <c r="C12" s="53">
        <v>11399.69</v>
      </c>
      <c r="D12" s="54">
        <v>10766.51</v>
      </c>
      <c r="E12" s="55">
        <v>546644</v>
      </c>
      <c r="F12" s="56">
        <v>9454</v>
      </c>
      <c r="G12" s="55">
        <v>1099</v>
      </c>
      <c r="H12" s="57"/>
      <c r="I12" s="56">
        <v>282995</v>
      </c>
      <c r="J12" s="55">
        <v>166193</v>
      </c>
      <c r="K12" s="59"/>
      <c r="L12" s="60"/>
      <c r="M12" s="61"/>
      <c r="N12" s="61"/>
      <c r="O12" s="61"/>
      <c r="P12" s="61"/>
      <c r="Q12" s="61"/>
    </row>
    <row r="13" spans="1:17">
      <c r="A13" s="30">
        <v>43923</v>
      </c>
      <c r="B13" s="31">
        <f t="shared" si="1"/>
        <v>30</v>
      </c>
      <c r="C13" s="53">
        <v>11455.68</v>
      </c>
      <c r="D13" s="54">
        <v>10808.13</v>
      </c>
      <c r="E13" s="55">
        <v>549120</v>
      </c>
      <c r="F13" s="56">
        <v>10751</v>
      </c>
      <c r="G13" s="55">
        <v>1132</v>
      </c>
      <c r="H13" s="57"/>
      <c r="I13" s="56">
        <v>284486</v>
      </c>
      <c r="J13" s="55">
        <v>167095</v>
      </c>
      <c r="K13" s="59"/>
      <c r="L13" s="60"/>
      <c r="M13" s="61"/>
      <c r="N13" s="61"/>
      <c r="O13" s="61"/>
      <c r="P13" s="61"/>
      <c r="Q13" s="61"/>
    </row>
    <row r="14" spans="1:17">
      <c r="A14" s="30">
        <v>43937</v>
      </c>
      <c r="B14" s="31">
        <f t="shared" si="1"/>
        <v>14</v>
      </c>
      <c r="C14" s="53">
        <v>11482.87</v>
      </c>
      <c r="D14" s="54">
        <v>10835.5</v>
      </c>
      <c r="E14" s="55">
        <v>550538</v>
      </c>
      <c r="F14" s="56">
        <v>11457</v>
      </c>
      <c r="G14" s="55">
        <v>1158</v>
      </c>
      <c r="H14" s="57"/>
      <c r="I14" s="56">
        <v>285373</v>
      </c>
      <c r="J14" s="55">
        <v>167618</v>
      </c>
      <c r="K14" s="59"/>
      <c r="L14" s="60"/>
      <c r="M14" s="61"/>
      <c r="N14" s="61"/>
      <c r="O14" s="61"/>
      <c r="P14" s="61"/>
      <c r="Q14" s="61"/>
    </row>
    <row r="15" spans="1:17">
      <c r="A15" s="30">
        <v>43950</v>
      </c>
      <c r="B15" s="31">
        <f t="shared" si="1"/>
        <v>13</v>
      </c>
      <c r="C15" s="53">
        <v>11514.45</v>
      </c>
      <c r="D15" s="54">
        <v>10862.91</v>
      </c>
      <c r="E15" s="55">
        <v>552054</v>
      </c>
      <c r="F15" s="56">
        <v>12180</v>
      </c>
      <c r="G15" s="55">
        <v>1214</v>
      </c>
      <c r="H15" s="57"/>
      <c r="I15" s="56">
        <v>286277</v>
      </c>
      <c r="J15" s="55">
        <v>168168</v>
      </c>
      <c r="K15" s="59"/>
      <c r="L15" s="60"/>
      <c r="M15" s="61"/>
      <c r="N15" s="61"/>
      <c r="O15" s="61"/>
      <c r="P15" s="61"/>
      <c r="Q15" s="61"/>
    </row>
    <row r="16" spans="1:17">
      <c r="A16" s="30">
        <v>43966</v>
      </c>
      <c r="B16" s="31">
        <f t="shared" si="1"/>
        <v>16</v>
      </c>
      <c r="C16" s="53">
        <v>11574.16</v>
      </c>
      <c r="D16" s="54">
        <v>10884.84</v>
      </c>
      <c r="E16" s="55">
        <v>554036</v>
      </c>
      <c r="F16" s="56">
        <v>13138</v>
      </c>
      <c r="G16" s="55">
        <v>1317</v>
      </c>
      <c r="H16" s="57"/>
      <c r="I16" s="56">
        <v>287485</v>
      </c>
      <c r="J16" s="55">
        <v>168895</v>
      </c>
      <c r="K16" s="59"/>
      <c r="L16" s="60"/>
      <c r="M16" s="61"/>
      <c r="N16" s="61"/>
      <c r="O16" s="61"/>
      <c r="P16" s="61"/>
      <c r="Q16" s="61"/>
    </row>
    <row r="17" spans="1:17">
      <c r="A17" s="30">
        <v>43977</v>
      </c>
      <c r="B17" s="31">
        <f t="shared" si="1"/>
        <v>11</v>
      </c>
      <c r="C17" s="53">
        <v>11595.83</v>
      </c>
      <c r="D17" s="54">
        <v>10920.46</v>
      </c>
      <c r="E17" s="55">
        <v>555569</v>
      </c>
      <c r="F17" s="56">
        <v>13732</v>
      </c>
      <c r="G17" s="55">
        <v>1490</v>
      </c>
      <c r="H17" s="57"/>
      <c r="I17" s="56">
        <v>288396</v>
      </c>
      <c r="J17" s="55">
        <v>169457</v>
      </c>
      <c r="K17" s="59"/>
      <c r="L17" s="60"/>
      <c r="M17" s="61"/>
      <c r="N17" s="61"/>
      <c r="O17" s="61"/>
      <c r="P17" s="61"/>
      <c r="Q17" s="61"/>
    </row>
    <row r="18" spans="1:17">
      <c r="A18" s="30">
        <v>44019</v>
      </c>
      <c r="B18" s="31">
        <f t="shared" si="1"/>
        <v>42</v>
      </c>
      <c r="C18" s="53">
        <v>11753.94</v>
      </c>
      <c r="D18" s="54">
        <v>11035.14</v>
      </c>
      <c r="E18" s="55">
        <v>562740</v>
      </c>
      <c r="F18" s="56">
        <v>16368</v>
      </c>
      <c r="G18" s="55">
        <v>2441</v>
      </c>
      <c r="H18" s="57"/>
      <c r="I18" s="56">
        <v>292589</v>
      </c>
      <c r="J18" s="55">
        <v>172014</v>
      </c>
      <c r="K18" s="59"/>
      <c r="L18" s="60"/>
      <c r="M18" s="61"/>
      <c r="N18" s="61"/>
      <c r="O18" s="61"/>
      <c r="P18" s="61"/>
      <c r="Q18" s="61"/>
    </row>
    <row r="19" spans="1:17">
      <c r="A19" s="30">
        <v>44029</v>
      </c>
      <c r="B19" s="31">
        <f t="shared" si="1"/>
        <v>10</v>
      </c>
      <c r="C19" s="53">
        <v>11797.62</v>
      </c>
      <c r="D19" s="54">
        <v>11071.94</v>
      </c>
      <c r="E19" s="55">
        <v>564650</v>
      </c>
      <c r="F19" s="56">
        <v>17025</v>
      </c>
      <c r="G19" s="55">
        <v>2845</v>
      </c>
      <c r="H19" s="57"/>
      <c r="I19" s="56">
        <v>293812</v>
      </c>
      <c r="J19" s="55">
        <v>172737</v>
      </c>
      <c r="K19" s="59"/>
      <c r="L19" s="60"/>
      <c r="M19" s="61"/>
      <c r="N19" s="61"/>
      <c r="O19" s="61"/>
      <c r="P19" s="61"/>
      <c r="Q19" s="61"/>
    </row>
    <row r="20" spans="1:17">
      <c r="A20" s="30">
        <v>44039</v>
      </c>
      <c r="B20" s="31">
        <f t="shared" si="1"/>
        <v>10</v>
      </c>
      <c r="C20" s="53">
        <v>11830.86</v>
      </c>
      <c r="D20" s="54">
        <v>11119.52</v>
      </c>
      <c r="E20" s="55">
        <v>566627</v>
      </c>
      <c r="F20" s="56">
        <v>17679</v>
      </c>
      <c r="G20" s="55">
        <v>3270</v>
      </c>
      <c r="H20" s="57"/>
      <c r="I20" s="56">
        <v>295134</v>
      </c>
      <c r="J20" s="55">
        <v>173513</v>
      </c>
      <c r="K20" s="59"/>
      <c r="L20" s="60"/>
      <c r="M20" s="61"/>
      <c r="N20" s="61"/>
      <c r="O20" s="61"/>
      <c r="P20" s="61"/>
      <c r="Q20" s="61"/>
    </row>
    <row r="21" spans="1:17" ht="30">
      <c r="A21" s="30">
        <v>44056</v>
      </c>
      <c r="B21" s="31">
        <f t="shared" si="1"/>
        <v>17</v>
      </c>
      <c r="C21" s="53">
        <v>11903.28</v>
      </c>
      <c r="D21" s="54">
        <v>11196.1</v>
      </c>
      <c r="E21" s="55">
        <v>570409</v>
      </c>
      <c r="F21" s="56">
        <v>18870</v>
      </c>
      <c r="G21" s="55">
        <v>4053</v>
      </c>
      <c r="H21" s="57" t="s">
        <v>41</v>
      </c>
      <c r="I21" s="56">
        <v>297417</v>
      </c>
      <c r="J21" s="55">
        <v>174870</v>
      </c>
      <c r="K21" s="59"/>
      <c r="L21" s="60"/>
      <c r="M21" s="61"/>
      <c r="N21" s="61"/>
      <c r="O21" s="61"/>
      <c r="P21" s="61"/>
      <c r="Q21" s="61"/>
    </row>
    <row r="22" spans="1:17" ht="30">
      <c r="A22" s="30">
        <v>44073</v>
      </c>
      <c r="B22" s="31">
        <f t="shared" si="1"/>
        <v>17</v>
      </c>
      <c r="C22" s="53">
        <v>11972.7</v>
      </c>
      <c r="D22" s="54">
        <v>11254.51</v>
      </c>
      <c r="E22" s="55">
        <v>573584</v>
      </c>
      <c r="F22" s="56">
        <v>19868</v>
      </c>
      <c r="G22" s="55">
        <v>4709</v>
      </c>
      <c r="H22" s="57" t="s">
        <v>42</v>
      </c>
      <c r="I22" s="56">
        <v>299395</v>
      </c>
      <c r="J22" s="55">
        <v>176014</v>
      </c>
      <c r="K22" s="59"/>
      <c r="L22" s="60"/>
      <c r="M22" s="61"/>
      <c r="N22" s="61"/>
      <c r="O22" s="61"/>
      <c r="P22" s="61"/>
      <c r="Q22" s="61"/>
    </row>
    <row r="23" spans="1:17">
      <c r="A23" s="30">
        <v>44078</v>
      </c>
      <c r="B23" s="31">
        <f t="shared" si="1"/>
        <v>5</v>
      </c>
      <c r="C23" s="53">
        <v>11982.34</v>
      </c>
      <c r="D23" s="54">
        <v>11276.77</v>
      </c>
      <c r="E23" s="55">
        <v>574417</v>
      </c>
      <c r="F23" s="56">
        <v>20313</v>
      </c>
      <c r="G23" s="55">
        <v>4720</v>
      </c>
      <c r="H23" s="57" t="s">
        <v>43</v>
      </c>
      <c r="I23" s="56">
        <v>299987</v>
      </c>
      <c r="J23" s="55">
        <v>176633</v>
      </c>
      <c r="K23" s="59"/>
      <c r="L23" s="60"/>
      <c r="M23" s="61"/>
      <c r="N23" s="61"/>
      <c r="O23" s="61"/>
      <c r="P23" s="61"/>
      <c r="Q23" s="61"/>
    </row>
    <row r="24" spans="1:17" ht="60">
      <c r="A24" s="30">
        <v>44084</v>
      </c>
      <c r="B24" s="31">
        <f t="shared" si="1"/>
        <v>6</v>
      </c>
      <c r="C24" s="53">
        <v>11997.75</v>
      </c>
      <c r="D24" s="54">
        <v>11302.28</v>
      </c>
      <c r="E24" s="55">
        <v>575487</v>
      </c>
      <c r="F24" s="56">
        <v>20695</v>
      </c>
      <c r="G24" s="55">
        <v>4892</v>
      </c>
      <c r="H24" s="57" t="s">
        <v>44</v>
      </c>
      <c r="I24" s="56">
        <v>300507</v>
      </c>
      <c r="J24" s="55">
        <v>176708</v>
      </c>
      <c r="K24" s="59" t="s">
        <v>46</v>
      </c>
      <c r="L24" s="60" t="s">
        <v>47</v>
      </c>
      <c r="M24" s="61"/>
      <c r="N24" s="61"/>
      <c r="O24" s="61"/>
      <c r="P24" s="61"/>
      <c r="Q24" s="61"/>
    </row>
    <row r="25" spans="1:17">
      <c r="A25" s="30">
        <v>44085</v>
      </c>
      <c r="B25" s="31">
        <v>1</v>
      </c>
      <c r="C25" s="53">
        <v>12005.45</v>
      </c>
      <c r="D25" s="54">
        <v>11302.69</v>
      </c>
      <c r="E25" s="55">
        <v>575645</v>
      </c>
      <c r="F25" s="56">
        <v>20796</v>
      </c>
      <c r="G25" s="55">
        <v>4894</v>
      </c>
      <c r="H25" s="57"/>
      <c r="I25" s="56">
        <v>300612</v>
      </c>
      <c r="J25" s="55">
        <v>176771</v>
      </c>
      <c r="K25" s="59"/>
      <c r="L25" s="60"/>
      <c r="M25" s="61"/>
      <c r="N25" s="61"/>
      <c r="O25" s="61"/>
      <c r="P25" s="61"/>
      <c r="Q25" s="61"/>
    </row>
    <row r="26" spans="1:17">
      <c r="A26" s="30">
        <v>44092</v>
      </c>
      <c r="B26" s="31">
        <f t="shared" si="1"/>
        <v>7</v>
      </c>
      <c r="C26" s="53">
        <v>12016.95</v>
      </c>
      <c r="D26" s="54">
        <v>11332.92</v>
      </c>
      <c r="E26" s="55">
        <v>576770</v>
      </c>
      <c r="F26" s="56">
        <v>21205</v>
      </c>
      <c r="G26" s="55">
        <v>5049</v>
      </c>
      <c r="H26" s="57"/>
      <c r="I26" s="56">
        <v>301317</v>
      </c>
      <c r="J26" s="55">
        <v>177193</v>
      </c>
      <c r="K26" s="59">
        <v>1125</v>
      </c>
      <c r="L26" s="60">
        <v>160</v>
      </c>
      <c r="M26" s="61"/>
      <c r="N26" s="61"/>
      <c r="O26" s="61"/>
      <c r="P26" s="61"/>
      <c r="Q26" s="61"/>
    </row>
    <row r="27" spans="1:17">
      <c r="A27" s="52">
        <v>44099</v>
      </c>
      <c r="B27" s="31">
        <f t="shared" si="1"/>
        <v>7</v>
      </c>
      <c r="C27" s="53">
        <v>12061.27</v>
      </c>
      <c r="D27" s="54">
        <v>11345.47</v>
      </c>
      <c r="E27" s="55">
        <v>577903</v>
      </c>
      <c r="F27" s="56">
        <v>21681</v>
      </c>
      <c r="G27" s="55">
        <v>5309</v>
      </c>
      <c r="H27" s="57" t="s">
        <v>45</v>
      </c>
      <c r="I27" s="56">
        <v>301988</v>
      </c>
      <c r="J27" s="55">
        <v>177608</v>
      </c>
      <c r="K27" s="59">
        <v>1133</v>
      </c>
      <c r="L27" s="60">
        <v>161.80000000000001</v>
      </c>
      <c r="M27" s="61"/>
      <c r="N27" s="61"/>
      <c r="O27" s="61"/>
      <c r="P27" s="61"/>
      <c r="Q27" s="61"/>
    </row>
    <row r="28" spans="1:17">
      <c r="A28" s="52">
        <v>44105</v>
      </c>
      <c r="B28" s="31">
        <f t="shared" si="1"/>
        <v>6</v>
      </c>
      <c r="C28" s="53">
        <v>12110.37</v>
      </c>
      <c r="D28" s="54">
        <v>11358.85</v>
      </c>
      <c r="E28" s="55">
        <v>578939</v>
      </c>
      <c r="F28" s="56">
        <v>22196</v>
      </c>
      <c r="G28" s="55">
        <v>5605</v>
      </c>
      <c r="H28" s="57"/>
      <c r="I28" s="56">
        <v>302539</v>
      </c>
      <c r="J28" s="55">
        <v>177947</v>
      </c>
      <c r="K28" s="59">
        <v>1036</v>
      </c>
      <c r="L28" s="60">
        <v>172</v>
      </c>
      <c r="M28" s="61"/>
      <c r="N28" s="61"/>
      <c r="O28" s="61"/>
      <c r="P28" s="61"/>
      <c r="Q28" s="61"/>
    </row>
    <row r="29" spans="1:17">
      <c r="A29" s="52">
        <v>44106</v>
      </c>
      <c r="B29" s="31">
        <f t="shared" si="1"/>
        <v>1</v>
      </c>
      <c r="C29" s="53">
        <v>12118.38</v>
      </c>
      <c r="D29" s="54">
        <v>11358.85</v>
      </c>
      <c r="E29" s="55">
        <v>579025</v>
      </c>
      <c r="F29" s="56">
        <v>22298</v>
      </c>
      <c r="G29" s="55">
        <v>5606</v>
      </c>
      <c r="H29" s="57"/>
      <c r="I29" s="56">
        <v>302636</v>
      </c>
      <c r="J29" s="55">
        <v>178007</v>
      </c>
      <c r="K29" s="59">
        <v>86</v>
      </c>
      <c r="L29" s="60">
        <v>160</v>
      </c>
      <c r="M29" s="61"/>
      <c r="N29" s="61"/>
      <c r="O29" s="61"/>
      <c r="P29" s="61"/>
      <c r="Q29" s="61"/>
    </row>
    <row r="30" spans="1:17">
      <c r="A30" s="52">
        <v>44109</v>
      </c>
      <c r="B30" s="31">
        <f t="shared" si="1"/>
        <v>3</v>
      </c>
      <c r="C30" s="53">
        <v>12152.78</v>
      </c>
      <c r="D30" s="54">
        <v>11360.7</v>
      </c>
      <c r="E30" s="55">
        <v>579395</v>
      </c>
      <c r="F30" s="56">
        <v>22604</v>
      </c>
      <c r="G30" s="55">
        <v>5765</v>
      </c>
      <c r="H30" s="57"/>
      <c r="I30" s="56">
        <v>302873</v>
      </c>
      <c r="J30" s="55">
        <v>178154</v>
      </c>
      <c r="K30" s="59"/>
      <c r="L30" s="60"/>
      <c r="M30" s="61"/>
      <c r="N30" s="61"/>
      <c r="O30" s="61"/>
      <c r="P30" s="61"/>
      <c r="Q30" s="61"/>
    </row>
    <row r="31" spans="1:17">
      <c r="A31" s="52">
        <v>44113</v>
      </c>
      <c r="B31" s="31">
        <f t="shared" si="1"/>
        <v>4</v>
      </c>
      <c r="C31" s="53">
        <v>12211.64</v>
      </c>
      <c r="D31" s="54">
        <v>11364.18</v>
      </c>
      <c r="E31" s="55">
        <v>579899</v>
      </c>
      <c r="F31" s="56">
        <v>23013</v>
      </c>
      <c r="G31" s="55">
        <v>6155</v>
      </c>
      <c r="H31" s="57"/>
      <c r="I31" s="56">
        <v>303161</v>
      </c>
      <c r="J31" s="55">
        <v>178332</v>
      </c>
      <c r="K31" s="59">
        <v>874</v>
      </c>
      <c r="L31" s="60">
        <v>125</v>
      </c>
      <c r="M31" s="61"/>
      <c r="N31" s="61"/>
      <c r="O31" s="61"/>
      <c r="P31" s="61"/>
      <c r="Q31" s="61"/>
    </row>
    <row r="32" spans="1:17">
      <c r="A32" s="52">
        <v>44123</v>
      </c>
      <c r="B32" s="31">
        <f t="shared" si="1"/>
        <v>10</v>
      </c>
      <c r="C32" s="53">
        <v>12211.71</v>
      </c>
      <c r="D32" s="54">
        <v>11407.13</v>
      </c>
      <c r="E32" s="55">
        <v>581171</v>
      </c>
      <c r="F32" s="56">
        <v>23543</v>
      </c>
      <c r="G32" s="55">
        <v>6229</v>
      </c>
      <c r="H32" s="57"/>
      <c r="I32" s="56">
        <v>303900</v>
      </c>
      <c r="J32" s="55">
        <v>178792</v>
      </c>
      <c r="K32" s="59">
        <v>1272</v>
      </c>
      <c r="L32" s="60">
        <v>127</v>
      </c>
      <c r="M32" s="61"/>
      <c r="N32" s="61"/>
      <c r="O32" s="61"/>
      <c r="P32" s="61"/>
      <c r="Q32" s="61"/>
    </row>
    <row r="33" spans="1:17">
      <c r="A33" s="52">
        <v>44128</v>
      </c>
      <c r="B33" s="31">
        <f t="shared" si="1"/>
        <v>5</v>
      </c>
      <c r="C33" s="53">
        <v>12217.58</v>
      </c>
      <c r="D33" s="54">
        <v>11418.04</v>
      </c>
      <c r="E33" s="55">
        <v>581636</v>
      </c>
      <c r="F33" s="56">
        <v>23756</v>
      </c>
      <c r="G33" s="55">
        <v>6235</v>
      </c>
      <c r="H33" s="57"/>
      <c r="I33" s="56">
        <v>304145</v>
      </c>
      <c r="J33" s="55">
        <v>178940</v>
      </c>
      <c r="K33" s="59">
        <v>465</v>
      </c>
      <c r="L33" s="60">
        <v>93</v>
      </c>
      <c r="M33" s="61"/>
      <c r="N33" s="61"/>
      <c r="O33" s="61"/>
      <c r="P33" s="61"/>
      <c r="Q33" s="61"/>
    </row>
    <row r="34" spans="1:17">
      <c r="A34" s="52">
        <v>44134</v>
      </c>
      <c r="B34" s="31">
        <f t="shared" si="1"/>
        <v>6</v>
      </c>
      <c r="C34" s="53">
        <v>12225.51</v>
      </c>
      <c r="D34" s="54">
        <v>11430.16</v>
      </c>
      <c r="E34" s="55">
        <v>582155</v>
      </c>
      <c r="F34" s="56">
        <v>23999</v>
      </c>
      <c r="G34" s="55">
        <v>6239</v>
      </c>
      <c r="H34" s="57"/>
      <c r="I34" s="56">
        <v>304478</v>
      </c>
      <c r="J34" s="55">
        <v>179142</v>
      </c>
      <c r="K34" s="59">
        <v>519</v>
      </c>
      <c r="L34" s="60">
        <v>86.5</v>
      </c>
      <c r="M34" s="61"/>
      <c r="N34" s="61"/>
      <c r="O34" s="61"/>
      <c r="P34" s="61"/>
      <c r="Q34" s="61"/>
    </row>
    <row r="35" spans="1:17">
      <c r="A35" s="52">
        <v>44141</v>
      </c>
      <c r="B35" s="31">
        <f t="shared" si="1"/>
        <v>7</v>
      </c>
      <c r="C35" s="53">
        <v>12233.31</v>
      </c>
      <c r="D35" s="54">
        <v>11441.52</v>
      </c>
      <c r="E35" s="55">
        <v>582732</v>
      </c>
      <c r="F35" s="56">
        <v>24267</v>
      </c>
      <c r="G35" s="55">
        <v>6241</v>
      </c>
      <c r="H35" s="57"/>
      <c r="I35" s="56">
        <v>304822</v>
      </c>
      <c r="J35" s="55">
        <v>179354</v>
      </c>
      <c r="K35" s="59">
        <v>577</v>
      </c>
      <c r="L35" s="60">
        <v>82</v>
      </c>
      <c r="M35" s="61"/>
      <c r="N35" s="61"/>
      <c r="O35" s="61"/>
      <c r="P35" s="61"/>
      <c r="Q35" s="61"/>
    </row>
    <row r="36" spans="1:17">
      <c r="A36" s="52">
        <v>44148</v>
      </c>
      <c r="B36" s="31">
        <f t="shared" si="1"/>
        <v>7</v>
      </c>
      <c r="C36" s="53">
        <v>12243.71</v>
      </c>
      <c r="D36" s="54">
        <v>11450.75</v>
      </c>
      <c r="E36" s="55">
        <v>583300</v>
      </c>
      <c r="F36" s="56">
        <v>24538</v>
      </c>
      <c r="G36" s="55">
        <v>6243</v>
      </c>
      <c r="H36" s="57"/>
      <c r="I36" s="56">
        <v>305159</v>
      </c>
      <c r="J36" s="55">
        <v>179557</v>
      </c>
      <c r="K36" s="59">
        <v>568</v>
      </c>
      <c r="L36" s="60">
        <v>81</v>
      </c>
      <c r="M36" s="61"/>
      <c r="N36" s="61"/>
      <c r="O36" s="61"/>
      <c r="P36" s="61"/>
      <c r="Q36" s="61"/>
    </row>
    <row r="37" spans="1:17">
      <c r="A37" s="52">
        <v>44155</v>
      </c>
      <c r="B37" s="31">
        <f t="shared" si="1"/>
        <v>7</v>
      </c>
      <c r="C37" s="53">
        <v>12258.18</v>
      </c>
      <c r="D37" s="54">
        <v>11466.36</v>
      </c>
      <c r="E37" s="55">
        <v>584178</v>
      </c>
      <c r="F37" s="56"/>
      <c r="G37" s="55"/>
      <c r="H37" s="57"/>
      <c r="I37" s="56">
        <v>305700</v>
      </c>
      <c r="J37" s="55">
        <v>179881</v>
      </c>
      <c r="K37" s="59">
        <v>878</v>
      </c>
      <c r="L37" s="60">
        <v>125</v>
      </c>
      <c r="M37" s="61"/>
      <c r="N37" s="61"/>
      <c r="O37" s="61"/>
      <c r="P37" s="61"/>
      <c r="Q37" s="61"/>
    </row>
    <row r="38" spans="1:17">
      <c r="A38" s="52">
        <v>44162</v>
      </c>
      <c r="B38" s="31">
        <f t="shared" si="1"/>
        <v>7</v>
      </c>
      <c r="C38" s="53">
        <v>12267.68</v>
      </c>
      <c r="D38" s="54">
        <v>11478.08</v>
      </c>
      <c r="E38" s="55">
        <v>584784</v>
      </c>
      <c r="F38" s="56"/>
      <c r="G38" s="55"/>
      <c r="H38" s="57"/>
      <c r="I38" s="56">
        <v>306052</v>
      </c>
      <c r="J38" s="55">
        <v>180094</v>
      </c>
      <c r="K38" s="59">
        <v>606</v>
      </c>
      <c r="L38" s="60">
        <v>86.5</v>
      </c>
      <c r="M38" s="61"/>
      <c r="N38" s="61"/>
      <c r="O38" s="61"/>
      <c r="P38" s="61"/>
      <c r="Q38" s="61"/>
    </row>
    <row r="39" spans="1:17">
      <c r="A39" s="52">
        <v>44169</v>
      </c>
      <c r="B39" s="31">
        <f t="shared" si="1"/>
        <v>7</v>
      </c>
      <c r="C39" s="53">
        <v>12279.96</v>
      </c>
      <c r="D39" s="54">
        <v>11486.73</v>
      </c>
      <c r="E39" s="55">
        <v>585378</v>
      </c>
      <c r="F39" s="56">
        <v>25741</v>
      </c>
      <c r="G39" s="55">
        <v>6332</v>
      </c>
      <c r="H39" s="58"/>
      <c r="I39" s="56">
        <v>306405</v>
      </c>
      <c r="J39" s="55">
        <v>180311</v>
      </c>
      <c r="K39" s="59">
        <v>594</v>
      </c>
      <c r="L39" s="60">
        <v>84.5</v>
      </c>
      <c r="M39" s="61"/>
      <c r="N39" s="61"/>
      <c r="O39" s="61"/>
      <c r="P39" s="61"/>
      <c r="Q39" s="61"/>
    </row>
    <row r="40" spans="1:17">
      <c r="A40" s="52">
        <v>44176</v>
      </c>
      <c r="B40" s="31">
        <f t="shared" si="1"/>
        <v>7</v>
      </c>
      <c r="C40" s="53">
        <v>12291.91</v>
      </c>
      <c r="D40" s="54">
        <v>11495.47</v>
      </c>
      <c r="E40" s="55">
        <v>585965</v>
      </c>
      <c r="F40" s="56">
        <v>25765</v>
      </c>
      <c r="G40" s="55">
        <v>6378</v>
      </c>
      <c r="H40" s="57"/>
      <c r="I40" s="56">
        <v>306754</v>
      </c>
      <c r="J40" s="55">
        <v>180527</v>
      </c>
      <c r="K40" s="59">
        <v>587</v>
      </c>
      <c r="L40" s="60">
        <v>84</v>
      </c>
      <c r="M40" s="61"/>
      <c r="N40" s="61"/>
      <c r="O40" s="61"/>
      <c r="P40" s="61"/>
      <c r="Q40" s="61"/>
    </row>
    <row r="41" spans="1:17">
      <c r="A41" s="52">
        <v>44182</v>
      </c>
      <c r="B41" s="31">
        <f t="shared" si="1"/>
        <v>6</v>
      </c>
      <c r="C41" s="53">
        <v>12301.71</v>
      </c>
      <c r="D41" s="54">
        <v>11504.24</v>
      </c>
      <c r="E41" s="55">
        <v>586493</v>
      </c>
      <c r="F41" s="56"/>
      <c r="G41" s="55"/>
      <c r="H41" s="57"/>
      <c r="I41" s="56">
        <v>307077</v>
      </c>
      <c r="J41" s="55">
        <v>180729</v>
      </c>
      <c r="K41" s="59">
        <v>528</v>
      </c>
      <c r="L41" s="60">
        <v>88</v>
      </c>
      <c r="M41" s="61"/>
      <c r="N41" s="61"/>
      <c r="O41" s="61"/>
      <c r="P41" s="61"/>
      <c r="Q41" s="61"/>
    </row>
    <row r="42" spans="1:17">
      <c r="A42" s="52">
        <v>44187</v>
      </c>
      <c r="B42" s="31">
        <f t="shared" si="1"/>
        <v>5</v>
      </c>
      <c r="C42" s="53">
        <v>12311.25</v>
      </c>
      <c r="D42" s="54">
        <v>11510.12</v>
      </c>
      <c r="E42" s="55">
        <v>586930</v>
      </c>
      <c r="F42" s="56"/>
      <c r="G42" s="55"/>
      <c r="H42" s="57"/>
      <c r="I42" s="56">
        <v>307343</v>
      </c>
      <c r="J42" s="55">
        <v>180894</v>
      </c>
      <c r="K42" s="59">
        <v>437</v>
      </c>
      <c r="L42" s="60">
        <v>87.5</v>
      </c>
      <c r="M42" s="61"/>
      <c r="N42" s="61"/>
      <c r="O42" s="61"/>
      <c r="P42" s="61"/>
      <c r="Q42" s="61"/>
    </row>
    <row r="43" spans="1:17">
      <c r="A43" s="52">
        <v>44193</v>
      </c>
      <c r="B43" s="31">
        <f t="shared" si="1"/>
        <v>6</v>
      </c>
      <c r="C43" s="53">
        <v>12318.91</v>
      </c>
      <c r="D43" s="54">
        <v>11525.37</v>
      </c>
      <c r="E43" s="55">
        <v>587588</v>
      </c>
      <c r="F43" s="56"/>
      <c r="G43" s="55"/>
      <c r="H43" s="57"/>
      <c r="I43" s="56">
        <v>307725</v>
      </c>
      <c r="J43" s="55">
        <v>181128</v>
      </c>
      <c r="K43" s="59">
        <v>658</v>
      </c>
      <c r="L43" s="60">
        <v>110</v>
      </c>
      <c r="M43" s="61"/>
      <c r="N43" s="61"/>
      <c r="O43" s="61"/>
      <c r="P43" s="61"/>
      <c r="Q43" s="61"/>
    </row>
    <row r="44" spans="1:17">
      <c r="A44" s="52">
        <v>44195</v>
      </c>
      <c r="B44" s="31">
        <f t="shared" si="1"/>
        <v>2</v>
      </c>
      <c r="C44" s="53">
        <v>12322.28</v>
      </c>
      <c r="D44" s="54">
        <v>11528.55</v>
      </c>
      <c r="E44" s="55">
        <v>587778</v>
      </c>
      <c r="F44" s="56"/>
      <c r="G44" s="55"/>
      <c r="H44" s="57"/>
      <c r="I44" s="56">
        <v>307840</v>
      </c>
      <c r="J44" s="55">
        <v>181198</v>
      </c>
      <c r="K44" s="59">
        <v>190</v>
      </c>
      <c r="L44" s="62">
        <v>95</v>
      </c>
      <c r="M44" s="61"/>
      <c r="N44" s="61"/>
      <c r="O44" s="61"/>
      <c r="P44" s="61"/>
      <c r="Q44" s="61"/>
    </row>
    <row r="45" spans="1:17">
      <c r="A45" s="52"/>
      <c r="B45" s="31" t="str">
        <f t="shared" si="1"/>
        <v/>
      </c>
      <c r="C45" s="53"/>
      <c r="D45" s="54"/>
      <c r="E45" s="55"/>
      <c r="F45" s="56"/>
      <c r="G45" s="55"/>
      <c r="H45" s="57"/>
      <c r="I45" s="56"/>
      <c r="J45" s="55"/>
      <c r="K45" s="59"/>
      <c r="L45" s="60"/>
      <c r="M45" s="61"/>
      <c r="N45" s="61"/>
      <c r="O45" s="61"/>
      <c r="P45" s="61"/>
      <c r="Q45" s="61"/>
    </row>
    <row r="46" spans="1:17">
      <c r="A46" s="52"/>
      <c r="B46" s="31" t="str">
        <f t="shared" si="1"/>
        <v/>
      </c>
      <c r="C46" s="53"/>
      <c r="D46" s="54"/>
      <c r="E46" s="55"/>
      <c r="F46" s="56"/>
      <c r="G46" s="55"/>
      <c r="H46" s="57"/>
      <c r="I46" s="56"/>
      <c r="J46" s="55"/>
      <c r="K46" s="59"/>
      <c r="L46" s="60"/>
      <c r="M46" s="61"/>
      <c r="N46" s="61"/>
      <c r="O46" s="61"/>
      <c r="P46" s="61"/>
      <c r="Q46" s="61"/>
    </row>
    <row r="47" spans="1:17">
      <c r="A47" s="52"/>
      <c r="B47" s="31" t="str">
        <f t="shared" si="1"/>
        <v/>
      </c>
      <c r="C47" s="53"/>
      <c r="D47" s="54"/>
      <c r="E47" s="55"/>
      <c r="F47" s="56"/>
      <c r="G47" s="55"/>
      <c r="H47" s="57"/>
      <c r="I47" s="56"/>
      <c r="J47" s="55"/>
      <c r="K47" s="59"/>
      <c r="L47" s="60"/>
      <c r="M47" s="61"/>
      <c r="N47" s="61"/>
      <c r="O47" s="61"/>
      <c r="P47" s="61"/>
      <c r="Q47" s="61"/>
    </row>
    <row r="48" spans="1:17">
      <c r="A48" s="52"/>
      <c r="B48" s="31" t="str">
        <f t="shared" si="1"/>
        <v/>
      </c>
      <c r="C48" s="32"/>
      <c r="D48" s="33"/>
      <c r="E48" s="34"/>
      <c r="F48" s="35"/>
      <c r="G48" s="34"/>
      <c r="H48" s="36"/>
      <c r="I48" s="35"/>
      <c r="J48" s="34"/>
      <c r="K48" s="59"/>
      <c r="L48" s="60"/>
      <c r="M48" s="61"/>
      <c r="N48" s="61"/>
      <c r="O48" s="61"/>
      <c r="P48" s="61"/>
      <c r="Q48" s="61"/>
    </row>
    <row r="49" spans="1:17">
      <c r="A49" s="52"/>
      <c r="B49" s="31" t="str">
        <f t="shared" si="1"/>
        <v/>
      </c>
      <c r="C49" s="32"/>
      <c r="D49" s="33"/>
      <c r="E49" s="34"/>
      <c r="F49" s="35"/>
      <c r="G49" s="34"/>
      <c r="H49" s="36"/>
      <c r="I49" s="35"/>
      <c r="J49" s="34"/>
      <c r="K49" s="59"/>
      <c r="L49" s="60"/>
      <c r="M49" s="61"/>
      <c r="N49" s="61"/>
      <c r="O49" s="61"/>
      <c r="P49" s="61"/>
      <c r="Q49" s="61"/>
    </row>
    <row r="50" spans="1:17">
      <c r="A50" s="52"/>
      <c r="B50" s="31" t="str">
        <f t="shared" si="1"/>
        <v/>
      </c>
      <c r="C50" s="32"/>
      <c r="D50" s="33"/>
      <c r="E50" s="34"/>
      <c r="F50" s="35"/>
      <c r="G50" s="34"/>
      <c r="H50" s="36"/>
      <c r="I50" s="35"/>
      <c r="J50" s="34"/>
      <c r="K50" s="59"/>
      <c r="L50" s="60"/>
      <c r="M50" s="61"/>
      <c r="N50" s="61"/>
      <c r="O50" s="61"/>
      <c r="P50" s="61"/>
      <c r="Q50" s="61"/>
    </row>
    <row r="51" spans="1:17">
      <c r="A51" s="52"/>
      <c r="B51" s="31" t="str">
        <f t="shared" si="1"/>
        <v/>
      </c>
      <c r="C51" s="32"/>
      <c r="D51" s="33"/>
      <c r="E51" s="34"/>
      <c r="F51" s="35"/>
      <c r="G51" s="34"/>
      <c r="H51" s="36"/>
      <c r="I51" s="35"/>
      <c r="J51" s="34"/>
      <c r="K51" s="59"/>
      <c r="L51" s="60"/>
      <c r="M51" s="61"/>
      <c r="N51" s="61"/>
      <c r="O51" s="61"/>
      <c r="P51" s="61"/>
      <c r="Q51" s="61"/>
    </row>
    <row r="52" spans="1:17">
      <c r="A52" s="52"/>
      <c r="B52" s="31" t="str">
        <f t="shared" si="1"/>
        <v/>
      </c>
      <c r="C52" s="32"/>
      <c r="D52" s="33"/>
      <c r="E52" s="34"/>
      <c r="F52" s="35"/>
      <c r="G52" s="34"/>
      <c r="H52" s="36"/>
      <c r="I52" s="35"/>
      <c r="J52" s="34"/>
      <c r="K52" s="59"/>
      <c r="L52" s="60"/>
      <c r="M52" s="61"/>
      <c r="N52" s="61"/>
      <c r="O52" s="61"/>
      <c r="P52" s="61"/>
      <c r="Q52" s="61"/>
    </row>
    <row r="53" spans="1:17">
      <c r="A53" s="52"/>
      <c r="B53" s="31" t="str">
        <f t="shared" si="1"/>
        <v/>
      </c>
      <c r="C53" s="32"/>
      <c r="D53" s="33"/>
      <c r="E53" s="34"/>
      <c r="F53" s="35"/>
      <c r="G53" s="34"/>
      <c r="H53" s="36"/>
      <c r="I53" s="35"/>
      <c r="J53" s="34"/>
      <c r="K53" s="59"/>
      <c r="L53" s="60"/>
      <c r="M53" s="61"/>
      <c r="N53" s="61"/>
      <c r="O53" s="61"/>
      <c r="P53" s="61"/>
      <c r="Q53" s="61"/>
    </row>
    <row r="54" spans="1:17">
      <c r="A54" s="30"/>
      <c r="B54" s="31" t="str">
        <f t="shared" si="1"/>
        <v/>
      </c>
      <c r="C54" s="32"/>
      <c r="D54" s="33"/>
      <c r="E54" s="34"/>
      <c r="F54" s="35"/>
      <c r="G54" s="34"/>
      <c r="H54" s="36"/>
      <c r="I54" s="35"/>
      <c r="J54" s="34"/>
      <c r="K54" s="59"/>
      <c r="L54" s="60"/>
      <c r="M54" s="61"/>
      <c r="N54" s="61"/>
      <c r="O54" s="61"/>
      <c r="P54" s="61"/>
      <c r="Q54" s="61"/>
    </row>
    <row r="55" spans="1:17">
      <c r="A55" s="30"/>
      <c r="B55" s="31" t="str">
        <f t="shared" si="1"/>
        <v/>
      </c>
      <c r="C55" s="32"/>
      <c r="D55" s="33"/>
      <c r="E55" s="34"/>
      <c r="F55" s="35"/>
      <c r="G55" s="34"/>
      <c r="H55" s="36"/>
      <c r="I55" s="35"/>
      <c r="J55" s="34"/>
      <c r="K55" s="59"/>
      <c r="L55" s="60"/>
      <c r="M55" s="61"/>
      <c r="N55" s="61"/>
      <c r="O55" s="61"/>
      <c r="P55" s="61"/>
      <c r="Q55" s="61"/>
    </row>
    <row r="56" spans="1:17">
      <c r="A56" s="30"/>
      <c r="B56" s="31" t="str">
        <f t="shared" si="1"/>
        <v/>
      </c>
      <c r="C56" s="32"/>
      <c r="D56" s="33"/>
      <c r="E56" s="34"/>
      <c r="F56" s="35"/>
      <c r="G56" s="34"/>
      <c r="H56" s="36"/>
      <c r="I56" s="35"/>
      <c r="J56" s="34"/>
      <c r="K56" s="59"/>
      <c r="L56" s="60"/>
      <c r="M56" s="61"/>
      <c r="N56" s="61"/>
      <c r="O56" s="61"/>
      <c r="P56" s="61"/>
      <c r="Q56" s="61"/>
    </row>
    <row r="57" spans="1:17">
      <c r="A57" s="30"/>
      <c r="B57" s="31" t="str">
        <f t="shared" si="1"/>
        <v/>
      </c>
      <c r="C57" s="32"/>
      <c r="D57" s="33"/>
      <c r="E57" s="34"/>
      <c r="F57" s="35"/>
      <c r="G57" s="34"/>
      <c r="H57" s="36"/>
      <c r="I57" s="35"/>
      <c r="J57" s="34"/>
      <c r="K57" s="59"/>
      <c r="L57" s="60"/>
      <c r="M57" s="61"/>
      <c r="N57" s="61"/>
      <c r="O57" s="61"/>
      <c r="P57" s="61"/>
      <c r="Q57" s="61"/>
    </row>
    <row r="58" spans="1:17">
      <c r="A58" s="30"/>
      <c r="B58" s="31" t="str">
        <f t="shared" si="1"/>
        <v/>
      </c>
      <c r="C58" s="32"/>
      <c r="D58" s="33"/>
      <c r="E58" s="34"/>
      <c r="F58" s="35"/>
      <c r="G58" s="34"/>
      <c r="H58" s="36"/>
      <c r="I58" s="35"/>
      <c r="J58" s="34"/>
      <c r="K58" s="59"/>
      <c r="L58" s="60"/>
      <c r="M58" s="61"/>
      <c r="N58" s="61"/>
      <c r="O58" s="61"/>
      <c r="P58" s="61"/>
      <c r="Q58" s="61"/>
    </row>
    <row r="59" spans="1:17">
      <c r="A59" s="30"/>
      <c r="B59" s="31" t="str">
        <f t="shared" si="1"/>
        <v/>
      </c>
      <c r="C59" s="32"/>
      <c r="D59" s="33"/>
      <c r="E59" s="34"/>
      <c r="F59" s="35"/>
      <c r="G59" s="34"/>
      <c r="H59" s="36"/>
      <c r="I59" s="35"/>
      <c r="J59" s="34"/>
      <c r="K59" s="59"/>
      <c r="L59" s="60"/>
      <c r="M59" s="61"/>
      <c r="N59" s="61"/>
      <c r="O59" s="61"/>
      <c r="P59" s="61"/>
      <c r="Q59" s="61"/>
    </row>
    <row r="60" spans="1:17">
      <c r="A60" s="30"/>
      <c r="B60" s="31" t="str">
        <f t="shared" si="1"/>
        <v/>
      </c>
      <c r="C60" s="32"/>
      <c r="D60" s="33"/>
      <c r="E60" s="34"/>
      <c r="F60" s="35"/>
      <c r="G60" s="34"/>
      <c r="H60" s="36"/>
      <c r="I60" s="35"/>
      <c r="J60" s="34"/>
      <c r="K60" s="59"/>
      <c r="L60" s="60"/>
      <c r="M60" s="61"/>
      <c r="N60" s="61"/>
      <c r="O60" s="61"/>
      <c r="P60" s="61"/>
      <c r="Q60" s="61"/>
    </row>
    <row r="61" spans="1:17">
      <c r="A61" s="30"/>
      <c r="B61" s="31" t="str">
        <f t="shared" si="1"/>
        <v/>
      </c>
      <c r="C61" s="32"/>
      <c r="D61" s="33"/>
      <c r="E61" s="34"/>
      <c r="F61" s="35"/>
      <c r="G61" s="34"/>
      <c r="H61" s="36"/>
      <c r="I61" s="35"/>
      <c r="J61" s="34"/>
      <c r="K61" s="59"/>
      <c r="L61" s="60"/>
      <c r="M61" s="61"/>
      <c r="N61" s="61"/>
      <c r="O61" s="61"/>
      <c r="P61" s="61"/>
      <c r="Q61" s="61"/>
    </row>
    <row r="62" spans="1:17">
      <c r="A62" s="30"/>
      <c r="B62" s="31" t="str">
        <f t="shared" si="1"/>
        <v/>
      </c>
      <c r="C62" s="32"/>
      <c r="D62" s="33"/>
      <c r="E62" s="34"/>
      <c r="F62" s="35"/>
      <c r="G62" s="34"/>
      <c r="H62" s="36"/>
      <c r="I62" s="35"/>
      <c r="J62" s="34"/>
      <c r="K62" s="59"/>
      <c r="L62" s="60"/>
      <c r="M62" s="61"/>
      <c r="N62" s="61"/>
      <c r="O62" s="61"/>
      <c r="P62" s="61"/>
      <c r="Q62" s="61"/>
    </row>
    <row r="63" spans="1:17">
      <c r="K63" s="63"/>
      <c r="L63" s="60"/>
      <c r="M63" s="61"/>
      <c r="N63" s="61"/>
      <c r="O63" s="61"/>
      <c r="P63" s="61"/>
      <c r="Q63" s="61"/>
    </row>
    <row r="64" spans="1:17">
      <c r="K64" s="63"/>
      <c r="L64" s="60"/>
      <c r="M64" s="61"/>
      <c r="N64" s="61"/>
      <c r="O64" s="61"/>
      <c r="P64" s="61"/>
      <c r="Q64" s="61"/>
    </row>
    <row r="65" spans="11:17">
      <c r="K65" s="63"/>
      <c r="L65" s="60"/>
      <c r="M65" s="61"/>
      <c r="N65" s="61"/>
      <c r="O65" s="61"/>
      <c r="P65" s="61"/>
      <c r="Q65" s="61"/>
    </row>
    <row r="66" spans="11:17">
      <c r="K66" s="63"/>
      <c r="L66" s="60"/>
      <c r="M66" s="61"/>
      <c r="N66" s="61"/>
      <c r="O66" s="61"/>
      <c r="P66" s="61"/>
      <c r="Q66" s="61"/>
    </row>
    <row r="67" spans="11:17">
      <c r="K67" s="63"/>
      <c r="L67" s="60"/>
      <c r="M67" s="61"/>
      <c r="N67" s="61"/>
      <c r="O67" s="61"/>
      <c r="P67" s="61"/>
      <c r="Q67" s="61"/>
    </row>
    <row r="68" spans="11:17">
      <c r="K68" s="63"/>
      <c r="L68" s="60"/>
      <c r="M68" s="61"/>
      <c r="N68" s="61"/>
      <c r="O68" s="61"/>
      <c r="P68" s="61"/>
      <c r="Q68" s="61"/>
    </row>
    <row r="69" spans="11:17">
      <c r="K69" s="63"/>
      <c r="L69" s="60"/>
      <c r="M69" s="61"/>
      <c r="N69" s="61"/>
      <c r="O69" s="61"/>
      <c r="P69" s="61"/>
      <c r="Q69" s="61"/>
    </row>
    <row r="70" spans="11:17">
      <c r="K70" s="63"/>
      <c r="L70" s="60"/>
      <c r="M70" s="61"/>
      <c r="N70" s="61"/>
      <c r="O70" s="61"/>
      <c r="P70" s="61"/>
      <c r="Q70" s="61"/>
    </row>
    <row r="71" spans="11:17">
      <c r="K71" s="63"/>
      <c r="L71" s="60"/>
      <c r="M71" s="61"/>
      <c r="N71" s="61"/>
      <c r="O71" s="61"/>
      <c r="P71" s="61"/>
      <c r="Q71" s="61"/>
    </row>
    <row r="72" spans="11:17">
      <c r="K72" s="63"/>
      <c r="L72" s="60"/>
      <c r="M72" s="61"/>
      <c r="N72" s="61"/>
      <c r="O72" s="61"/>
      <c r="P72" s="61"/>
      <c r="Q72" s="61"/>
    </row>
    <row r="73" spans="11:17">
      <c r="K73" s="63"/>
      <c r="L73" s="60"/>
      <c r="M73" s="61"/>
      <c r="N73" s="61"/>
      <c r="O73" s="61"/>
      <c r="P73" s="61"/>
      <c r="Q73" s="61"/>
    </row>
    <row r="74" spans="11:17">
      <c r="L74" s="51"/>
    </row>
    <row r="75" spans="11:17">
      <c r="L75" s="51"/>
    </row>
    <row r="76" spans="11:17">
      <c r="L76" s="51"/>
    </row>
    <row r="77" spans="11:17">
      <c r="L77" s="51"/>
    </row>
    <row r="78" spans="11:17">
      <c r="L78" s="51"/>
    </row>
    <row r="79" spans="11:17">
      <c r="L79" s="51"/>
    </row>
    <row r="80" spans="11:17">
      <c r="L80" s="51"/>
    </row>
    <row r="81" spans="12:12">
      <c r="L81" s="51"/>
    </row>
    <row r="82" spans="12:12">
      <c r="L82" s="51"/>
    </row>
    <row r="83" spans="12:12">
      <c r="L83" s="51"/>
    </row>
    <row r="84" spans="12:12">
      <c r="L84" s="51"/>
    </row>
    <row r="85" spans="12:12">
      <c r="L85" s="51"/>
    </row>
    <row r="86" spans="12:12">
      <c r="L86" s="51"/>
    </row>
    <row r="87" spans="12:12">
      <c r="L87" s="51"/>
    </row>
    <row r="88" spans="12:12">
      <c r="L88" s="51"/>
    </row>
    <row r="89" spans="12:12">
      <c r="L89" s="51"/>
    </row>
    <row r="90" spans="12:12">
      <c r="L90" s="51"/>
    </row>
    <row r="91" spans="12:12">
      <c r="L91" s="51"/>
    </row>
    <row r="92" spans="12:12">
      <c r="L92" s="51"/>
    </row>
    <row r="93" spans="12:12">
      <c r="L93" s="51"/>
    </row>
    <row r="94" spans="12:12">
      <c r="L94" s="51"/>
    </row>
    <row r="95" spans="12:12">
      <c r="L95" s="51"/>
    </row>
    <row r="96" spans="12:12">
      <c r="L96" s="51"/>
    </row>
    <row r="97" spans="12:12">
      <c r="L97" s="51"/>
    </row>
    <row r="98" spans="12:12">
      <c r="L98" s="51"/>
    </row>
    <row r="99" spans="12:12">
      <c r="L99" s="51"/>
    </row>
    <row r="100" spans="12:12">
      <c r="L100" s="51"/>
    </row>
    <row r="101" spans="12:12">
      <c r="L101" s="51"/>
    </row>
    <row r="102" spans="12:12">
      <c r="L102" s="51"/>
    </row>
    <row r="103" spans="12:12">
      <c r="L103" s="51"/>
    </row>
    <row r="104" spans="12:12">
      <c r="L104" s="51"/>
    </row>
    <row r="105" spans="12:12">
      <c r="L105" s="51"/>
    </row>
    <row r="106" spans="12:12">
      <c r="L106" s="51"/>
    </row>
    <row r="107" spans="12:12">
      <c r="L107" s="51"/>
    </row>
    <row r="108" spans="12:12">
      <c r="L108" s="51"/>
    </row>
    <row r="109" spans="12:12">
      <c r="L109" s="51"/>
    </row>
    <row r="110" spans="12:12">
      <c r="L110" s="51"/>
    </row>
    <row r="111" spans="12:12">
      <c r="L111" s="51"/>
    </row>
    <row r="112" spans="12:12">
      <c r="L112" s="51"/>
    </row>
    <row r="113" spans="12:12">
      <c r="L113" s="51"/>
    </row>
    <row r="114" spans="12:12">
      <c r="L114" s="51"/>
    </row>
    <row r="115" spans="12:12">
      <c r="L115" s="51"/>
    </row>
  </sheetData>
  <sheetProtection password="EC15" sheet="1" objects="1" scenarios="1" selectLockedCells="1"/>
  <mergeCells count="2">
    <mergeCell ref="I1:J1"/>
    <mergeCell ref="C1:G1"/>
  </mergeCells>
  <pageMargins left="0.32" right="0.36" top="0.25" bottom="0.32" header="0.14000000000000001" footer="0.1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4"/>
  <sheetViews>
    <sheetView workbookViewId="0">
      <pane ySplit="2" topLeftCell="A27" activePane="bottomLeft" state="frozen"/>
      <selection pane="bottomLeft" activeCell="S32" sqref="S32"/>
    </sheetView>
  </sheetViews>
  <sheetFormatPr defaultColWidth="11.42578125" defaultRowHeight="15"/>
  <cols>
    <col min="1" max="1" width="10.5703125" customWidth="1"/>
    <col min="2" max="2" width="37.7109375" customWidth="1"/>
    <col min="3" max="3" width="5.5703125" customWidth="1"/>
    <col min="4" max="4" width="6.5703125" style="3" customWidth="1"/>
    <col min="5" max="5" width="6.42578125" style="3" customWidth="1"/>
    <col min="6" max="6" width="5.7109375" style="2" customWidth="1"/>
    <col min="7" max="7" width="7.42578125" customWidth="1"/>
    <col min="8" max="8" width="7.28515625" style="2" customWidth="1"/>
    <col min="9" max="9" width="6.85546875" style="2" customWidth="1"/>
    <col min="10" max="10" width="7.28515625" style="2" customWidth="1"/>
    <col min="11" max="12" width="5.7109375" customWidth="1"/>
    <col min="13" max="13" width="7.42578125" customWidth="1"/>
    <col min="14" max="14" width="7.28515625" customWidth="1"/>
    <col min="15" max="15" width="2.140625" customWidth="1"/>
    <col min="16" max="16" width="8.85546875" customWidth="1"/>
    <col min="17" max="17" width="7.140625" customWidth="1"/>
  </cols>
  <sheetData>
    <row r="1" spans="1:22" ht="22.5" customHeight="1" thickBot="1">
      <c r="A1" s="5"/>
      <c r="B1" s="5"/>
      <c r="C1" s="127" t="s">
        <v>11</v>
      </c>
      <c r="D1" s="128"/>
      <c r="E1" s="128"/>
      <c r="F1" s="128"/>
      <c r="G1" s="128"/>
      <c r="H1" s="128"/>
      <c r="I1" s="129"/>
      <c r="J1" s="125" t="s">
        <v>18</v>
      </c>
      <c r="K1" s="125"/>
      <c r="L1" s="125"/>
      <c r="M1" s="125"/>
      <c r="N1" s="126"/>
      <c r="Q1" s="21"/>
    </row>
    <row r="2" spans="1:22" ht="80.25" customHeight="1" thickBot="1">
      <c r="A2" s="9" t="s">
        <v>0</v>
      </c>
      <c r="B2" s="9" t="s">
        <v>19</v>
      </c>
      <c r="C2" s="9" t="s">
        <v>1</v>
      </c>
      <c r="D2" s="11" t="s">
        <v>2</v>
      </c>
      <c r="E2" s="11" t="s">
        <v>3</v>
      </c>
      <c r="F2" s="10" t="s">
        <v>14</v>
      </c>
      <c r="G2" s="9" t="s">
        <v>13</v>
      </c>
      <c r="H2" s="10" t="s">
        <v>29</v>
      </c>
      <c r="I2" s="26" t="s">
        <v>28</v>
      </c>
      <c r="J2" s="14" t="s">
        <v>15</v>
      </c>
      <c r="K2" s="10" t="s">
        <v>16</v>
      </c>
      <c r="L2" s="9" t="s">
        <v>12</v>
      </c>
      <c r="M2" s="11" t="s">
        <v>5</v>
      </c>
      <c r="N2" s="9" t="s">
        <v>10</v>
      </c>
      <c r="P2" s="38" t="s">
        <v>35</v>
      </c>
      <c r="Q2" s="38" t="s">
        <v>36</v>
      </c>
    </row>
    <row r="3" spans="1:22" ht="15" customHeight="1">
      <c r="A3" s="19">
        <f>IF(Saisie!A3="","",Saisie!A3)</f>
        <v>43815</v>
      </c>
      <c r="B3" s="29" t="str">
        <f>IF(Saisie!H3="","",Saisie!H3)</f>
        <v/>
      </c>
      <c r="C3" s="43"/>
      <c r="D3" s="44"/>
      <c r="E3" s="44"/>
      <c r="F3" s="46"/>
      <c r="G3" s="45"/>
      <c r="H3" s="46"/>
      <c r="I3" s="46"/>
      <c r="J3" s="49"/>
      <c r="K3" s="41"/>
      <c r="L3" s="39"/>
      <c r="M3" s="40"/>
      <c r="N3" s="42"/>
      <c r="P3" s="38"/>
      <c r="Q3" s="38"/>
      <c r="R3" s="61"/>
      <c r="S3" s="61"/>
      <c r="T3" s="61"/>
      <c r="U3" s="61"/>
      <c r="V3" s="61"/>
    </row>
    <row r="4" spans="1:22">
      <c r="A4" s="19">
        <f>IF(Saisie!A4="","",Saisie!A4)</f>
        <v>43836</v>
      </c>
      <c r="B4" s="29" t="str">
        <f>IF(Saisie!H4="","",Saisie!H4)</f>
        <v>changement ballon au château d'eau en décembre?</v>
      </c>
      <c r="C4" s="20">
        <f>IF(A4="","",A4-A3)</f>
        <v>21</v>
      </c>
      <c r="D4" s="28">
        <f>IF(Saisie!C4=0,"",Saisie!C4-Saisie!C3)</f>
        <v>47.280000000000655</v>
      </c>
      <c r="E4" s="8">
        <f>IF(Saisie!D4=0,"",Saisie!D4-Saisie!D3)</f>
        <v>38.850000000000364</v>
      </c>
      <c r="F4" s="4">
        <f>IF(Saisie!E4=0,"",Saisie!E4-Saisie!E3)</f>
        <v>2204</v>
      </c>
      <c r="G4" s="8">
        <f>IF(C4="","",F4/C4)</f>
        <v>104.95238095238095</v>
      </c>
      <c r="H4" s="4">
        <f>IF(Saisie!F4=0,"",Saisie!F4-Saisie!F3)</f>
        <v>1155</v>
      </c>
      <c r="I4" s="48">
        <f>IF(Saisie!G4=0,"",Saisie!G4-Saisie!G3)</f>
        <v>61</v>
      </c>
      <c r="J4" s="50">
        <f>IF(Saisie!I4=0,"",Saisie!I4-Saisie!I3)</f>
        <v>1164</v>
      </c>
      <c r="K4" s="4">
        <f>IF(Saisie!J4=0,"",Saisie!J4-Saisie!J3)</f>
        <v>971</v>
      </c>
      <c r="L4" s="4">
        <f t="shared" ref="L4:L5" si="0">IF(J4="","",J4+K4)</f>
        <v>2135</v>
      </c>
      <c r="M4" s="8">
        <f t="shared" ref="M4:M5" si="1">IF(C4="","",L4/C4)</f>
        <v>101.66666666666667</v>
      </c>
      <c r="N4" s="37">
        <f t="shared" ref="N4:N5" si="2">IF(M4="","",M4-G4)</f>
        <v>-3.2857142857142776</v>
      </c>
      <c r="P4" s="3">
        <f>IF(H4="","",H4/C4)</f>
        <v>55</v>
      </c>
      <c r="Q4" s="3">
        <f>IF(I4="","",I4/C4)</f>
        <v>2.9047619047619047</v>
      </c>
      <c r="R4" s="61"/>
      <c r="S4" s="61"/>
      <c r="T4" s="61"/>
      <c r="U4" s="61"/>
      <c r="V4" s="61"/>
    </row>
    <row r="5" spans="1:22">
      <c r="A5" s="19">
        <f>IF(Saisie!A5="","",Saisie!A5)</f>
        <v>43843</v>
      </c>
      <c r="B5" s="29" t="str">
        <f>IF(Saisie!H5="","",Saisie!H5)</f>
        <v/>
      </c>
      <c r="C5" s="20">
        <f t="shared" ref="C5:C29" si="3">IF(A5="","",A5-A4)</f>
        <v>7</v>
      </c>
      <c r="D5" s="28">
        <f>IF(Saisie!C5=0,"",Saisie!C5-Saisie!C4)</f>
        <v>15.540000000000873</v>
      </c>
      <c r="E5" s="8">
        <f>IF(Saisie!D5=0,"",Saisie!D5-Saisie!D4)</f>
        <v>15.010000000000218</v>
      </c>
      <c r="F5" s="4">
        <f>IF(Saisie!E5=0,"",Saisie!E5-Saisie!E4)</f>
        <v>789</v>
      </c>
      <c r="G5" s="22">
        <f t="shared" ref="G5:G29" si="4">IF(C5="","",F5/C5)</f>
        <v>112.71428571428571</v>
      </c>
      <c r="H5" s="4">
        <f>IF(Saisie!F5=0,"",Saisie!F5-Saisie!F4)</f>
        <v>413</v>
      </c>
      <c r="I5" s="48">
        <f>IF(Saisie!G5=0,"",Saisie!G5-Saisie!G4)</f>
        <v>23</v>
      </c>
      <c r="J5" s="50">
        <f>IF(Saisie!I5=0,"",Saisie!I5-Saisie!I4)</f>
        <v>414</v>
      </c>
      <c r="K5" s="4">
        <f>IF(Saisie!J5=0,"",Saisie!J5-Saisie!J4)</f>
        <v>347</v>
      </c>
      <c r="L5" s="4">
        <f t="shared" si="0"/>
        <v>761</v>
      </c>
      <c r="M5" s="8">
        <f t="shared" si="1"/>
        <v>108.71428571428571</v>
      </c>
      <c r="N5" s="37">
        <f t="shared" si="2"/>
        <v>-4</v>
      </c>
      <c r="P5" s="3">
        <f t="shared" ref="P5:P53" si="5">IF(H5="","",H5/C5)</f>
        <v>59</v>
      </c>
      <c r="Q5" s="3">
        <f t="shared" ref="Q5:Q53" si="6">IF(I5="","",I5/C5)</f>
        <v>3.2857142857142856</v>
      </c>
      <c r="R5" s="61"/>
      <c r="S5" s="61"/>
      <c r="T5" s="61"/>
      <c r="U5" s="61"/>
      <c r="V5" s="61"/>
    </row>
    <row r="6" spans="1:22">
      <c r="A6" s="19">
        <f>IF(Saisie!A6="","",Saisie!A6)</f>
        <v>43850</v>
      </c>
      <c r="B6" s="29" t="str">
        <f>IF(Saisie!H6="","",Saisie!H6)</f>
        <v/>
      </c>
      <c r="C6" s="20">
        <f t="shared" si="3"/>
        <v>7</v>
      </c>
      <c r="D6" s="28">
        <f>IF(Saisie!C6=0,"",Saisie!C6-Saisie!C5)</f>
        <v>16.569999999999709</v>
      </c>
      <c r="E6" s="8">
        <f>IF(Saisie!D6=0,"",Saisie!D6-Saisie!D5)</f>
        <v>15.649999999999636</v>
      </c>
      <c r="F6" s="4">
        <f>IF(Saisie!E6=0,"",Saisie!E6-Saisie!E5)</f>
        <v>831</v>
      </c>
      <c r="G6" s="22">
        <f t="shared" si="4"/>
        <v>118.71428571428571</v>
      </c>
      <c r="H6" s="4">
        <f>IF(Saisie!F6=0,"",Saisie!F6-Saisie!F5)</f>
        <v>407</v>
      </c>
      <c r="I6" s="48">
        <f>IF(Saisie!G6=0,"",Saisie!G6-Saisie!G5)</f>
        <v>43</v>
      </c>
      <c r="J6" s="50">
        <f>IF(Saisie!I6=0,"",Saisie!I6-Saisie!I5)</f>
        <v>400</v>
      </c>
      <c r="K6" s="4">
        <f>IF(Saisie!J6=0,"",Saisie!J6-Saisie!J5)</f>
        <v>372</v>
      </c>
      <c r="L6" s="4">
        <f t="shared" ref="L6:L29" si="7">IF(J6="","",J6+K6)</f>
        <v>772</v>
      </c>
      <c r="M6" s="8">
        <f t="shared" ref="M6:M29" si="8">IF(C6="","",L6/C6)</f>
        <v>110.28571428571429</v>
      </c>
      <c r="N6" s="37">
        <f t="shared" ref="N6:N29" si="9">IF(M6="","",M6-G6)</f>
        <v>-8.4285714285714164</v>
      </c>
      <c r="P6" s="3">
        <f t="shared" si="5"/>
        <v>58.142857142857146</v>
      </c>
      <c r="Q6" s="3">
        <f t="shared" si="6"/>
        <v>6.1428571428571432</v>
      </c>
      <c r="R6" s="61"/>
      <c r="S6" s="61"/>
      <c r="T6" s="61"/>
      <c r="U6" s="61"/>
      <c r="V6" s="61"/>
    </row>
    <row r="7" spans="1:22">
      <c r="A7" s="19">
        <f>IF(Saisie!A7="","",Saisie!A7)</f>
        <v>43857</v>
      </c>
      <c r="B7" s="29" t="str">
        <f>IF(Saisie!H7="","",Saisie!H7)</f>
        <v/>
      </c>
      <c r="C7" s="20">
        <f t="shared" si="3"/>
        <v>7</v>
      </c>
      <c r="D7" s="28">
        <f>IF(Saisie!C7=0,"",Saisie!C7-Saisie!C6)</f>
        <v>22.079999999999927</v>
      </c>
      <c r="E7" s="8">
        <f>IF(Saisie!D7=0,"",Saisie!D7-Saisie!D6)</f>
        <v>12.399999999999636</v>
      </c>
      <c r="F7" s="4">
        <f>IF(Saisie!E7=0,"",Saisie!E7-Saisie!E6)</f>
        <v>858</v>
      </c>
      <c r="G7" s="22">
        <f t="shared" si="4"/>
        <v>122.57142857142857</v>
      </c>
      <c r="H7" s="4">
        <f>IF(Saisie!F7=0,"",Saisie!F7-Saisie!F6)</f>
        <v>441</v>
      </c>
      <c r="I7" s="48">
        <f>IF(Saisie!G7=0,"",Saisie!G7-Saisie!G6)</f>
        <v>35</v>
      </c>
      <c r="J7" s="50">
        <f>IF(Saisie!I7=0,"",Saisie!I7-Saisie!I6)</f>
        <v>484</v>
      </c>
      <c r="K7" s="4">
        <f>IF(Saisie!J7=0,"",Saisie!J7-Saisie!J6)</f>
        <v>386</v>
      </c>
      <c r="L7" s="4">
        <f t="shared" si="7"/>
        <v>870</v>
      </c>
      <c r="M7" s="8">
        <f t="shared" si="8"/>
        <v>124.28571428571429</v>
      </c>
      <c r="N7" s="37">
        <f t="shared" si="9"/>
        <v>1.7142857142857224</v>
      </c>
      <c r="P7" s="3">
        <f t="shared" si="5"/>
        <v>63</v>
      </c>
      <c r="Q7" s="3">
        <f t="shared" si="6"/>
        <v>5</v>
      </c>
      <c r="R7" s="61"/>
      <c r="S7" s="61"/>
      <c r="T7" s="61"/>
      <c r="U7" s="61"/>
      <c r="V7" s="61"/>
    </row>
    <row r="8" spans="1:22">
      <c r="A8" s="19">
        <f>IF(Saisie!A8="","",Saisie!A8)</f>
        <v>43864</v>
      </c>
      <c r="B8" s="29" t="str">
        <f>IF(Saisie!H8="","",Saisie!H8)</f>
        <v/>
      </c>
      <c r="C8" s="20">
        <f t="shared" si="3"/>
        <v>7</v>
      </c>
      <c r="D8" s="28">
        <f>IF(Saisie!C8=0,"",Saisie!C8-Saisie!C7)</f>
        <v>17.1299999999992</v>
      </c>
      <c r="E8" s="8">
        <f>IF(Saisie!D8=0,"",Saisie!D8-Saisie!D7)</f>
        <v>17.090000000000146</v>
      </c>
      <c r="F8" s="4">
        <f>IF(Saisie!E8=0,"",Saisie!E8-Saisie!E7)</f>
        <v>885</v>
      </c>
      <c r="G8" s="22">
        <f t="shared" si="4"/>
        <v>126.42857142857143</v>
      </c>
      <c r="H8" s="4">
        <f>IF(Saisie!F8=0,"",Saisie!F8-Saisie!F7)</f>
        <v>389</v>
      </c>
      <c r="I8" s="48">
        <f>IF(Saisie!G8=0,"",Saisie!G8-Saisie!G7)</f>
        <v>80</v>
      </c>
      <c r="J8" s="50">
        <f>IF(Saisie!I8=0,"",Saisie!I8-Saisie!I7)</f>
        <v>479</v>
      </c>
      <c r="K8" s="4">
        <f>IF(Saisie!J8=0,"",Saisie!J8-Saisie!J7)</f>
        <v>419</v>
      </c>
      <c r="L8" s="4">
        <f t="shared" si="7"/>
        <v>898</v>
      </c>
      <c r="M8" s="8">
        <f t="shared" si="8"/>
        <v>128.28571428571428</v>
      </c>
      <c r="N8" s="37">
        <f t="shared" si="9"/>
        <v>1.857142857142847</v>
      </c>
      <c r="P8" s="3">
        <f t="shared" si="5"/>
        <v>55.571428571428569</v>
      </c>
      <c r="Q8" s="3">
        <f t="shared" si="6"/>
        <v>11.428571428571429</v>
      </c>
      <c r="R8" s="61"/>
      <c r="S8" s="61"/>
      <c r="T8" s="61"/>
      <c r="U8" s="61"/>
      <c r="V8" s="61"/>
    </row>
    <row r="9" spans="1:22">
      <c r="A9" s="19">
        <f>IF(Saisie!A9="","",Saisie!A9)</f>
        <v>43873</v>
      </c>
      <c r="B9" s="29" t="str">
        <f>IF(Saisie!H9="","",Saisie!H9)</f>
        <v>fuite rte capelle devant pujolas</v>
      </c>
      <c r="C9" s="20">
        <f t="shared" si="3"/>
        <v>9</v>
      </c>
      <c r="D9" s="28">
        <f>IF(Saisie!C9=0,"",Saisie!C9-Saisie!C8)</f>
        <v>30.700000000000728</v>
      </c>
      <c r="E9" s="8">
        <f>IF(Saisie!D9=0,"",Saisie!D9-Saisie!D8)</f>
        <v>18.520000000000437</v>
      </c>
      <c r="F9" s="4">
        <f>IF(Saisie!E9=0,"",Saisie!E9-Saisie!E8)</f>
        <v>1229</v>
      </c>
      <c r="G9" s="22">
        <f t="shared" si="4"/>
        <v>136.55555555555554</v>
      </c>
      <c r="H9" s="4">
        <f>IF(Saisie!F9=0,"",Saisie!F9-Saisie!F8)</f>
        <v>545</v>
      </c>
      <c r="I9" s="48">
        <f>IF(Saisie!G9=0,"",Saisie!G9-Saisie!G8)</f>
        <v>108</v>
      </c>
      <c r="J9" s="50">
        <f>IF(Saisie!I9=0,"",Saisie!I9-Saisie!I8)</f>
        <v>609</v>
      </c>
      <c r="K9" s="4">
        <f>IF(Saisie!J9=0,"",Saisie!J9-Saisie!J8)</f>
        <v>551</v>
      </c>
      <c r="L9" s="4">
        <f t="shared" si="7"/>
        <v>1160</v>
      </c>
      <c r="M9" s="8">
        <f t="shared" si="8"/>
        <v>128.88888888888889</v>
      </c>
      <c r="N9" s="37">
        <f t="shared" si="9"/>
        <v>-7.6666666666666572</v>
      </c>
      <c r="P9" s="3">
        <f t="shared" si="5"/>
        <v>60.555555555555557</v>
      </c>
      <c r="Q9" s="3">
        <f t="shared" si="6"/>
        <v>12</v>
      </c>
      <c r="R9" s="61"/>
      <c r="S9" s="61"/>
      <c r="T9" s="61"/>
      <c r="U9" s="61"/>
      <c r="V9" s="61"/>
    </row>
    <row r="10" spans="1:22">
      <c r="A10" s="19">
        <f>IF(Saisie!A10="","",Saisie!A10)</f>
        <v>43878</v>
      </c>
      <c r="B10" s="29" t="str">
        <f>IF(Saisie!H10="","",Saisie!H10)</f>
        <v/>
      </c>
      <c r="C10" s="20">
        <f t="shared" si="3"/>
        <v>5</v>
      </c>
      <c r="D10" s="28">
        <f>IF(Saisie!C10=0,"",Saisie!C10-Saisie!C9)</f>
        <v>11.75</v>
      </c>
      <c r="E10" s="8">
        <f>IF(Saisie!D10=0,"",Saisie!D10-Saisie!D9)</f>
        <v>5.6099999999987631</v>
      </c>
      <c r="F10" s="4">
        <f>IF(Saisie!E10=0,"",Saisie!E10-Saisie!E9)</f>
        <v>427</v>
      </c>
      <c r="G10" s="22">
        <f t="shared" si="4"/>
        <v>85.4</v>
      </c>
      <c r="H10" s="4">
        <f>IF(Saisie!F10=0,"",Saisie!F10-Saisie!F9)</f>
        <v>211</v>
      </c>
      <c r="I10" s="48">
        <f>IF(Saisie!G10=0,"",Saisie!G10-Saisie!G9)</f>
        <v>28</v>
      </c>
      <c r="J10" s="50">
        <f>IF(Saisie!I10=0,"",Saisie!I10-Saisie!I9)</f>
        <v>231</v>
      </c>
      <c r="K10" s="4">
        <f>IF(Saisie!J10=0,"",Saisie!J10-Saisie!J9)</f>
        <v>166</v>
      </c>
      <c r="L10" s="4">
        <f t="shared" si="7"/>
        <v>397</v>
      </c>
      <c r="M10" s="8">
        <f t="shared" si="8"/>
        <v>79.400000000000006</v>
      </c>
      <c r="N10" s="37">
        <f t="shared" si="9"/>
        <v>-6</v>
      </c>
      <c r="P10" s="3">
        <f t="shared" si="5"/>
        <v>42.2</v>
      </c>
      <c r="Q10" s="3">
        <f t="shared" si="6"/>
        <v>5.6</v>
      </c>
      <c r="R10" s="61"/>
      <c r="S10" s="61"/>
      <c r="T10" s="61"/>
      <c r="U10" s="61"/>
      <c r="V10" s="61"/>
    </row>
    <row r="11" spans="1:22">
      <c r="A11" s="19">
        <f>IF(Saisie!A11="","",Saisie!A11)</f>
        <v>43886</v>
      </c>
      <c r="B11" s="29" t="str">
        <f>IF(Saisie!H11="","",Saisie!H11)</f>
        <v/>
      </c>
      <c r="C11" s="20">
        <f t="shared" si="3"/>
        <v>8</v>
      </c>
      <c r="D11" s="28">
        <f>IF(Saisie!C11=0,"",Saisie!C11-Saisie!C10)</f>
        <v>11.809999999999491</v>
      </c>
      <c r="E11" s="8">
        <f>IF(Saisie!D11=0,"",Saisie!D11-Saisie!D10)</f>
        <v>8.7399999999997817</v>
      </c>
      <c r="F11" s="4">
        <f>IF(Saisie!E11=0,"",Saisie!E11-Saisie!E10)</f>
        <v>520</v>
      </c>
      <c r="G11" s="22">
        <f t="shared" si="4"/>
        <v>65</v>
      </c>
      <c r="H11" s="4">
        <f>IF(Saisie!F11=0,"",Saisie!F11-Saisie!F10)</f>
        <v>280</v>
      </c>
      <c r="I11" s="48">
        <f>IF(Saisie!G11=0,"",Saisie!G11-Saisie!G10)</f>
        <v>15</v>
      </c>
      <c r="J11" s="50">
        <f>IF(Saisie!I11=0,"",Saisie!I11-Saisie!I10)</f>
        <v>324</v>
      </c>
      <c r="K11" s="4">
        <f>IF(Saisie!J11=0,"",Saisie!J11-Saisie!J10)</f>
        <v>196</v>
      </c>
      <c r="L11" s="4">
        <f t="shared" si="7"/>
        <v>520</v>
      </c>
      <c r="M11" s="8">
        <f t="shared" si="8"/>
        <v>65</v>
      </c>
      <c r="N11" s="37">
        <f t="shared" si="9"/>
        <v>0</v>
      </c>
      <c r="P11" s="3">
        <f t="shared" si="5"/>
        <v>35</v>
      </c>
      <c r="Q11" s="3">
        <f t="shared" si="6"/>
        <v>1.875</v>
      </c>
      <c r="R11" s="61"/>
      <c r="S11" s="61"/>
      <c r="T11" s="61"/>
      <c r="U11" s="61"/>
      <c r="V11" s="61"/>
    </row>
    <row r="12" spans="1:22">
      <c r="A12" s="19">
        <f>IF(Saisie!A12="","",Saisie!A12)</f>
        <v>43893</v>
      </c>
      <c r="B12" s="29" t="str">
        <f>IF(Saisie!H12="","",Saisie!H12)</f>
        <v/>
      </c>
      <c r="C12" s="20">
        <f t="shared" si="3"/>
        <v>7</v>
      </c>
      <c r="D12" s="28">
        <f>IF(Saisie!C12=0,"",Saisie!C12-Saisie!C11)</f>
        <v>13.110000000000582</v>
      </c>
      <c r="E12" s="8">
        <f>IF(Saisie!D12=0,"",Saisie!D12-Saisie!D11)</f>
        <v>7.5500000000010914</v>
      </c>
      <c r="F12" s="4">
        <f>IF(Saisie!E12=0,"",Saisie!E12-Saisie!E11)</f>
        <v>515</v>
      </c>
      <c r="G12" s="22">
        <f>IF(C12="","",F12/C12)</f>
        <v>73.571428571428569</v>
      </c>
      <c r="H12" s="4">
        <f>IF(Saisie!F12=0,"",Saisie!F12-Saisie!F11)</f>
        <v>278</v>
      </c>
      <c r="I12" s="48">
        <f>IF(Saisie!G12=0,"",Saisie!G12-Saisie!G11)</f>
        <v>15</v>
      </c>
      <c r="J12" s="50">
        <f>IF(Saisie!I12=0,"",Saisie!I12-Saisie!I11)</f>
        <v>309</v>
      </c>
      <c r="K12" s="4">
        <f>IF(Saisie!J12=0,"",Saisie!J12-Saisie!J11)</f>
        <v>191</v>
      </c>
      <c r="L12" s="4">
        <f t="shared" si="7"/>
        <v>500</v>
      </c>
      <c r="M12" s="8">
        <f t="shared" si="8"/>
        <v>71.428571428571431</v>
      </c>
      <c r="N12" s="37">
        <f t="shared" si="9"/>
        <v>-2.1428571428571388</v>
      </c>
      <c r="P12" s="3">
        <f t="shared" si="5"/>
        <v>39.714285714285715</v>
      </c>
      <c r="Q12" s="3">
        <f t="shared" si="6"/>
        <v>2.1428571428571428</v>
      </c>
      <c r="R12" s="61"/>
      <c r="S12" s="61"/>
      <c r="T12" s="61"/>
      <c r="U12" s="61"/>
      <c r="V12" s="61"/>
    </row>
    <row r="13" spans="1:22">
      <c r="A13" s="19">
        <f>IF(Saisie!A13="","",Saisie!A13)</f>
        <v>43923</v>
      </c>
      <c r="B13" s="29" t="str">
        <f>IF(Saisie!H13="","",Saisie!H13)</f>
        <v/>
      </c>
      <c r="C13" s="20">
        <f t="shared" si="3"/>
        <v>30</v>
      </c>
      <c r="D13" s="28">
        <f>IF(Saisie!C13=0,"",Saisie!C13-Saisie!C12)</f>
        <v>55.989999999999782</v>
      </c>
      <c r="E13" s="8">
        <f>IF(Saisie!D13=0,"",Saisie!D13-Saisie!D12)</f>
        <v>41.619999999998981</v>
      </c>
      <c r="F13" s="4">
        <f>IF(Saisie!E13=0,"",Saisie!E13-Saisie!E12)</f>
        <v>2476</v>
      </c>
      <c r="G13" s="22">
        <f t="shared" si="4"/>
        <v>82.533333333333331</v>
      </c>
      <c r="H13" s="4">
        <f>IF(Saisie!F13=0,"",Saisie!F13-Saisie!F12)</f>
        <v>1297</v>
      </c>
      <c r="I13" s="48">
        <f>IF(Saisie!G13=0,"",Saisie!G13-Saisie!G12)</f>
        <v>33</v>
      </c>
      <c r="J13" s="50">
        <f>IF(Saisie!I13=0,"",Saisie!I13-Saisie!I12)</f>
        <v>1491</v>
      </c>
      <c r="K13" s="4">
        <f>IF(Saisie!J13=0,"",Saisie!J13-Saisie!J12)</f>
        <v>902</v>
      </c>
      <c r="L13" s="4">
        <f t="shared" si="7"/>
        <v>2393</v>
      </c>
      <c r="M13" s="8">
        <f t="shared" si="8"/>
        <v>79.766666666666666</v>
      </c>
      <c r="N13" s="37">
        <f t="shared" si="9"/>
        <v>-2.7666666666666657</v>
      </c>
      <c r="P13" s="3">
        <f t="shared" si="5"/>
        <v>43.233333333333334</v>
      </c>
      <c r="Q13" s="3">
        <f t="shared" si="6"/>
        <v>1.1000000000000001</v>
      </c>
      <c r="R13" s="61"/>
      <c r="S13" s="61"/>
      <c r="T13" s="61"/>
      <c r="U13" s="61"/>
      <c r="V13" s="61"/>
    </row>
    <row r="14" spans="1:22">
      <c r="A14" s="19">
        <f>IF(Saisie!A14="","",Saisie!A14)</f>
        <v>43937</v>
      </c>
      <c r="B14" s="29" t="str">
        <f>IF(Saisie!H14="","",Saisie!H14)</f>
        <v/>
      </c>
      <c r="C14" s="20">
        <f t="shared" si="3"/>
        <v>14</v>
      </c>
      <c r="D14" s="28">
        <f>IF(Saisie!C14=0,"",Saisie!C14-Saisie!C13)</f>
        <v>27.190000000000509</v>
      </c>
      <c r="E14" s="8">
        <f>IF(Saisie!D14=0,"",Saisie!D14-Saisie!D13)</f>
        <v>27.3700000000008</v>
      </c>
      <c r="F14" s="4">
        <f>IF(Saisie!E14=0,"",Saisie!E14-Saisie!E13)</f>
        <v>1418</v>
      </c>
      <c r="G14" s="22">
        <f t="shared" si="4"/>
        <v>101.28571428571429</v>
      </c>
      <c r="H14" s="4">
        <f>IF(Saisie!F14=0,"",Saisie!F14-Saisie!F13)</f>
        <v>706</v>
      </c>
      <c r="I14" s="48">
        <f>IF(Saisie!G14=0,"",Saisie!G14-Saisie!G13)</f>
        <v>26</v>
      </c>
      <c r="J14" s="50">
        <f>IF(Saisie!I14=0,"",Saisie!I14-Saisie!I13)</f>
        <v>887</v>
      </c>
      <c r="K14" s="4">
        <f>IF(Saisie!J14=0,"",Saisie!J14-Saisie!J13)</f>
        <v>523</v>
      </c>
      <c r="L14" s="4">
        <f t="shared" si="7"/>
        <v>1410</v>
      </c>
      <c r="M14" s="8">
        <f t="shared" si="8"/>
        <v>100.71428571428571</v>
      </c>
      <c r="N14" s="37">
        <f t="shared" si="9"/>
        <v>-0.57142857142858361</v>
      </c>
      <c r="P14" s="3">
        <f t="shared" si="5"/>
        <v>50.428571428571431</v>
      </c>
      <c r="Q14" s="3">
        <f t="shared" si="6"/>
        <v>1.8571428571428572</v>
      </c>
      <c r="R14" s="61"/>
      <c r="S14" s="61"/>
      <c r="T14" s="61"/>
      <c r="U14" s="61"/>
      <c r="V14" s="61"/>
    </row>
    <row r="15" spans="1:22">
      <c r="A15" s="19">
        <f>IF(Saisie!A15="","",Saisie!A15)</f>
        <v>43950</v>
      </c>
      <c r="B15" s="29" t="str">
        <f>IF(Saisie!H15="","",Saisie!H15)</f>
        <v/>
      </c>
      <c r="C15" s="20">
        <f t="shared" si="3"/>
        <v>13</v>
      </c>
      <c r="D15" s="28">
        <f>IF(Saisie!C15=0,"",Saisie!C15-Saisie!C14)</f>
        <v>31.579999999999927</v>
      </c>
      <c r="E15" s="8">
        <f>IF(Saisie!D15=0,"",Saisie!D15-Saisie!D14)</f>
        <v>27.409999999999854</v>
      </c>
      <c r="F15" s="4">
        <f>IF(Saisie!E15=0,"",Saisie!E15-Saisie!E14)</f>
        <v>1516</v>
      </c>
      <c r="G15" s="22">
        <f t="shared" si="4"/>
        <v>116.61538461538461</v>
      </c>
      <c r="H15" s="4">
        <f>IF(Saisie!F15=0,"",Saisie!F15-Saisie!F14)</f>
        <v>723</v>
      </c>
      <c r="I15" s="48">
        <f>IF(Saisie!G15=0,"",Saisie!G15-Saisie!G14)</f>
        <v>56</v>
      </c>
      <c r="J15" s="50">
        <f>IF(Saisie!I15=0,"",Saisie!I15-Saisie!I14)</f>
        <v>904</v>
      </c>
      <c r="K15" s="4">
        <f>IF(Saisie!J15=0,"",Saisie!J15-Saisie!J14)</f>
        <v>550</v>
      </c>
      <c r="L15" s="4">
        <f t="shared" si="7"/>
        <v>1454</v>
      </c>
      <c r="M15" s="8">
        <f t="shared" si="8"/>
        <v>111.84615384615384</v>
      </c>
      <c r="N15" s="37">
        <f t="shared" si="9"/>
        <v>-4.7692307692307736</v>
      </c>
      <c r="P15" s="3">
        <f t="shared" si="5"/>
        <v>55.615384615384613</v>
      </c>
      <c r="Q15" s="3">
        <f t="shared" si="6"/>
        <v>4.3076923076923075</v>
      </c>
      <c r="R15" s="61"/>
      <c r="S15" s="61"/>
      <c r="T15" s="61"/>
      <c r="U15" s="61"/>
      <c r="V15" s="61"/>
    </row>
    <row r="16" spans="1:22">
      <c r="A16" s="19">
        <f>IF(Saisie!A16="","",Saisie!A16)</f>
        <v>43966</v>
      </c>
      <c r="B16" s="29" t="str">
        <f>IF(Saisie!H16="","",Saisie!H16)</f>
        <v/>
      </c>
      <c r="C16" s="20">
        <f t="shared" si="3"/>
        <v>16</v>
      </c>
      <c r="D16" s="28">
        <f>IF(Saisie!C16=0,"",Saisie!C16-Saisie!C15)</f>
        <v>59.709999999999127</v>
      </c>
      <c r="E16" s="8">
        <f>IF(Saisie!D16=0,"",Saisie!D16-Saisie!D15)</f>
        <v>21.930000000000291</v>
      </c>
      <c r="F16" s="4">
        <f>IF(Saisie!E16=0,"",Saisie!E16-Saisie!E15)</f>
        <v>1982</v>
      </c>
      <c r="G16" s="22">
        <f t="shared" si="4"/>
        <v>123.875</v>
      </c>
      <c r="H16" s="4">
        <f>IF(Saisie!F16=0,"",Saisie!F16-Saisie!F15)</f>
        <v>958</v>
      </c>
      <c r="I16" s="48">
        <f>IF(Saisie!G16=0,"",Saisie!G16-Saisie!G15)</f>
        <v>103</v>
      </c>
      <c r="J16" s="50">
        <f>IF(Saisie!I16=0,"",Saisie!I16-Saisie!I15)</f>
        <v>1208</v>
      </c>
      <c r="K16" s="4">
        <f>IF(Saisie!J16=0,"",Saisie!J16-Saisie!J15)</f>
        <v>727</v>
      </c>
      <c r="L16" s="4">
        <f t="shared" si="7"/>
        <v>1935</v>
      </c>
      <c r="M16" s="8">
        <f t="shared" si="8"/>
        <v>120.9375</v>
      </c>
      <c r="N16" s="37">
        <f t="shared" si="9"/>
        <v>-2.9375</v>
      </c>
      <c r="P16" s="3">
        <f t="shared" si="5"/>
        <v>59.875</v>
      </c>
      <c r="Q16" s="3">
        <f t="shared" si="6"/>
        <v>6.4375</v>
      </c>
      <c r="R16" s="61"/>
      <c r="S16" s="61"/>
      <c r="T16" s="61"/>
      <c r="U16" s="61"/>
      <c r="V16" s="61"/>
    </row>
    <row r="17" spans="1:22">
      <c r="A17" s="19">
        <f>IF(Saisie!A17="","",Saisie!A17)</f>
        <v>43977</v>
      </c>
      <c r="B17" s="29" t="str">
        <f>IF(Saisie!H17="","",Saisie!H17)</f>
        <v/>
      </c>
      <c r="C17" s="20">
        <f t="shared" ref="C17:C19" si="10">IF(A17="","",A17-A16)</f>
        <v>11</v>
      </c>
      <c r="D17" s="28">
        <f>IF(Saisie!C17=0,"",Saisie!C17-Saisie!C16)</f>
        <v>21.670000000000073</v>
      </c>
      <c r="E17" s="8">
        <f>IF(Saisie!D17=0,"",Saisie!D17-Saisie!D16)</f>
        <v>35.619999999998981</v>
      </c>
      <c r="F17" s="4">
        <f>IF(Saisie!E17=0,"",Saisie!E17-Saisie!E16)</f>
        <v>1533</v>
      </c>
      <c r="G17" s="22">
        <f t="shared" ref="G17:G18" si="11">IF(C17="","",F17/C17)</f>
        <v>139.36363636363637</v>
      </c>
      <c r="H17" s="4">
        <f>IF(Saisie!F17=0,"",Saisie!F17-Saisie!F16)</f>
        <v>594</v>
      </c>
      <c r="I17" s="48">
        <f>IF(Saisie!G17=0,"",Saisie!G17-Saisie!G16)</f>
        <v>173</v>
      </c>
      <c r="J17" s="50">
        <f>IF(Saisie!I17=0,"",Saisie!I17-Saisie!I16)</f>
        <v>911</v>
      </c>
      <c r="K17" s="4">
        <f>IF(Saisie!J17=0,"",Saisie!J17-Saisie!J16)</f>
        <v>562</v>
      </c>
      <c r="L17" s="4">
        <f t="shared" ref="L17:L18" si="12">IF(J17="","",J17+K17)</f>
        <v>1473</v>
      </c>
      <c r="M17" s="8">
        <f t="shared" ref="M17:M18" si="13">IF(C17="","",L17/C17)</f>
        <v>133.90909090909091</v>
      </c>
      <c r="N17" s="37">
        <f t="shared" ref="N17:N18" si="14">IF(M17="","",M17-G17)</f>
        <v>-5.4545454545454675</v>
      </c>
      <c r="P17" s="3">
        <f t="shared" si="5"/>
        <v>54</v>
      </c>
      <c r="Q17" s="3">
        <f t="shared" si="6"/>
        <v>15.727272727272727</v>
      </c>
      <c r="R17" s="61"/>
      <c r="S17" s="61"/>
      <c r="T17" s="61"/>
      <c r="U17" s="61"/>
      <c r="V17" s="61"/>
    </row>
    <row r="18" spans="1:22">
      <c r="A18" s="19">
        <f>IF(Saisie!A18="","",Saisie!A18)</f>
        <v>44019</v>
      </c>
      <c r="B18" s="29" t="str">
        <f>IF(Saisie!H18="","",Saisie!H18)</f>
        <v/>
      </c>
      <c r="C18" s="20">
        <f t="shared" si="10"/>
        <v>42</v>
      </c>
      <c r="D18" s="28">
        <f>IF(Saisie!C18=0,"",Saisie!C18-Saisie!C17)</f>
        <v>158.11000000000058</v>
      </c>
      <c r="E18" s="8">
        <f>IF(Saisie!D18=0,"",Saisie!D18-Saisie!D17)</f>
        <v>114.68000000000029</v>
      </c>
      <c r="F18" s="4">
        <f>IF(Saisie!E18=0,"",Saisie!E18-Saisie!E17)</f>
        <v>7171</v>
      </c>
      <c r="G18" s="22">
        <f t="shared" si="11"/>
        <v>170.73809523809524</v>
      </c>
      <c r="H18" s="4">
        <f>IF(Saisie!F18=0,"",Saisie!F18-Saisie!F17)</f>
        <v>2636</v>
      </c>
      <c r="I18" s="48">
        <f>IF(Saisie!G18=0,"",Saisie!G18-Saisie!G17)</f>
        <v>951</v>
      </c>
      <c r="J18" s="50">
        <f>IF(Saisie!I18=0,"",Saisie!I18-Saisie!I17)</f>
        <v>4193</v>
      </c>
      <c r="K18" s="4">
        <f>IF(Saisie!J18=0,"",Saisie!J18-Saisie!J17)</f>
        <v>2557</v>
      </c>
      <c r="L18" s="4">
        <f t="shared" si="12"/>
        <v>6750</v>
      </c>
      <c r="M18" s="8">
        <f t="shared" si="13"/>
        <v>160.71428571428572</v>
      </c>
      <c r="N18" s="37">
        <f t="shared" si="14"/>
        <v>-10.023809523809518</v>
      </c>
      <c r="P18" s="3">
        <f t="shared" si="5"/>
        <v>62.761904761904759</v>
      </c>
      <c r="Q18" s="3">
        <f t="shared" si="6"/>
        <v>22.642857142857142</v>
      </c>
      <c r="R18" s="61"/>
      <c r="S18" s="61"/>
      <c r="T18" s="61"/>
      <c r="U18" s="61"/>
      <c r="V18" s="61"/>
    </row>
    <row r="19" spans="1:22">
      <c r="A19" s="19">
        <f>IF(Saisie!A19="","",Saisie!A19)</f>
        <v>44029</v>
      </c>
      <c r="B19" s="29" t="str">
        <f>IF(Saisie!H19="","",Saisie!H19)</f>
        <v/>
      </c>
      <c r="C19" s="20">
        <f t="shared" si="10"/>
        <v>10</v>
      </c>
      <c r="D19" s="28">
        <f>IF(Saisie!C19=0,"",Saisie!C19-Saisie!C18)</f>
        <v>43.680000000000291</v>
      </c>
      <c r="E19" s="8">
        <f>IF(Saisie!D19=0,"",Saisie!D19-Saisie!D18)</f>
        <v>36.800000000001091</v>
      </c>
      <c r="F19" s="4">
        <f>IF(Saisie!E19=0,"",Saisie!E19-Saisie!E18)</f>
        <v>1910</v>
      </c>
      <c r="G19" s="22">
        <f t="shared" si="4"/>
        <v>191</v>
      </c>
      <c r="H19" s="4">
        <f>IF(Saisie!F19=0,"",Saisie!F19-Saisie!F18)</f>
        <v>657</v>
      </c>
      <c r="I19" s="48">
        <f>IF(Saisie!G19=0,"",Saisie!G19-Saisie!G18)</f>
        <v>404</v>
      </c>
      <c r="J19" s="50">
        <f>IF(Saisie!I19=0,"",Saisie!I19-Saisie!I18)</f>
        <v>1223</v>
      </c>
      <c r="K19" s="4">
        <f>IF(Saisie!J19=0,"",Saisie!J19-Saisie!J18)</f>
        <v>723</v>
      </c>
      <c r="L19" s="4">
        <f t="shared" si="7"/>
        <v>1946</v>
      </c>
      <c r="M19" s="8">
        <f t="shared" si="8"/>
        <v>194.6</v>
      </c>
      <c r="N19" s="37">
        <f t="shared" si="9"/>
        <v>3.5999999999999943</v>
      </c>
      <c r="P19" s="3">
        <f t="shared" si="5"/>
        <v>65.7</v>
      </c>
      <c r="Q19" s="3">
        <f t="shared" si="6"/>
        <v>40.4</v>
      </c>
      <c r="R19" s="61"/>
      <c r="S19" s="61"/>
      <c r="T19" s="61"/>
      <c r="U19" s="61"/>
      <c r="V19" s="61"/>
    </row>
    <row r="20" spans="1:22">
      <c r="A20" s="19">
        <f>IF(Saisie!A20="","",Saisie!A20)</f>
        <v>44039</v>
      </c>
      <c r="B20" s="29" t="str">
        <f>IF(Saisie!H20="","",Saisie!H20)</f>
        <v/>
      </c>
      <c r="C20" s="20">
        <f t="shared" si="3"/>
        <v>10</v>
      </c>
      <c r="D20" s="28">
        <f>IF(Saisie!C20=0,"",Saisie!C20-Saisie!C19)</f>
        <v>33.239999999999782</v>
      </c>
      <c r="E20" s="8">
        <f>IF(Saisie!D20=0,"",Saisie!D20-Saisie!D19)</f>
        <v>47.579999999999927</v>
      </c>
      <c r="F20" s="4">
        <f>IF(Saisie!E20=0,"",Saisie!E20-Saisie!E19)</f>
        <v>1977</v>
      </c>
      <c r="G20" s="22">
        <f t="shared" si="4"/>
        <v>197.7</v>
      </c>
      <c r="H20" s="4">
        <f>IF(Saisie!F20=0,"",Saisie!F20-Saisie!F19)</f>
        <v>654</v>
      </c>
      <c r="I20" s="48">
        <f>IF(Saisie!G20=0,"",Saisie!G20-Saisie!G19)</f>
        <v>425</v>
      </c>
      <c r="J20" s="50">
        <f>IF(Saisie!I20=0,"",Saisie!I20-Saisie!I19)</f>
        <v>1322</v>
      </c>
      <c r="K20" s="4">
        <f>IF(Saisie!J20=0,"",Saisie!J20-Saisie!J19)</f>
        <v>776</v>
      </c>
      <c r="L20" s="4">
        <f t="shared" si="7"/>
        <v>2098</v>
      </c>
      <c r="M20" s="8">
        <f t="shared" si="8"/>
        <v>209.8</v>
      </c>
      <c r="N20" s="37">
        <f t="shared" si="9"/>
        <v>12.100000000000023</v>
      </c>
      <c r="P20" s="3">
        <f t="shared" si="5"/>
        <v>65.400000000000006</v>
      </c>
      <c r="Q20" s="3">
        <f t="shared" si="6"/>
        <v>42.5</v>
      </c>
      <c r="R20" s="61"/>
      <c r="S20" s="61"/>
      <c r="T20" s="61"/>
      <c r="U20" s="61"/>
      <c r="V20" s="61"/>
    </row>
    <row r="21" spans="1:22">
      <c r="A21" s="19">
        <f>IF(Saisie!A21="","",Saisie!A21)</f>
        <v>44056</v>
      </c>
      <c r="B21" s="29" t="str">
        <f>IF(Saisie!H21="","",Saisie!H21)</f>
        <v>MV Orage, captage OK, surpression rouge, corrigée</v>
      </c>
      <c r="C21" s="20">
        <f t="shared" si="3"/>
        <v>17</v>
      </c>
      <c r="D21" s="28">
        <f>IF(Saisie!C21=0,"",Saisie!C21-Saisie!C20)</f>
        <v>72.420000000000073</v>
      </c>
      <c r="E21" s="8">
        <f>IF(Saisie!D21=0,"",Saisie!D21-Saisie!D20)</f>
        <v>76.579999999999927</v>
      </c>
      <c r="F21" s="4">
        <f>IF(Saisie!E21=0,"",Saisie!E21-Saisie!E20)</f>
        <v>3782</v>
      </c>
      <c r="G21" s="22">
        <f t="shared" si="4"/>
        <v>222.47058823529412</v>
      </c>
      <c r="H21" s="4">
        <f>IF(Saisie!F21=0,"",Saisie!F21-Saisie!F20)</f>
        <v>1191</v>
      </c>
      <c r="I21" s="48">
        <f>IF(Saisie!G21=0,"",Saisie!G21-Saisie!G20)</f>
        <v>783</v>
      </c>
      <c r="J21" s="50">
        <f>IF(Saisie!I21=0,"",Saisie!I21-Saisie!I20)</f>
        <v>2283</v>
      </c>
      <c r="K21" s="4">
        <f>IF(Saisie!J21=0,"",Saisie!J21-Saisie!J20)</f>
        <v>1357</v>
      </c>
      <c r="L21" s="4">
        <f t="shared" si="7"/>
        <v>3640</v>
      </c>
      <c r="M21" s="8">
        <f t="shared" si="8"/>
        <v>214.11764705882354</v>
      </c>
      <c r="N21" s="37">
        <f t="shared" si="9"/>
        <v>-8.3529411764705799</v>
      </c>
      <c r="P21" s="3">
        <f t="shared" si="5"/>
        <v>70.058823529411768</v>
      </c>
      <c r="Q21" s="3">
        <f t="shared" si="6"/>
        <v>46.058823529411768</v>
      </c>
      <c r="R21" s="61"/>
      <c r="S21" s="61"/>
      <c r="T21" s="61"/>
      <c r="U21" s="61"/>
      <c r="V21" s="61"/>
    </row>
    <row r="22" spans="1:22">
      <c r="A22" s="19">
        <f>IF(Saisie!A22="","",Saisie!A22)</f>
        <v>44073</v>
      </c>
      <c r="B22" s="29" t="str">
        <f>IF(Saisie!H22="","",Saisie!H22)</f>
        <v>ras. MV 10/9/20 : MàJ date + calcul Nb jours, Index EDF estimés</v>
      </c>
      <c r="C22" s="20">
        <f t="shared" si="3"/>
        <v>17</v>
      </c>
      <c r="D22" s="28">
        <f>IF(Saisie!C22=0,"",Saisie!C22-Saisie!C21)</f>
        <v>69.420000000000073</v>
      </c>
      <c r="E22" s="8">
        <f>IF(Saisie!D22=0,"",Saisie!D22-Saisie!D21)</f>
        <v>58.409999999999854</v>
      </c>
      <c r="F22" s="4">
        <f>IF(Saisie!E22=0,"",Saisie!E22-Saisie!E21)</f>
        <v>3175</v>
      </c>
      <c r="G22" s="22">
        <f t="shared" si="4"/>
        <v>186.76470588235293</v>
      </c>
      <c r="H22" s="4">
        <f>IF(Saisie!F22=0,"",Saisie!F22-Saisie!F21)</f>
        <v>998</v>
      </c>
      <c r="I22" s="48">
        <f>IF(Saisie!G22=0,"",Saisie!G22-Saisie!G21)</f>
        <v>656</v>
      </c>
      <c r="J22" s="50">
        <f>IF(Saisie!I22=0,"",Saisie!I22-Saisie!I21)</f>
        <v>1978</v>
      </c>
      <c r="K22" s="4">
        <f>IF(Saisie!J22=0,"",Saisie!J22-Saisie!J21)</f>
        <v>1144</v>
      </c>
      <c r="L22" s="4">
        <f t="shared" si="7"/>
        <v>3122</v>
      </c>
      <c r="M22" s="8">
        <f t="shared" si="8"/>
        <v>183.64705882352942</v>
      </c>
      <c r="N22" s="37">
        <f t="shared" si="9"/>
        <v>-3.1176470588235077</v>
      </c>
      <c r="P22" s="3">
        <f t="shared" si="5"/>
        <v>58.705882352941174</v>
      </c>
      <c r="Q22" s="3">
        <f t="shared" si="6"/>
        <v>38.588235294117645</v>
      </c>
      <c r="R22" s="61"/>
      <c r="S22" s="61"/>
      <c r="T22" s="61"/>
      <c r="U22" s="61"/>
      <c r="V22" s="61"/>
    </row>
    <row r="23" spans="1:22">
      <c r="A23" s="19">
        <f>IF(Saisie!A23="","",Saisie!A23)</f>
        <v>44078</v>
      </c>
      <c r="B23" s="29" t="str">
        <f>IF(Saisie!H23="","",Saisie!H23)</f>
        <v>Sol résevoir humide (Ctrl ballon)</v>
      </c>
      <c r="C23" s="20">
        <f t="shared" si="3"/>
        <v>5</v>
      </c>
      <c r="D23" s="28">
        <f>IF(Saisie!C23=0,"",Saisie!C23-Saisie!C22)</f>
        <v>9.6399999999994179</v>
      </c>
      <c r="E23" s="8">
        <f>IF(Saisie!D23=0,"",Saisie!D23-Saisie!D22)</f>
        <v>22.260000000000218</v>
      </c>
      <c r="F23" s="4">
        <f>IF(Saisie!E23=0,"",Saisie!E23-Saisie!E22)</f>
        <v>833</v>
      </c>
      <c r="G23" s="22">
        <f t="shared" si="4"/>
        <v>166.6</v>
      </c>
      <c r="H23" s="4">
        <f>IF(Saisie!F23=0,"",Saisie!F23-Saisie!F22)</f>
        <v>445</v>
      </c>
      <c r="I23" s="48">
        <f>IF(Saisie!G23=0,"",Saisie!G23-Saisie!G22)</f>
        <v>11</v>
      </c>
      <c r="J23" s="50">
        <f>IF(Saisie!I23=0,"",Saisie!I23-Saisie!I22)</f>
        <v>592</v>
      </c>
      <c r="K23" s="4">
        <f>IF(Saisie!J23=0,"",Saisie!J23-Saisie!J22)</f>
        <v>619</v>
      </c>
      <c r="L23" s="4">
        <f t="shared" si="7"/>
        <v>1211</v>
      </c>
      <c r="M23" s="8">
        <f t="shared" si="8"/>
        <v>242.2</v>
      </c>
      <c r="N23" s="37">
        <f t="shared" si="9"/>
        <v>75.599999999999994</v>
      </c>
      <c r="P23" s="3">
        <f t="shared" si="5"/>
        <v>89</v>
      </c>
      <c r="Q23" s="3">
        <f t="shared" si="6"/>
        <v>2.2000000000000002</v>
      </c>
      <c r="R23" s="61"/>
      <c r="S23" s="61"/>
      <c r="T23" s="61"/>
      <c r="U23" s="61"/>
      <c r="V23" s="61"/>
    </row>
    <row r="24" spans="1:22">
      <c r="A24" s="19">
        <f>IF(Saisie!A24="","",Saisie!A24)</f>
        <v>44084</v>
      </c>
      <c r="B24" s="29" t="str">
        <f>IF(Saisie!H24="","",Saisie!H24)</f>
        <v>MV Ctrl P1 captage, anomalie temps fonctionnement, Inverseur pompe à vérifier ? Voir m3/j feuille Résultats ?</v>
      </c>
      <c r="C24" s="20">
        <f t="shared" si="3"/>
        <v>6</v>
      </c>
      <c r="D24" s="28">
        <f>IF(Saisie!C24=0,"",Saisie!C24-Saisie!C23)</f>
        <v>15.409999999999854</v>
      </c>
      <c r="E24" s="8">
        <f>IF(Saisie!D24=0,"",Saisie!D24-Saisie!D23)</f>
        <v>25.510000000000218</v>
      </c>
      <c r="F24" s="4">
        <f>IF(Saisie!E24=0,"",Saisie!E24-Saisie!E23)</f>
        <v>1070</v>
      </c>
      <c r="G24" s="22">
        <f t="shared" si="4"/>
        <v>178.33333333333334</v>
      </c>
      <c r="H24" s="4">
        <f>IF(Saisie!F24=0,"",Saisie!F24-Saisie!F23)</f>
        <v>382</v>
      </c>
      <c r="I24" s="48">
        <f>IF(Saisie!G24=0,"",Saisie!G24-Saisie!G23)</f>
        <v>172</v>
      </c>
      <c r="J24" s="50">
        <f>IF(Saisie!I24=0,"",Saisie!I24-Saisie!I23)</f>
        <v>520</v>
      </c>
      <c r="K24" s="4">
        <f>IF(Saisie!J24=0,"",Saisie!J24-Saisie!J23)</f>
        <v>75</v>
      </c>
      <c r="L24" s="4">
        <f t="shared" si="7"/>
        <v>595</v>
      </c>
      <c r="M24" s="8">
        <f t="shared" si="8"/>
        <v>99.166666666666671</v>
      </c>
      <c r="N24" s="37">
        <f t="shared" si="9"/>
        <v>-79.166666666666671</v>
      </c>
      <c r="P24" s="3">
        <f t="shared" si="5"/>
        <v>63.666666666666664</v>
      </c>
      <c r="Q24" s="3">
        <f t="shared" si="6"/>
        <v>28.666666666666668</v>
      </c>
      <c r="R24" s="61"/>
      <c r="S24" s="61"/>
      <c r="T24" s="61"/>
      <c r="U24" s="61"/>
      <c r="V24" s="61"/>
    </row>
    <row r="25" spans="1:22">
      <c r="A25" s="19">
        <f>IF(Saisie!A25="","",Saisie!A25)</f>
        <v>44085</v>
      </c>
      <c r="B25" s="29" t="str">
        <f>IF(Saisie!H25="","",Saisie!H25)</f>
        <v/>
      </c>
      <c r="C25" s="20">
        <f t="shared" si="3"/>
        <v>1</v>
      </c>
      <c r="D25" s="28">
        <f>IF(Saisie!C25=0,"",Saisie!C25-Saisie!C24)</f>
        <v>7.7000000000007276</v>
      </c>
      <c r="E25" s="8">
        <f>IF(Saisie!D25=0,"",Saisie!D25-Saisie!D24)</f>
        <v>0.40999999999985448</v>
      </c>
      <c r="F25" s="4">
        <f>IF(Saisie!E25=0,"",Saisie!E25-Saisie!E24)</f>
        <v>158</v>
      </c>
      <c r="G25" s="22">
        <f t="shared" si="4"/>
        <v>158</v>
      </c>
      <c r="H25" s="4">
        <f>IF(Saisie!F25=0,"",Saisie!F25-Saisie!F24)</f>
        <v>101</v>
      </c>
      <c r="I25" s="48">
        <f>IF(Saisie!G25=0,"",Saisie!G25-Saisie!G24)</f>
        <v>2</v>
      </c>
      <c r="J25" s="50">
        <f>IF(Saisie!I25=0,"",Saisie!I25-Saisie!I24)</f>
        <v>105</v>
      </c>
      <c r="K25" s="4">
        <f>IF(Saisie!J25=0,"",Saisie!J25-Saisie!J24)</f>
        <v>63</v>
      </c>
      <c r="L25" s="4">
        <f t="shared" si="7"/>
        <v>168</v>
      </c>
      <c r="M25" s="8">
        <f t="shared" si="8"/>
        <v>168</v>
      </c>
      <c r="N25" s="37">
        <f t="shared" si="9"/>
        <v>10</v>
      </c>
      <c r="P25" s="3">
        <f t="shared" si="5"/>
        <v>101</v>
      </c>
      <c r="Q25" s="3">
        <f t="shared" si="6"/>
        <v>2</v>
      </c>
      <c r="R25" s="61"/>
      <c r="S25" s="61"/>
      <c r="T25" s="61"/>
      <c r="U25" s="61"/>
      <c r="V25" s="61"/>
    </row>
    <row r="26" spans="1:22">
      <c r="A26" s="19">
        <f>IF(Saisie!A26="","",Saisie!A26)</f>
        <v>44092</v>
      </c>
      <c r="B26" s="29" t="str">
        <f>IF(Saisie!H26="","",Saisie!H26)</f>
        <v/>
      </c>
      <c r="C26" s="20">
        <f t="shared" si="3"/>
        <v>7</v>
      </c>
      <c r="D26" s="28">
        <f>IF(Saisie!C26=0,"",Saisie!C26-Saisie!C25)</f>
        <v>11.5</v>
      </c>
      <c r="E26" s="8">
        <f>IF(Saisie!D26=0,"",Saisie!D26-Saisie!D25)</f>
        <v>30.229999999999563</v>
      </c>
      <c r="F26" s="4">
        <f>IF(Saisie!E26=0,"",Saisie!E26-Saisie!E25)</f>
        <v>1125</v>
      </c>
      <c r="G26" s="22">
        <f t="shared" si="4"/>
        <v>160.71428571428572</v>
      </c>
      <c r="H26" s="4">
        <f>IF(Saisie!F26=0,"",Saisie!F26-Saisie!F25)</f>
        <v>409</v>
      </c>
      <c r="I26" s="48">
        <f>IF(Saisie!G26=0,"",Saisie!G26-Saisie!G25)</f>
        <v>155</v>
      </c>
      <c r="J26" s="50">
        <f>IF(Saisie!I26=0,"",Saisie!I26-Saisie!I25)</f>
        <v>705</v>
      </c>
      <c r="K26" s="4">
        <f>IF(Saisie!J26=0,"",Saisie!J26-Saisie!J25)</f>
        <v>422</v>
      </c>
      <c r="L26" s="4">
        <f t="shared" si="7"/>
        <v>1127</v>
      </c>
      <c r="M26" s="8">
        <f t="shared" si="8"/>
        <v>161</v>
      </c>
      <c r="N26" s="37">
        <f t="shared" si="9"/>
        <v>0.28571428571427759</v>
      </c>
      <c r="P26" s="3">
        <f t="shared" si="5"/>
        <v>58.428571428571431</v>
      </c>
      <c r="Q26" s="3">
        <f t="shared" si="6"/>
        <v>22.142857142857142</v>
      </c>
      <c r="R26" s="61"/>
      <c r="S26" s="61"/>
      <c r="T26" s="61"/>
      <c r="U26" s="61"/>
      <c r="V26" s="61"/>
    </row>
    <row r="27" spans="1:22">
      <c r="A27" s="19">
        <f>IF(Saisie!A27="","",Saisie!A27)</f>
        <v>44099</v>
      </c>
      <c r="B27" s="29" t="str">
        <f>IF(Saisie!H27="","",Saisie!H27)</f>
        <v>nettoyage du réservoir</v>
      </c>
      <c r="C27" s="20">
        <f t="shared" si="3"/>
        <v>7</v>
      </c>
      <c r="D27" s="28">
        <f>IF(Saisie!C27=0,"",Saisie!C27-Saisie!C26)</f>
        <v>44.319999999999709</v>
      </c>
      <c r="E27" s="8">
        <f>IF(Saisie!D27=0,"",Saisie!D27-Saisie!D26)</f>
        <v>12.549999999999272</v>
      </c>
      <c r="F27" s="4">
        <f>IF(Saisie!E27=0,"",Saisie!E27-Saisie!E26)</f>
        <v>1133</v>
      </c>
      <c r="G27" s="22">
        <f t="shared" si="4"/>
        <v>161.85714285714286</v>
      </c>
      <c r="H27" s="4">
        <f>IF(Saisie!F27=0,"",Saisie!F27-Saisie!F26)</f>
        <v>476</v>
      </c>
      <c r="I27" s="48">
        <f>IF(Saisie!G27=0,"",Saisie!G27-Saisie!G26)</f>
        <v>260</v>
      </c>
      <c r="J27" s="50">
        <f>IF(Saisie!I27=0,"",Saisie!I27-Saisie!I26)</f>
        <v>671</v>
      </c>
      <c r="K27" s="4">
        <f>IF(Saisie!J27=0,"",Saisie!J27-Saisie!J26)</f>
        <v>415</v>
      </c>
      <c r="L27" s="4">
        <f t="shared" si="7"/>
        <v>1086</v>
      </c>
      <c r="M27" s="8">
        <f t="shared" si="8"/>
        <v>155.14285714285714</v>
      </c>
      <c r="N27" s="37">
        <f t="shared" si="9"/>
        <v>-6.7142857142857224</v>
      </c>
      <c r="P27" s="3">
        <f t="shared" si="5"/>
        <v>68</v>
      </c>
      <c r="Q27" s="3">
        <f t="shared" si="6"/>
        <v>37.142857142857146</v>
      </c>
      <c r="R27" s="61"/>
      <c r="S27" s="61"/>
      <c r="T27" s="61"/>
      <c r="U27" s="61"/>
      <c r="V27" s="61"/>
    </row>
    <row r="28" spans="1:22">
      <c r="A28" s="19">
        <f>IF(Saisie!A28="","",Saisie!A28)</f>
        <v>44105</v>
      </c>
      <c r="B28" s="29" t="str">
        <f>IF(Saisie!H28="","",Saisie!H28)</f>
        <v/>
      </c>
      <c r="C28" s="20">
        <f t="shared" si="3"/>
        <v>6</v>
      </c>
      <c r="D28" s="28">
        <f>IF(Saisie!C28=0,"",Saisie!C28-Saisie!C27)</f>
        <v>49.100000000000364</v>
      </c>
      <c r="E28" s="8">
        <f>IF(Saisie!D28=0,"",Saisie!D28-Saisie!D27)</f>
        <v>13.380000000001019</v>
      </c>
      <c r="F28" s="4">
        <f>IF(Saisie!E28=0,"",Saisie!E28-Saisie!E27)</f>
        <v>1036</v>
      </c>
      <c r="G28" s="22">
        <f t="shared" si="4"/>
        <v>172.66666666666666</v>
      </c>
      <c r="H28" s="4">
        <f>IF(Saisie!F28=0,"",Saisie!F28-Saisie!F27)</f>
        <v>515</v>
      </c>
      <c r="I28" s="48">
        <f>IF(Saisie!G28=0,"",Saisie!G28-Saisie!G27)</f>
        <v>296</v>
      </c>
      <c r="J28" s="50">
        <f>IF(Saisie!I28=0,"",Saisie!I28-Saisie!I27)</f>
        <v>551</v>
      </c>
      <c r="K28" s="4">
        <f>IF(Saisie!J28=0,"",Saisie!J28-Saisie!J27)</f>
        <v>339</v>
      </c>
      <c r="L28" s="4">
        <f t="shared" si="7"/>
        <v>890</v>
      </c>
      <c r="M28" s="8">
        <f t="shared" si="8"/>
        <v>148.33333333333334</v>
      </c>
      <c r="N28" s="37">
        <f t="shared" si="9"/>
        <v>-24.333333333333314</v>
      </c>
      <c r="P28" s="3">
        <f t="shared" si="5"/>
        <v>85.833333333333329</v>
      </c>
      <c r="Q28" s="3">
        <f t="shared" si="6"/>
        <v>49.333333333333336</v>
      </c>
      <c r="R28" s="61"/>
      <c r="S28" s="61"/>
      <c r="T28" s="61"/>
      <c r="U28" s="61"/>
      <c r="V28" s="61"/>
    </row>
    <row r="29" spans="1:22">
      <c r="A29" s="19">
        <f>IF(Saisie!A29="","",Saisie!A29)</f>
        <v>44106</v>
      </c>
      <c r="B29" s="29" t="str">
        <f>IF(Saisie!H29="","",Saisie!H29)</f>
        <v/>
      </c>
      <c r="C29" s="20">
        <f t="shared" si="3"/>
        <v>1</v>
      </c>
      <c r="D29" s="28">
        <f>IF(Saisie!C29=0,"",Saisie!C29-Saisie!C28)</f>
        <v>8.0099999999983993</v>
      </c>
      <c r="E29" s="8">
        <f>IF(Saisie!D29=0,"",Saisie!D29-Saisie!D28)</f>
        <v>0</v>
      </c>
      <c r="F29" s="4">
        <f>IF(Saisie!E29=0,"",Saisie!E29-Saisie!E28)</f>
        <v>86</v>
      </c>
      <c r="G29" s="22">
        <f t="shared" si="4"/>
        <v>86</v>
      </c>
      <c r="H29" s="4">
        <f>IF(Saisie!F29=0,"",Saisie!F29-Saisie!F28)</f>
        <v>102</v>
      </c>
      <c r="I29" s="48">
        <f>IF(Saisie!G29=0,"",Saisie!G29-Saisie!G28)</f>
        <v>1</v>
      </c>
      <c r="J29" s="50">
        <f>IF(Saisie!I29=0,"",Saisie!I29-Saisie!I28)</f>
        <v>97</v>
      </c>
      <c r="K29" s="4">
        <f>IF(Saisie!J29=0,"",Saisie!J29-Saisie!J28)</f>
        <v>60</v>
      </c>
      <c r="L29" s="4">
        <f t="shared" si="7"/>
        <v>157</v>
      </c>
      <c r="M29" s="8">
        <f t="shared" si="8"/>
        <v>157</v>
      </c>
      <c r="N29" s="37">
        <f t="shared" si="9"/>
        <v>71</v>
      </c>
      <c r="P29" s="3">
        <f t="shared" si="5"/>
        <v>102</v>
      </c>
      <c r="Q29" s="3">
        <f t="shared" si="6"/>
        <v>1</v>
      </c>
      <c r="R29" s="61"/>
      <c r="S29" s="61"/>
      <c r="T29" s="61"/>
      <c r="U29" s="61"/>
      <c r="V29" s="61"/>
    </row>
    <row r="30" spans="1:22">
      <c r="A30" s="19">
        <f>IF(Saisie!A30="","",Saisie!A30)</f>
        <v>44109</v>
      </c>
      <c r="B30" s="29" t="str">
        <f>IF(Saisie!H30="","",Saisie!H30)</f>
        <v/>
      </c>
      <c r="C30" s="20">
        <f t="shared" ref="C30:C84" si="15">IF(A30="","",A30-A29)</f>
        <v>3</v>
      </c>
      <c r="D30" s="28">
        <f>IF(Saisie!C30=0,"",Saisie!C30-Saisie!C29)</f>
        <v>34.400000000001455</v>
      </c>
      <c r="E30" s="8">
        <f>IF(Saisie!D30=0,"",Saisie!D30-Saisie!D29)</f>
        <v>1.8500000000003638</v>
      </c>
      <c r="F30" s="4">
        <f>IF(Saisie!E30=0,"",Saisie!E30-Saisie!E29)</f>
        <v>370</v>
      </c>
      <c r="G30" s="22">
        <f t="shared" ref="G30:G84" si="16">IF(C30="","",F30/C30)</f>
        <v>123.33333333333333</v>
      </c>
      <c r="H30" s="4">
        <f>IF(Saisie!F30=0,"",Saisie!F30-Saisie!F29)</f>
        <v>306</v>
      </c>
      <c r="I30" s="48">
        <f>IF(Saisie!G30=0,"",Saisie!G30-Saisie!G29)</f>
        <v>159</v>
      </c>
      <c r="J30" s="50">
        <f>IF(Saisie!I30=0,"",Saisie!I30-Saisie!I29)</f>
        <v>237</v>
      </c>
      <c r="K30" s="4">
        <f>IF(Saisie!J30=0,"",Saisie!J30-Saisie!J29)</f>
        <v>147</v>
      </c>
      <c r="L30" s="4">
        <f t="shared" ref="L30:L84" si="17">IF(J30="","",J30+K30)</f>
        <v>384</v>
      </c>
      <c r="M30" s="8">
        <f t="shared" ref="M30:M84" si="18">IF(C30="","",L30/C30)</f>
        <v>128</v>
      </c>
      <c r="N30" s="37">
        <f t="shared" ref="N30:N84" si="19">IF(M30="","",M30-G30)</f>
        <v>4.6666666666666714</v>
      </c>
      <c r="P30" s="3">
        <f t="shared" si="5"/>
        <v>102</v>
      </c>
      <c r="Q30" s="3">
        <f t="shared" si="6"/>
        <v>53</v>
      </c>
      <c r="R30" s="61"/>
      <c r="S30" s="61"/>
      <c r="T30" s="61"/>
      <c r="U30" s="61"/>
      <c r="V30" s="61"/>
    </row>
    <row r="31" spans="1:22">
      <c r="A31" s="19">
        <f>IF(Saisie!A31="","",Saisie!A31)</f>
        <v>44113</v>
      </c>
      <c r="B31" s="29" t="str">
        <f>IF(Saisie!H31="","",Saisie!H31)</f>
        <v/>
      </c>
      <c r="C31" s="20">
        <f t="shared" si="15"/>
        <v>4</v>
      </c>
      <c r="D31" s="28">
        <f>IF(Saisie!C31=0,"",Saisie!C31-Saisie!C30)</f>
        <v>58.859999999998763</v>
      </c>
      <c r="E31" s="8">
        <f>IF(Saisie!D31=0,"",Saisie!D31-Saisie!D30)</f>
        <v>3.4799999999995634</v>
      </c>
      <c r="F31" s="4">
        <f>IF(Saisie!E31=0,"",Saisie!E31-Saisie!E30)</f>
        <v>504</v>
      </c>
      <c r="G31" s="22">
        <f t="shared" si="16"/>
        <v>126</v>
      </c>
      <c r="H31" s="4">
        <f>IF(Saisie!F31=0,"",Saisie!F31-Saisie!F30)</f>
        <v>409</v>
      </c>
      <c r="I31" s="48">
        <f>IF(Saisie!G31=0,"",Saisie!G31-Saisie!G30)</f>
        <v>390</v>
      </c>
      <c r="J31" s="50">
        <f>IF(Saisie!I31=0,"",Saisie!I31-Saisie!I30)</f>
        <v>288</v>
      </c>
      <c r="K31" s="4">
        <f>IF(Saisie!J31=0,"",Saisie!J31-Saisie!J30)</f>
        <v>178</v>
      </c>
      <c r="L31" s="4">
        <f t="shared" si="17"/>
        <v>466</v>
      </c>
      <c r="M31" s="8">
        <f t="shared" si="18"/>
        <v>116.5</v>
      </c>
      <c r="N31" s="37">
        <f t="shared" si="19"/>
        <v>-9.5</v>
      </c>
      <c r="P31" s="3">
        <f t="shared" si="5"/>
        <v>102.25</v>
      </c>
      <c r="Q31" s="3">
        <f t="shared" si="6"/>
        <v>97.5</v>
      </c>
      <c r="R31" s="61"/>
      <c r="S31" s="61"/>
      <c r="T31" s="61"/>
      <c r="U31" s="61"/>
      <c r="V31" s="61"/>
    </row>
    <row r="32" spans="1:22">
      <c r="A32" s="19">
        <f>IF(Saisie!A32="","",Saisie!A32)</f>
        <v>44123</v>
      </c>
      <c r="B32" s="29" t="str">
        <f>IF(Saisie!H32="","",Saisie!H32)</f>
        <v/>
      </c>
      <c r="C32" s="20">
        <f t="shared" si="15"/>
        <v>10</v>
      </c>
      <c r="D32" s="28">
        <f>IF(Saisie!C32=0,"",Saisie!C32-Saisie!C31)</f>
        <v>6.9999999999708962E-2</v>
      </c>
      <c r="E32" s="8">
        <f>IF(Saisie!D32=0,"",Saisie!D32-Saisie!D31)</f>
        <v>42.949999999998909</v>
      </c>
      <c r="F32" s="4">
        <f>IF(Saisie!E32=0,"",Saisie!E32-Saisie!E31)</f>
        <v>1272</v>
      </c>
      <c r="G32" s="22">
        <f t="shared" si="16"/>
        <v>127.2</v>
      </c>
      <c r="H32" s="4">
        <f>IF(Saisie!F32=0,"",Saisie!F32-Saisie!F31)</f>
        <v>530</v>
      </c>
      <c r="I32" s="48">
        <f>IF(Saisie!G32=0,"",Saisie!G32-Saisie!G31)</f>
        <v>74</v>
      </c>
      <c r="J32" s="50">
        <f>IF(Saisie!I32=0,"",Saisie!I32-Saisie!I31)</f>
        <v>739</v>
      </c>
      <c r="K32" s="4">
        <f>IF(Saisie!J32=0,"",Saisie!J32-Saisie!J31)</f>
        <v>460</v>
      </c>
      <c r="L32" s="4">
        <f t="shared" si="17"/>
        <v>1199</v>
      </c>
      <c r="M32" s="8">
        <f t="shared" si="18"/>
        <v>119.9</v>
      </c>
      <c r="N32" s="37">
        <f t="shared" si="19"/>
        <v>-7.2999999999999972</v>
      </c>
      <c r="P32" s="3">
        <f t="shared" si="5"/>
        <v>53</v>
      </c>
      <c r="Q32" s="3">
        <f t="shared" si="6"/>
        <v>7.4</v>
      </c>
      <c r="R32" s="61"/>
      <c r="S32" s="61"/>
      <c r="T32" s="61"/>
      <c r="U32" s="61"/>
      <c r="V32" s="61"/>
    </row>
    <row r="33" spans="1:22">
      <c r="A33" s="19">
        <f>IF(Saisie!A33="","",Saisie!A33)</f>
        <v>44128</v>
      </c>
      <c r="B33" s="29" t="str">
        <f>IF(Saisie!H33="","",Saisie!H33)</f>
        <v/>
      </c>
      <c r="C33" s="20">
        <f t="shared" si="15"/>
        <v>5</v>
      </c>
      <c r="D33" s="28">
        <f>IF(Saisie!C33=0,"",Saisie!C33-Saisie!C32)</f>
        <v>5.8700000000008004</v>
      </c>
      <c r="E33" s="8">
        <f>IF(Saisie!D33=0,"",Saisie!D33-Saisie!D32)</f>
        <v>10.910000000001673</v>
      </c>
      <c r="F33" s="4">
        <f>IF(Saisie!E33=0,"",Saisie!E33-Saisie!E32)</f>
        <v>465</v>
      </c>
      <c r="G33" s="22">
        <f t="shared" si="16"/>
        <v>93</v>
      </c>
      <c r="H33" s="4">
        <f>IF(Saisie!F33=0,"",Saisie!F33-Saisie!F32)</f>
        <v>213</v>
      </c>
      <c r="I33" s="48">
        <f>IF(Saisie!G33=0,"",Saisie!G33-Saisie!G32)</f>
        <v>6</v>
      </c>
      <c r="J33" s="50">
        <f>IF(Saisie!I33=0,"",Saisie!I33-Saisie!I32)</f>
        <v>245</v>
      </c>
      <c r="K33" s="4">
        <f>IF(Saisie!J33=0,"",Saisie!J33-Saisie!J32)</f>
        <v>148</v>
      </c>
      <c r="L33" s="4">
        <f t="shared" si="17"/>
        <v>393</v>
      </c>
      <c r="M33" s="8">
        <f t="shared" si="18"/>
        <v>78.599999999999994</v>
      </c>
      <c r="N33" s="37">
        <f t="shared" si="19"/>
        <v>-14.400000000000006</v>
      </c>
      <c r="P33" s="3">
        <f t="shared" si="5"/>
        <v>42.6</v>
      </c>
      <c r="Q33" s="3">
        <f t="shared" si="6"/>
        <v>1.2</v>
      </c>
      <c r="R33" s="61"/>
      <c r="S33" s="61"/>
      <c r="T33" s="61"/>
      <c r="U33" s="61"/>
      <c r="V33" s="61"/>
    </row>
    <row r="34" spans="1:22">
      <c r="A34" s="19">
        <f>IF(Saisie!A34="","",Saisie!A34)</f>
        <v>44134</v>
      </c>
      <c r="B34" s="29" t="str">
        <f>IF(Saisie!H34="","",Saisie!H34)</f>
        <v/>
      </c>
      <c r="C34" s="20">
        <f t="shared" si="15"/>
        <v>6</v>
      </c>
      <c r="D34" s="28">
        <f>IF(Saisie!C34=0,"",Saisie!C34-Saisie!C33)</f>
        <v>7.930000000000291</v>
      </c>
      <c r="E34" s="8">
        <f>IF(Saisie!D34=0,"",Saisie!D34-Saisie!D33)</f>
        <v>12.119999999998981</v>
      </c>
      <c r="F34" s="4">
        <f>IF(Saisie!E34=0,"",Saisie!E34-Saisie!E33)</f>
        <v>519</v>
      </c>
      <c r="G34" s="22">
        <f t="shared" si="16"/>
        <v>86.5</v>
      </c>
      <c r="H34" s="4">
        <f>IF(Saisie!F34=0,"",Saisie!F34-Saisie!F33)</f>
        <v>243</v>
      </c>
      <c r="I34" s="48">
        <f>IF(Saisie!G34=0,"",Saisie!G34-Saisie!G33)</f>
        <v>4</v>
      </c>
      <c r="J34" s="50">
        <f>IF(Saisie!I34=0,"",Saisie!I34-Saisie!I33)</f>
        <v>333</v>
      </c>
      <c r="K34" s="4">
        <f>IF(Saisie!J34=0,"",Saisie!J34-Saisie!J33)</f>
        <v>202</v>
      </c>
      <c r="L34" s="4">
        <f t="shared" si="17"/>
        <v>535</v>
      </c>
      <c r="M34" s="8">
        <f t="shared" si="18"/>
        <v>89.166666666666671</v>
      </c>
      <c r="N34" s="37">
        <f t="shared" si="19"/>
        <v>2.6666666666666714</v>
      </c>
      <c r="P34" s="3">
        <f t="shared" si="5"/>
        <v>40.5</v>
      </c>
      <c r="Q34" s="3">
        <f t="shared" si="6"/>
        <v>0.66666666666666663</v>
      </c>
      <c r="R34" s="61"/>
      <c r="S34" s="61"/>
      <c r="T34" s="61"/>
      <c r="U34" s="61"/>
      <c r="V34" s="61"/>
    </row>
    <row r="35" spans="1:22">
      <c r="A35" s="19">
        <f>IF(Saisie!A35="","",Saisie!A35)</f>
        <v>44141</v>
      </c>
      <c r="B35" s="29" t="str">
        <f>IF(Saisie!H35="","",Saisie!H35)</f>
        <v/>
      </c>
      <c r="C35" s="20">
        <f t="shared" si="15"/>
        <v>7</v>
      </c>
      <c r="D35" s="28">
        <f>IF(Saisie!C35=0,"",Saisie!C35-Saisie!C34)</f>
        <v>7.7999999999992724</v>
      </c>
      <c r="E35" s="8">
        <f>IF(Saisie!D35=0,"",Saisie!D35-Saisie!D34)</f>
        <v>11.360000000000582</v>
      </c>
      <c r="F35" s="4">
        <f>IF(Saisie!E35=0,"",Saisie!E35-Saisie!E34)</f>
        <v>577</v>
      </c>
      <c r="G35" s="22">
        <f t="shared" si="16"/>
        <v>82.428571428571431</v>
      </c>
      <c r="H35" s="4">
        <f>IF(Saisie!F35=0,"",Saisie!F35-Saisie!F34)</f>
        <v>268</v>
      </c>
      <c r="I35" s="48">
        <f>IF(Saisie!G35=0,"",Saisie!G35-Saisie!G34)</f>
        <v>2</v>
      </c>
      <c r="J35" s="50">
        <f>IF(Saisie!I35=0,"",Saisie!I35-Saisie!I34)</f>
        <v>344</v>
      </c>
      <c r="K35" s="4">
        <f>IF(Saisie!J35=0,"",Saisie!J35-Saisie!J34)</f>
        <v>212</v>
      </c>
      <c r="L35" s="4">
        <f t="shared" si="17"/>
        <v>556</v>
      </c>
      <c r="M35" s="8">
        <f t="shared" si="18"/>
        <v>79.428571428571431</v>
      </c>
      <c r="N35" s="37">
        <f t="shared" si="19"/>
        <v>-3</v>
      </c>
      <c r="P35" s="3">
        <f t="shared" si="5"/>
        <v>38.285714285714285</v>
      </c>
      <c r="Q35" s="3">
        <f t="shared" si="6"/>
        <v>0.2857142857142857</v>
      </c>
      <c r="R35" s="61"/>
      <c r="S35" s="61"/>
      <c r="T35" s="61"/>
      <c r="U35" s="61"/>
      <c r="V35" s="61"/>
    </row>
    <row r="36" spans="1:22">
      <c r="A36" s="19">
        <f>IF(Saisie!A36="","",Saisie!A36)</f>
        <v>44148</v>
      </c>
      <c r="B36" s="29" t="str">
        <f>IF(Saisie!H36="","",Saisie!H36)</f>
        <v/>
      </c>
      <c r="C36" s="20">
        <f t="shared" si="15"/>
        <v>7</v>
      </c>
      <c r="D36" s="28">
        <f>IF(Saisie!C36=0,"",Saisie!C36-Saisie!C35)</f>
        <v>10.399999999999636</v>
      </c>
      <c r="E36" s="8">
        <f>IF(Saisie!D36=0,"",Saisie!D36-Saisie!D35)</f>
        <v>9.2299999999995634</v>
      </c>
      <c r="F36" s="4">
        <f>IF(Saisie!E36=0,"",Saisie!E36-Saisie!E35)</f>
        <v>568</v>
      </c>
      <c r="G36" s="22">
        <f t="shared" si="16"/>
        <v>81.142857142857139</v>
      </c>
      <c r="H36" s="4">
        <f>IF(Saisie!F36=0,"",Saisie!F36-Saisie!F35)</f>
        <v>271</v>
      </c>
      <c r="I36" s="48">
        <f>IF(Saisie!G36=0,"",Saisie!G36-Saisie!G35)</f>
        <v>2</v>
      </c>
      <c r="J36" s="50">
        <f>IF(Saisie!I36=0,"",Saisie!I36-Saisie!I35)</f>
        <v>337</v>
      </c>
      <c r="K36" s="4">
        <f>IF(Saisie!J36=0,"",Saisie!J36-Saisie!J35)</f>
        <v>203</v>
      </c>
      <c r="L36" s="4">
        <f t="shared" si="17"/>
        <v>540</v>
      </c>
      <c r="M36" s="8">
        <f t="shared" si="18"/>
        <v>77.142857142857139</v>
      </c>
      <c r="N36" s="37">
        <f t="shared" si="19"/>
        <v>-4</v>
      </c>
      <c r="P36" s="3">
        <f t="shared" si="5"/>
        <v>38.714285714285715</v>
      </c>
      <c r="Q36" s="3">
        <f t="shared" si="6"/>
        <v>0.2857142857142857</v>
      </c>
      <c r="R36" s="61"/>
      <c r="S36" s="61"/>
      <c r="T36" s="61"/>
      <c r="U36" s="61"/>
      <c r="V36" s="61"/>
    </row>
    <row r="37" spans="1:22">
      <c r="A37" s="19">
        <f>IF(Saisie!A37="","",Saisie!A37)</f>
        <v>44155</v>
      </c>
      <c r="B37" s="29" t="str">
        <f>IF(Saisie!H45="","",Saisie!H45)</f>
        <v/>
      </c>
      <c r="C37" s="20">
        <f t="shared" si="15"/>
        <v>7</v>
      </c>
      <c r="D37" s="28">
        <f>IF(Saisie!C37=0,"",Saisie!C37-Saisie!C36)</f>
        <v>14.470000000001164</v>
      </c>
      <c r="E37" s="8">
        <f>IF(Saisie!D37=0,"",Saisie!D37-Saisie!D36)</f>
        <v>15.610000000000582</v>
      </c>
      <c r="F37" s="4">
        <f>IF(Saisie!E37=0,"",Saisie!E37-Saisie!E36)</f>
        <v>878</v>
      </c>
      <c r="G37" s="22">
        <f t="shared" si="16"/>
        <v>125.42857142857143</v>
      </c>
      <c r="H37" s="4" t="str">
        <f>IF(Saisie!F37=0,"",Saisie!F37-Saisie!F36)</f>
        <v/>
      </c>
      <c r="I37" s="48" t="str">
        <f>IF(Saisie!G37=0,"",Saisie!G37-Saisie!G36)</f>
        <v/>
      </c>
      <c r="J37" s="50">
        <f>IF(Saisie!I37=0,"",Saisie!I37-Saisie!I36)</f>
        <v>541</v>
      </c>
      <c r="K37" s="4">
        <f>IF(Saisie!J37=0,"",Saisie!J37-Saisie!J36)</f>
        <v>324</v>
      </c>
      <c r="L37" s="4">
        <f t="shared" si="17"/>
        <v>865</v>
      </c>
      <c r="M37" s="8">
        <f t="shared" si="18"/>
        <v>123.57142857142857</v>
      </c>
      <c r="N37" s="37">
        <f t="shared" si="19"/>
        <v>-1.8571428571428612</v>
      </c>
      <c r="P37" s="3" t="str">
        <f t="shared" si="5"/>
        <v/>
      </c>
      <c r="Q37" s="3" t="str">
        <f t="shared" si="6"/>
        <v/>
      </c>
      <c r="R37" s="61"/>
      <c r="S37" s="61"/>
      <c r="T37" s="61"/>
      <c r="U37" s="61"/>
      <c r="V37" s="61"/>
    </row>
    <row r="38" spans="1:22">
      <c r="A38" s="19">
        <f>IF(Saisie!A38="","",Saisie!A38)</f>
        <v>44162</v>
      </c>
      <c r="B38" s="29" t="str">
        <f>IF(Saisie!H46="","",Saisie!H46)</f>
        <v/>
      </c>
      <c r="C38" s="20">
        <f t="shared" si="15"/>
        <v>7</v>
      </c>
      <c r="D38" s="28">
        <f>IF(Saisie!C38=0,"",Saisie!C38-Saisie!C37)</f>
        <v>9.5</v>
      </c>
      <c r="E38" s="8">
        <f>IF(Saisie!D38=0,"",Saisie!D38-Saisie!D37)</f>
        <v>11.719999999999345</v>
      </c>
      <c r="F38" s="4">
        <f>IF(Saisie!E38=0,"",Saisie!E38-Saisie!E37)</f>
        <v>606</v>
      </c>
      <c r="G38" s="22">
        <f t="shared" si="16"/>
        <v>86.571428571428569</v>
      </c>
      <c r="H38" s="4" t="str">
        <f>IF(Saisie!F38=0,"",Saisie!F38-Saisie!F37)</f>
        <v/>
      </c>
      <c r="I38" s="48" t="str">
        <f>IF(Saisie!G38=0,"",Saisie!G38-Saisie!G37)</f>
        <v/>
      </c>
      <c r="J38" s="50">
        <f>IF(Saisie!I38=0,"",Saisie!I38-Saisie!I37)</f>
        <v>352</v>
      </c>
      <c r="K38" s="4">
        <f>IF(Saisie!J38=0,"",Saisie!J38-Saisie!J37)</f>
        <v>213</v>
      </c>
      <c r="L38" s="4">
        <f t="shared" si="17"/>
        <v>565</v>
      </c>
      <c r="M38" s="8">
        <f t="shared" si="18"/>
        <v>80.714285714285708</v>
      </c>
      <c r="N38" s="37">
        <f t="shared" si="19"/>
        <v>-5.8571428571428612</v>
      </c>
      <c r="P38" s="3" t="str">
        <f t="shared" si="5"/>
        <v/>
      </c>
      <c r="Q38" s="3" t="str">
        <f t="shared" si="6"/>
        <v/>
      </c>
      <c r="R38" s="61"/>
      <c r="S38" s="61"/>
      <c r="T38" s="61"/>
      <c r="U38" s="61"/>
      <c r="V38" s="61"/>
    </row>
    <row r="39" spans="1:22">
      <c r="A39" s="19">
        <f>IF(Saisie!A39="","",Saisie!A39)</f>
        <v>44169</v>
      </c>
      <c r="B39" s="29" t="str">
        <f>IF(Saisie!H47="","",Saisie!H47)</f>
        <v/>
      </c>
      <c r="C39" s="20">
        <f t="shared" si="15"/>
        <v>7</v>
      </c>
      <c r="D39" s="28">
        <f>IF(Saisie!C39=0,"",Saisie!C39-Saisie!C38)</f>
        <v>12.279999999998836</v>
      </c>
      <c r="E39" s="8">
        <f>IF(Saisie!D39=0,"",Saisie!D39-Saisie!D38)</f>
        <v>8.6499999999996362</v>
      </c>
      <c r="F39" s="4">
        <f>IF(Saisie!E39=0,"",Saisie!E39-Saisie!E38)</f>
        <v>594</v>
      </c>
      <c r="G39" s="22">
        <f t="shared" si="16"/>
        <v>84.857142857142861</v>
      </c>
      <c r="H39" s="4">
        <f>IF(Saisie!F39=0,"",Saisie!F39-Saisie!F38)</f>
        <v>25741</v>
      </c>
      <c r="I39" s="48">
        <f>IF(Saisie!G39=0,"",Saisie!G39-Saisie!G38)</f>
        <v>6332</v>
      </c>
      <c r="J39" s="50">
        <f>IF(Saisie!I39=0,"",Saisie!I39-Saisie!I38)</f>
        <v>353</v>
      </c>
      <c r="K39" s="4">
        <f>IF(Saisie!J39=0,"",Saisie!J39-Saisie!J38)</f>
        <v>217</v>
      </c>
      <c r="L39" s="4">
        <f t="shared" si="17"/>
        <v>570</v>
      </c>
      <c r="M39" s="8">
        <f t="shared" si="18"/>
        <v>81.428571428571431</v>
      </c>
      <c r="N39" s="37">
        <f t="shared" si="19"/>
        <v>-3.4285714285714306</v>
      </c>
      <c r="P39" s="3">
        <f t="shared" si="5"/>
        <v>3677.2857142857142</v>
      </c>
      <c r="Q39" s="3">
        <f t="shared" si="6"/>
        <v>904.57142857142856</v>
      </c>
      <c r="R39" s="61"/>
      <c r="S39" s="61"/>
      <c r="T39" s="61"/>
      <c r="U39" s="61"/>
      <c r="V39" s="61"/>
    </row>
    <row r="40" spans="1:22">
      <c r="A40" s="19">
        <f>IF(Saisie!A40="","",Saisie!A40)</f>
        <v>44176</v>
      </c>
      <c r="B40" s="29" t="str">
        <f>IF(Saisie!H48="","",Saisie!H48)</f>
        <v/>
      </c>
      <c r="C40" s="20">
        <f t="shared" si="15"/>
        <v>7</v>
      </c>
      <c r="D40" s="28">
        <f>IF(Saisie!C40=0,"",Saisie!C40-Saisie!C39)</f>
        <v>11.950000000000728</v>
      </c>
      <c r="E40" s="8">
        <f>IF(Saisie!D40=0,"",Saisie!D40-Saisie!D39)</f>
        <v>8.7399999999997817</v>
      </c>
      <c r="F40" s="4">
        <f>IF(Saisie!E40=0,"",Saisie!E40-Saisie!E39)</f>
        <v>587</v>
      </c>
      <c r="G40" s="22">
        <f t="shared" si="16"/>
        <v>83.857142857142861</v>
      </c>
      <c r="H40" s="4">
        <f>IF(Saisie!F40=0,"",Saisie!F40-Saisie!F39)</f>
        <v>24</v>
      </c>
      <c r="I40" s="48">
        <f>IF(Saisie!G40=0,"",Saisie!G40-Saisie!G39)</f>
        <v>46</v>
      </c>
      <c r="J40" s="50">
        <f>IF(Saisie!I40=0,"",Saisie!I40-Saisie!I39)</f>
        <v>349</v>
      </c>
      <c r="K40" s="4">
        <f>IF(Saisie!J40=0,"",Saisie!J40-Saisie!J39)</f>
        <v>216</v>
      </c>
      <c r="L40" s="4">
        <f t="shared" si="17"/>
        <v>565</v>
      </c>
      <c r="M40" s="8">
        <f t="shared" si="18"/>
        <v>80.714285714285708</v>
      </c>
      <c r="N40" s="37">
        <f t="shared" si="19"/>
        <v>-3.142857142857153</v>
      </c>
      <c r="P40" s="3">
        <f t="shared" si="5"/>
        <v>3.4285714285714284</v>
      </c>
      <c r="Q40" s="3">
        <f t="shared" si="6"/>
        <v>6.5714285714285712</v>
      </c>
      <c r="R40" s="61"/>
      <c r="S40" s="61"/>
      <c r="T40" s="61"/>
      <c r="U40" s="61"/>
      <c r="V40" s="61"/>
    </row>
    <row r="41" spans="1:22">
      <c r="A41" s="19">
        <f>IF(Saisie!A41="","",Saisie!A41)</f>
        <v>44182</v>
      </c>
      <c r="B41" s="29" t="str">
        <f>IF(Saisie!H49="","",Saisie!H49)</f>
        <v/>
      </c>
      <c r="C41" s="20">
        <f t="shared" si="15"/>
        <v>6</v>
      </c>
      <c r="D41" s="28">
        <f>IF(Saisie!C41=0,"",Saisie!C41-Saisie!C40)</f>
        <v>9.7999999999992724</v>
      </c>
      <c r="E41" s="8">
        <f>IF(Saisie!D41=0,"",Saisie!D41-Saisie!D40)</f>
        <v>8.7700000000004366</v>
      </c>
      <c r="F41" s="4">
        <f>IF(Saisie!E41=0,"",Saisie!E41-Saisie!E40)</f>
        <v>528</v>
      </c>
      <c r="G41" s="22">
        <f t="shared" si="16"/>
        <v>88</v>
      </c>
      <c r="H41" s="4" t="str">
        <f>IF(Saisie!F41=0,"",Saisie!F41-Saisie!F40)</f>
        <v/>
      </c>
      <c r="I41" s="48" t="str">
        <f>IF(Saisie!G41=0,"",Saisie!G41-Saisie!G40)</f>
        <v/>
      </c>
      <c r="J41" s="50">
        <f>IF(Saisie!I41=0,"",Saisie!I41-Saisie!I40)</f>
        <v>323</v>
      </c>
      <c r="K41" s="4">
        <f>IF(Saisie!J41=0,"",Saisie!J41-Saisie!J40)</f>
        <v>202</v>
      </c>
      <c r="L41" s="4">
        <f t="shared" si="17"/>
        <v>525</v>
      </c>
      <c r="M41" s="8">
        <f t="shared" si="18"/>
        <v>87.5</v>
      </c>
      <c r="N41" s="37">
        <f t="shared" si="19"/>
        <v>-0.5</v>
      </c>
      <c r="P41" s="3" t="str">
        <f t="shared" si="5"/>
        <v/>
      </c>
      <c r="Q41" s="3" t="str">
        <f t="shared" si="6"/>
        <v/>
      </c>
      <c r="R41" s="61"/>
      <c r="S41" s="61"/>
      <c r="T41" s="61"/>
      <c r="U41" s="61"/>
      <c r="V41" s="61"/>
    </row>
    <row r="42" spans="1:22">
      <c r="A42" s="19">
        <f>IF(Saisie!A42="","",Saisie!A42)</f>
        <v>44187</v>
      </c>
      <c r="B42" s="29" t="str">
        <f>IF(Saisie!H50="","",Saisie!H50)</f>
        <v/>
      </c>
      <c r="C42" s="20">
        <f t="shared" si="15"/>
        <v>5</v>
      </c>
      <c r="D42" s="28">
        <f>IF(Saisie!C42=0,"",Saisie!C42-Saisie!C41)</f>
        <v>9.5400000000008731</v>
      </c>
      <c r="E42" s="8">
        <f>IF(Saisie!D42=0,"",Saisie!D42-Saisie!D41)</f>
        <v>5.8800000000010186</v>
      </c>
      <c r="F42" s="4">
        <f>IF(Saisie!E42=0,"",Saisie!E42-Saisie!E41)</f>
        <v>437</v>
      </c>
      <c r="G42" s="22">
        <f t="shared" si="16"/>
        <v>87.4</v>
      </c>
      <c r="H42" s="4" t="str">
        <f>IF(Saisie!F42=0,"",Saisie!F42-Saisie!F41)</f>
        <v/>
      </c>
      <c r="I42" s="48" t="str">
        <f>IF(Saisie!G42=0,"",Saisie!G42-Saisie!G41)</f>
        <v/>
      </c>
      <c r="J42" s="50">
        <f>IF(Saisie!I42=0,"",Saisie!I42-Saisie!I41)</f>
        <v>266</v>
      </c>
      <c r="K42" s="4">
        <f>IF(Saisie!J42=0,"",Saisie!J42-Saisie!J41)</f>
        <v>165</v>
      </c>
      <c r="L42" s="4">
        <f t="shared" si="17"/>
        <v>431</v>
      </c>
      <c r="M42" s="8">
        <f t="shared" si="18"/>
        <v>86.2</v>
      </c>
      <c r="N42" s="37">
        <f t="shared" si="19"/>
        <v>-1.2000000000000028</v>
      </c>
      <c r="P42" s="3" t="str">
        <f t="shared" si="5"/>
        <v/>
      </c>
      <c r="Q42" s="3" t="str">
        <f t="shared" si="6"/>
        <v/>
      </c>
      <c r="R42" s="61"/>
      <c r="S42" s="61"/>
      <c r="T42" s="61"/>
      <c r="U42" s="61"/>
      <c r="V42" s="61"/>
    </row>
    <row r="43" spans="1:22">
      <c r="A43" s="19">
        <f>IF(Saisie!A43="","",Saisie!A43)</f>
        <v>44193</v>
      </c>
      <c r="B43" s="29" t="str">
        <f>IF(Saisie!H51="","",Saisie!H51)</f>
        <v/>
      </c>
      <c r="C43" s="20">
        <f>IF(A43="","",A43-A42)</f>
        <v>6</v>
      </c>
      <c r="D43" s="28">
        <f>IF(Saisie!C43=0,"",Saisie!C43-Saisie!C42)</f>
        <v>7.6599999999998545</v>
      </c>
      <c r="E43" s="8">
        <f>IF(Saisie!D43=0,"",Saisie!D43-Saisie!D42)</f>
        <v>15.25</v>
      </c>
      <c r="F43" s="4">
        <f>IF(Saisie!E43=0,"",Saisie!E43-Saisie!E42)</f>
        <v>658</v>
      </c>
      <c r="G43" s="22">
        <f t="shared" si="16"/>
        <v>109.66666666666667</v>
      </c>
      <c r="H43" s="4" t="str">
        <f>IF(Saisie!F43=0,"",Saisie!F43-Saisie!F42)</f>
        <v/>
      </c>
      <c r="I43" s="48" t="str">
        <f>IF(Saisie!G43=0,"",Saisie!G43-Saisie!G42)</f>
        <v/>
      </c>
      <c r="J43" s="50">
        <f>IF(Saisie!I43=0,"",Saisie!I43-Saisie!I42)</f>
        <v>382</v>
      </c>
      <c r="K43" s="4">
        <f>IF(Saisie!J43=0,"",Saisie!J43-Saisie!J42)</f>
        <v>234</v>
      </c>
      <c r="L43" s="4">
        <f t="shared" si="17"/>
        <v>616</v>
      </c>
      <c r="M43" s="8">
        <f t="shared" si="18"/>
        <v>102.66666666666667</v>
      </c>
      <c r="N43" s="37">
        <f t="shared" si="19"/>
        <v>-7</v>
      </c>
      <c r="P43" s="3" t="str">
        <f t="shared" si="5"/>
        <v/>
      </c>
      <c r="Q43" s="3" t="str">
        <f t="shared" si="6"/>
        <v/>
      </c>
      <c r="R43" s="61"/>
      <c r="S43" s="61"/>
      <c r="T43" s="61"/>
      <c r="U43" s="61"/>
      <c r="V43" s="61"/>
    </row>
    <row r="44" spans="1:22">
      <c r="A44" s="19">
        <f>IF(Saisie!A44="","",Saisie!A44)</f>
        <v>44195</v>
      </c>
      <c r="B44" s="29" t="str">
        <f>IF(Saisie!H52="","",Saisie!H52)</f>
        <v/>
      </c>
      <c r="C44" s="20">
        <f>IF(A44="","",A44-A43)</f>
        <v>2</v>
      </c>
      <c r="D44" s="28">
        <f>IF(Saisie!C44=0,"",Saisie!C44-Saisie!C43)</f>
        <v>3.3700000000008004</v>
      </c>
      <c r="E44" s="8">
        <f>IF(Saisie!D44=0,"",Saisie!D44-Saisie!D43)</f>
        <v>3.179999999998472</v>
      </c>
      <c r="F44" s="4">
        <f>IF(Saisie!E44=0,"",Saisie!E44-Saisie!E43)</f>
        <v>190</v>
      </c>
      <c r="G44" s="22">
        <f t="shared" ref="G44" si="20">IF(C44="","",F44/C44)</f>
        <v>95</v>
      </c>
      <c r="H44" s="4" t="str">
        <f>IF(Saisie!F44=0,"",Saisie!F44-Saisie!F43)</f>
        <v/>
      </c>
      <c r="I44" s="48" t="str">
        <f>IF(Saisie!G44=0,"",Saisie!G44-Saisie!G43)</f>
        <v/>
      </c>
      <c r="J44" s="50">
        <f>IF(Saisie!I44=0,"",Saisie!I44-Saisie!I43)</f>
        <v>115</v>
      </c>
      <c r="K44" s="4">
        <f>IF(Saisie!J44=0,"",Saisie!J44-Saisie!J43)</f>
        <v>70</v>
      </c>
      <c r="L44" s="4">
        <f t="shared" ref="L44" si="21">IF(J44="","",J44+K44)</f>
        <v>185</v>
      </c>
      <c r="M44" s="8">
        <f t="shared" ref="M44" si="22">IF(C44="","",L44/C44)</f>
        <v>92.5</v>
      </c>
      <c r="N44" s="37">
        <f t="shared" ref="N44" si="23">IF(M44="","",M44-G44)</f>
        <v>-2.5</v>
      </c>
      <c r="P44" s="3" t="str">
        <f t="shared" si="5"/>
        <v/>
      </c>
      <c r="Q44" s="3" t="str">
        <f t="shared" si="6"/>
        <v/>
      </c>
      <c r="R44" s="61"/>
      <c r="S44" s="61"/>
      <c r="T44" s="61"/>
      <c r="U44" s="61"/>
      <c r="V44" s="61"/>
    </row>
    <row r="45" spans="1:22">
      <c r="A45" s="19" t="str">
        <f>IF(Saisie!A45="","",Saisie!A45)</f>
        <v/>
      </c>
      <c r="B45" s="29" t="str">
        <f>IF(Saisie!H53="","",Saisie!H53)</f>
        <v/>
      </c>
      <c r="C45" s="20" t="str">
        <f>IF(A45="","",A45-A44)</f>
        <v/>
      </c>
      <c r="D45" s="28" t="str">
        <f>IF(Saisie!C45=0,"",Saisie!C45-Saisie!C44)</f>
        <v/>
      </c>
      <c r="E45" s="8" t="str">
        <f>IF(Saisie!D45=0,"",Saisie!D45-Saisie!D44)</f>
        <v/>
      </c>
      <c r="F45" s="4" t="str">
        <f>IF(Saisie!E45=0,"",Saisie!E45-Saisie!E44)</f>
        <v/>
      </c>
      <c r="G45" s="22" t="str">
        <f t="shared" si="16"/>
        <v/>
      </c>
      <c r="H45" s="4" t="str">
        <f>IF(Saisie!F53=0,"",Saisie!F53-Saisie!F52)</f>
        <v/>
      </c>
      <c r="I45" s="48" t="str">
        <f>IF(Saisie!G53=0,"",Saisie!G53-Saisie!G52)</f>
        <v/>
      </c>
      <c r="J45" s="50" t="str">
        <f>IF(Saisie!I45=0,"",Saisie!I45-Saisie!I44)</f>
        <v/>
      </c>
      <c r="K45" s="4" t="str">
        <f>IF(Saisie!J45=0,"",Saisie!J45-Saisie!J44)</f>
        <v/>
      </c>
      <c r="L45" s="4" t="str">
        <f t="shared" si="17"/>
        <v/>
      </c>
      <c r="M45" s="8" t="str">
        <f t="shared" si="18"/>
        <v/>
      </c>
      <c r="N45" s="37" t="str">
        <f t="shared" si="19"/>
        <v/>
      </c>
      <c r="P45" s="3" t="str">
        <f t="shared" si="5"/>
        <v/>
      </c>
      <c r="Q45" s="3" t="str">
        <f t="shared" si="6"/>
        <v/>
      </c>
      <c r="R45" s="61"/>
      <c r="S45" s="61"/>
      <c r="T45" s="61"/>
      <c r="U45" s="61"/>
      <c r="V45" s="61"/>
    </row>
    <row r="46" spans="1:22">
      <c r="A46" s="19" t="str">
        <f>IF(Saisie!A46="","",Saisie!A46)</f>
        <v/>
      </c>
      <c r="B46" s="29" t="str">
        <f>IF(Saisie!H54="","",Saisie!H54)</f>
        <v/>
      </c>
      <c r="C46" s="20" t="str">
        <f t="shared" si="15"/>
        <v/>
      </c>
      <c r="D46" s="28" t="str">
        <f>IF(Saisie!C46=0,"",Saisie!C46-Saisie!C45)</f>
        <v/>
      </c>
      <c r="E46" s="8" t="str">
        <f>IF(Saisie!D46=0,"",Saisie!D46-Saisie!D45)</f>
        <v/>
      </c>
      <c r="F46" s="4" t="str">
        <f>IF(Saisie!E46=0,"",Saisie!E46-Saisie!E45)</f>
        <v/>
      </c>
      <c r="G46" s="22" t="str">
        <f t="shared" si="16"/>
        <v/>
      </c>
      <c r="H46" s="4" t="str">
        <f>IF(Saisie!F54=0,"",Saisie!F54-Saisie!F53)</f>
        <v/>
      </c>
      <c r="I46" s="48" t="str">
        <f>IF(Saisie!G54=0,"",Saisie!G54-Saisie!G53)</f>
        <v/>
      </c>
      <c r="J46" s="50" t="str">
        <f>IF(Saisie!I46=0,"",Saisie!I46-Saisie!I45)</f>
        <v/>
      </c>
      <c r="K46" s="4" t="str">
        <f>IF(Saisie!J46=0,"",Saisie!J46-Saisie!J45)</f>
        <v/>
      </c>
      <c r="L46" s="4" t="str">
        <f t="shared" si="17"/>
        <v/>
      </c>
      <c r="M46" s="8" t="str">
        <f t="shared" si="18"/>
        <v/>
      </c>
      <c r="N46" s="37" t="str">
        <f t="shared" si="19"/>
        <v/>
      </c>
      <c r="P46" s="3" t="str">
        <f t="shared" si="5"/>
        <v/>
      </c>
      <c r="Q46" s="3" t="str">
        <f t="shared" si="6"/>
        <v/>
      </c>
      <c r="R46" s="61"/>
      <c r="S46" s="61"/>
      <c r="T46" s="61"/>
      <c r="U46" s="61"/>
      <c r="V46" s="61"/>
    </row>
    <row r="47" spans="1:22">
      <c r="A47" s="19" t="str">
        <f>IF(Saisie!A47="","",Saisie!A47)</f>
        <v/>
      </c>
      <c r="B47" s="29" t="str">
        <f>IF(Saisie!H55="","",Saisie!H55)</f>
        <v/>
      </c>
      <c r="C47" s="20" t="str">
        <f t="shared" si="15"/>
        <v/>
      </c>
      <c r="D47" s="28" t="str">
        <f>IF(Saisie!C47=0,"",Saisie!C47-Saisie!C46)</f>
        <v/>
      </c>
      <c r="E47" s="8" t="str">
        <f>IF(Saisie!D47=0,"",Saisie!D47-Saisie!D46)</f>
        <v/>
      </c>
      <c r="F47" s="4" t="str">
        <f>IF(Saisie!E47=0,"",Saisie!E47-Saisie!E46)</f>
        <v/>
      </c>
      <c r="G47" s="22" t="str">
        <f t="shared" si="16"/>
        <v/>
      </c>
      <c r="H47" s="4" t="str">
        <f>IF(Saisie!F55=0,"",Saisie!F55-Saisie!F54)</f>
        <v/>
      </c>
      <c r="I47" s="48" t="str">
        <f>IF(Saisie!G55=0,"",Saisie!G55-Saisie!G54)</f>
        <v/>
      </c>
      <c r="J47" s="50" t="str">
        <f>IF(Saisie!I55=0,"",Saisie!I55-Saisie!I54)</f>
        <v/>
      </c>
      <c r="K47" s="4" t="str">
        <f>IF(Saisie!J47=0,"",Saisie!J47-Saisie!J46)</f>
        <v/>
      </c>
      <c r="L47" s="4" t="str">
        <f t="shared" si="17"/>
        <v/>
      </c>
      <c r="M47" s="8" t="str">
        <f t="shared" si="18"/>
        <v/>
      </c>
      <c r="N47" s="37" t="str">
        <f t="shared" si="19"/>
        <v/>
      </c>
      <c r="P47" s="3" t="str">
        <f t="shared" si="5"/>
        <v/>
      </c>
      <c r="Q47" s="3" t="str">
        <f t="shared" si="6"/>
        <v/>
      </c>
      <c r="R47" s="61"/>
      <c r="S47" s="61"/>
      <c r="T47" s="61"/>
      <c r="U47" s="61"/>
      <c r="V47" s="61"/>
    </row>
    <row r="48" spans="1:22">
      <c r="A48" s="19" t="str">
        <f>IF(Saisie!A56="","",Saisie!A56)</f>
        <v/>
      </c>
      <c r="B48" s="29" t="str">
        <f>IF(Saisie!H56="","",Saisie!H56)</f>
        <v/>
      </c>
      <c r="C48" s="20" t="str">
        <f t="shared" si="15"/>
        <v/>
      </c>
      <c r="D48" s="28" t="str">
        <f>IF(Saisie!C48=0,"",Saisie!C48-Saisie!C47)</f>
        <v/>
      </c>
      <c r="E48" s="8" t="str">
        <f>IF(Saisie!D56=0,"",Saisie!D56-Saisie!D55)</f>
        <v/>
      </c>
      <c r="F48" s="4" t="str">
        <f>IF(Saisie!E56=0,"",Saisie!E56-Saisie!E55)</f>
        <v/>
      </c>
      <c r="G48" s="22" t="str">
        <f t="shared" si="16"/>
        <v/>
      </c>
      <c r="H48" s="4" t="str">
        <f>IF(Saisie!F56=0,"",Saisie!F56-Saisie!F55)</f>
        <v/>
      </c>
      <c r="I48" s="48" t="str">
        <f>IF(Saisie!G56=0,"",Saisie!G56-Saisie!G55)</f>
        <v/>
      </c>
      <c r="J48" s="50" t="str">
        <f>IF(Saisie!I56=0,"",Saisie!I56-Saisie!I55)</f>
        <v/>
      </c>
      <c r="K48" s="4" t="str">
        <f>IF(Saisie!J56=0,"",Saisie!J56-Saisie!J55)</f>
        <v/>
      </c>
      <c r="L48" s="4" t="str">
        <f t="shared" si="17"/>
        <v/>
      </c>
      <c r="M48" s="8" t="str">
        <f t="shared" si="18"/>
        <v/>
      </c>
      <c r="N48" s="37" t="str">
        <f t="shared" si="19"/>
        <v/>
      </c>
      <c r="P48" s="3" t="str">
        <f t="shared" si="5"/>
        <v/>
      </c>
      <c r="Q48" s="3" t="str">
        <f t="shared" si="6"/>
        <v/>
      </c>
      <c r="R48" s="61"/>
      <c r="S48" s="61"/>
      <c r="T48" s="61"/>
      <c r="U48" s="61"/>
      <c r="V48" s="61"/>
    </row>
    <row r="49" spans="1:22">
      <c r="A49" s="19" t="str">
        <f>IF(Saisie!A57="","",Saisie!A57)</f>
        <v/>
      </c>
      <c r="B49" s="29" t="str">
        <f>IF(Saisie!H57="","",Saisie!H57)</f>
        <v/>
      </c>
      <c r="C49" s="20" t="str">
        <f t="shared" si="15"/>
        <v/>
      </c>
      <c r="D49" s="28" t="str">
        <f>IF(Saisie!C57=0,"",Saisie!C57-Saisie!C56)</f>
        <v/>
      </c>
      <c r="E49" s="8" t="str">
        <f>IF(Saisie!D57=0,"",Saisie!D57-Saisie!D56)</f>
        <v/>
      </c>
      <c r="F49" s="4" t="str">
        <f>IF(Saisie!E57=0,"",Saisie!E57-Saisie!E56)</f>
        <v/>
      </c>
      <c r="G49" s="22" t="str">
        <f t="shared" si="16"/>
        <v/>
      </c>
      <c r="H49" s="4" t="str">
        <f>IF(Saisie!F57=0,"",Saisie!F57-Saisie!F56)</f>
        <v/>
      </c>
      <c r="I49" s="48" t="str">
        <f>IF(Saisie!G57=0,"",Saisie!G57-Saisie!G56)</f>
        <v/>
      </c>
      <c r="J49" s="50" t="str">
        <f>IF(Saisie!I57=0,"",Saisie!I57-Saisie!I56)</f>
        <v/>
      </c>
      <c r="K49" s="4" t="str">
        <f>IF(Saisie!J57=0,"",Saisie!J57-Saisie!J56)</f>
        <v/>
      </c>
      <c r="L49" s="4" t="str">
        <f t="shared" si="17"/>
        <v/>
      </c>
      <c r="M49" s="8" t="str">
        <f t="shared" si="18"/>
        <v/>
      </c>
      <c r="N49" s="37" t="str">
        <f t="shared" si="19"/>
        <v/>
      </c>
      <c r="P49" s="3" t="str">
        <f t="shared" si="5"/>
        <v/>
      </c>
      <c r="Q49" s="3" t="str">
        <f t="shared" si="6"/>
        <v/>
      </c>
      <c r="R49" s="61"/>
      <c r="S49" s="61"/>
      <c r="T49" s="61"/>
      <c r="U49" s="61"/>
      <c r="V49" s="61"/>
    </row>
    <row r="50" spans="1:22">
      <c r="A50" s="19" t="str">
        <f>IF(Saisie!A58="","",Saisie!A58)</f>
        <v/>
      </c>
      <c r="B50" s="29" t="str">
        <f>IF(Saisie!H58="","",Saisie!H58)</f>
        <v/>
      </c>
      <c r="C50" s="20" t="str">
        <f t="shared" si="15"/>
        <v/>
      </c>
      <c r="D50" s="28" t="str">
        <f>IF(Saisie!C58=0,"",Saisie!C58-Saisie!C57)</f>
        <v/>
      </c>
      <c r="E50" s="8" t="str">
        <f>IF(Saisie!D58=0,"",Saisie!D58-Saisie!D57)</f>
        <v/>
      </c>
      <c r="F50" s="4" t="str">
        <f>IF(Saisie!E58=0,"",Saisie!E58-Saisie!E57)</f>
        <v/>
      </c>
      <c r="G50" s="22" t="str">
        <f t="shared" si="16"/>
        <v/>
      </c>
      <c r="H50" s="4" t="str">
        <f>IF(Saisie!F58=0,"",Saisie!F58-Saisie!F57)</f>
        <v/>
      </c>
      <c r="I50" s="48" t="str">
        <f>IF(Saisie!G58=0,"",Saisie!G58-Saisie!G57)</f>
        <v/>
      </c>
      <c r="J50" s="50" t="str">
        <f>IF(Saisie!I58=0,"",Saisie!I58-Saisie!I57)</f>
        <v/>
      </c>
      <c r="K50" s="4" t="str">
        <f>IF(Saisie!J58=0,"",Saisie!J58-Saisie!J57)</f>
        <v/>
      </c>
      <c r="L50" s="4" t="str">
        <f t="shared" si="17"/>
        <v/>
      </c>
      <c r="M50" s="8" t="str">
        <f t="shared" si="18"/>
        <v/>
      </c>
      <c r="N50" s="37" t="str">
        <f t="shared" si="19"/>
        <v/>
      </c>
      <c r="P50" s="3" t="str">
        <f t="shared" si="5"/>
        <v/>
      </c>
      <c r="Q50" s="3" t="str">
        <f t="shared" si="6"/>
        <v/>
      </c>
      <c r="R50" s="61"/>
      <c r="S50" s="61"/>
      <c r="T50" s="61"/>
      <c r="U50" s="61"/>
      <c r="V50" s="61"/>
    </row>
    <row r="51" spans="1:22">
      <c r="A51" s="105" t="str">
        <f>IF(Saisie!A59="","",Saisie!A59)</f>
        <v/>
      </c>
      <c r="B51" s="106" t="str">
        <f>IF(Saisie!H59="","",Saisie!H59)</f>
        <v/>
      </c>
      <c r="C51" s="107" t="str">
        <f t="shared" si="15"/>
        <v/>
      </c>
      <c r="D51" s="108" t="str">
        <f>IF(Saisie!C59=0,"",Saisie!C59-Saisie!C58)</f>
        <v/>
      </c>
      <c r="E51" s="109" t="str">
        <f>IF(Saisie!D59=0,"",Saisie!D59-Saisie!D58)</f>
        <v/>
      </c>
      <c r="F51" s="110" t="str">
        <f>IF(Saisie!E59=0,"",Saisie!E59-Saisie!E58)</f>
        <v/>
      </c>
      <c r="G51" s="111" t="str">
        <f t="shared" si="16"/>
        <v/>
      </c>
      <c r="H51" s="110" t="str">
        <f>IF(Saisie!F59=0,"",Saisie!F59-Saisie!F58)</f>
        <v/>
      </c>
      <c r="I51" s="112" t="str">
        <f>IF(Saisie!G59=0,"",Saisie!G59-Saisie!G58)</f>
        <v/>
      </c>
      <c r="J51" s="113" t="str">
        <f>IF(Saisie!I59=0,"",Saisie!I59-Saisie!I58)</f>
        <v/>
      </c>
      <c r="K51" s="110" t="str">
        <f>IF(Saisie!J59=0,"",Saisie!J59-Saisie!J58)</f>
        <v/>
      </c>
      <c r="L51" s="110" t="str">
        <f t="shared" si="17"/>
        <v/>
      </c>
      <c r="M51" s="109" t="str">
        <f t="shared" si="18"/>
        <v/>
      </c>
      <c r="N51" s="114" t="str">
        <f t="shared" si="19"/>
        <v/>
      </c>
      <c r="O51" s="87"/>
      <c r="P51" s="115" t="str">
        <f t="shared" si="5"/>
        <v/>
      </c>
      <c r="Q51" s="115" t="str">
        <f t="shared" si="6"/>
        <v/>
      </c>
      <c r="R51" s="87"/>
      <c r="S51" s="61"/>
      <c r="T51" s="61"/>
      <c r="U51" s="61"/>
      <c r="V51" s="61"/>
    </row>
    <row r="52" spans="1:22">
      <c r="A52" s="105" t="str">
        <f>IF(Saisie!A60="","",Saisie!A60)</f>
        <v/>
      </c>
      <c r="B52" s="106" t="str">
        <f>IF(Saisie!H60="","",Saisie!H60)</f>
        <v/>
      </c>
      <c r="C52" s="107" t="str">
        <f t="shared" si="15"/>
        <v/>
      </c>
      <c r="D52" s="108" t="str">
        <f>IF(Saisie!C60=0,"",Saisie!C60-Saisie!C59)</f>
        <v/>
      </c>
      <c r="E52" s="109" t="str">
        <f>IF(Saisie!D60=0,"",Saisie!D60-Saisie!D59)</f>
        <v/>
      </c>
      <c r="F52" s="110" t="str">
        <f>IF(Saisie!E60=0,"",Saisie!E60-Saisie!E59)</f>
        <v/>
      </c>
      <c r="G52" s="111" t="str">
        <f t="shared" si="16"/>
        <v/>
      </c>
      <c r="H52" s="110" t="str">
        <f>IF(Saisie!F60=0,"",Saisie!F60-Saisie!F59)</f>
        <v/>
      </c>
      <c r="I52" s="112" t="str">
        <f>IF(Saisie!G60=0,"",Saisie!G60-Saisie!G59)</f>
        <v/>
      </c>
      <c r="J52" s="113" t="str">
        <f>IF(Saisie!I60=0,"",Saisie!I60-Saisie!I59)</f>
        <v/>
      </c>
      <c r="K52" s="110" t="str">
        <f>IF(Saisie!J60=0,"",Saisie!J60-Saisie!J59)</f>
        <v/>
      </c>
      <c r="L52" s="110" t="str">
        <f t="shared" si="17"/>
        <v/>
      </c>
      <c r="M52" s="109" t="str">
        <f t="shared" si="18"/>
        <v/>
      </c>
      <c r="N52" s="114" t="str">
        <f t="shared" si="19"/>
        <v/>
      </c>
      <c r="O52" s="87"/>
      <c r="P52" s="115" t="str">
        <f t="shared" si="5"/>
        <v/>
      </c>
      <c r="Q52" s="115" t="str">
        <f t="shared" si="6"/>
        <v/>
      </c>
      <c r="R52" s="87"/>
      <c r="S52" s="61"/>
      <c r="T52" s="61"/>
      <c r="U52" s="61"/>
      <c r="V52" s="61"/>
    </row>
    <row r="53" spans="1:22">
      <c r="A53" s="105" t="str">
        <f>IF(Saisie!A61="","",Saisie!A61)</f>
        <v/>
      </c>
      <c r="B53" s="106" t="str">
        <f>IF(Saisie!H61="","",Saisie!H61)</f>
        <v/>
      </c>
      <c r="C53" s="107" t="str">
        <f t="shared" si="15"/>
        <v/>
      </c>
      <c r="D53" s="108" t="str">
        <f>IF(Saisie!C61=0,"",Saisie!C61-Saisie!C60)</f>
        <v/>
      </c>
      <c r="E53" s="109" t="str">
        <f>IF(Saisie!D61=0,"",Saisie!D61-Saisie!D60)</f>
        <v/>
      </c>
      <c r="F53" s="110" t="str">
        <f>IF(Saisie!E61=0,"",Saisie!E61-Saisie!E60)</f>
        <v/>
      </c>
      <c r="G53" s="111" t="str">
        <f t="shared" si="16"/>
        <v/>
      </c>
      <c r="H53" s="110" t="str">
        <f>IF(Saisie!F61=0,"",Saisie!F61-Saisie!F60)</f>
        <v/>
      </c>
      <c r="I53" s="112" t="str">
        <f>IF(Saisie!G61=0,"",Saisie!G61-Saisie!G60)</f>
        <v/>
      </c>
      <c r="J53" s="113" t="str">
        <f>IF(Saisie!I61=0,"",Saisie!I61-Saisie!I60)</f>
        <v/>
      </c>
      <c r="K53" s="110" t="str">
        <f>IF(Saisie!J61=0,"",Saisie!J61-Saisie!J60)</f>
        <v/>
      </c>
      <c r="L53" s="110" t="str">
        <f t="shared" si="17"/>
        <v/>
      </c>
      <c r="M53" s="109" t="str">
        <f t="shared" si="18"/>
        <v/>
      </c>
      <c r="N53" s="114" t="str">
        <f t="shared" si="19"/>
        <v/>
      </c>
      <c r="O53" s="87"/>
      <c r="P53" s="115" t="str">
        <f t="shared" si="5"/>
        <v/>
      </c>
      <c r="Q53" s="115" t="str">
        <f t="shared" si="6"/>
        <v/>
      </c>
      <c r="R53" s="87"/>
      <c r="S53" s="61"/>
      <c r="T53" s="61"/>
      <c r="U53" s="61"/>
      <c r="V53" s="61"/>
    </row>
    <row r="54" spans="1:22">
      <c r="A54" s="105" t="str">
        <f>IF(Saisie!A62="","",Saisie!A62)</f>
        <v/>
      </c>
      <c r="B54" s="106" t="str">
        <f>IF(Saisie!H62="","",Saisie!H62)</f>
        <v/>
      </c>
      <c r="C54" s="107"/>
      <c r="D54" s="108"/>
      <c r="E54" s="109"/>
      <c r="F54" s="116"/>
      <c r="G54" s="111"/>
      <c r="H54" s="110"/>
      <c r="I54" s="112"/>
      <c r="J54" s="117"/>
      <c r="K54" s="110"/>
      <c r="L54" s="110"/>
      <c r="M54" s="109"/>
      <c r="N54" s="114"/>
      <c r="O54" s="87"/>
      <c r="P54" s="115"/>
      <c r="Q54" s="115"/>
      <c r="R54" s="87"/>
      <c r="S54" s="61"/>
      <c r="T54" s="61"/>
      <c r="U54" s="61"/>
    </row>
    <row r="55" spans="1:22">
      <c r="A55" s="105" t="str">
        <f>IF(Saisie!A63="","",Saisie!A63)</f>
        <v/>
      </c>
      <c r="B55" s="106" t="str">
        <f>IF(Saisie!H5="","",Saisie!H5)</f>
        <v/>
      </c>
      <c r="C55" s="107"/>
      <c r="D55" s="108"/>
      <c r="E55" s="109"/>
      <c r="F55" s="116"/>
      <c r="G55" s="111"/>
      <c r="H55" s="110"/>
      <c r="I55" s="118"/>
      <c r="J55" s="119"/>
      <c r="K55" s="110"/>
      <c r="L55" s="110"/>
      <c r="M55" s="109"/>
      <c r="N55" s="114"/>
      <c r="O55" s="87"/>
      <c r="P55" s="115"/>
      <c r="Q55" s="115"/>
      <c r="R55" s="87"/>
      <c r="S55" s="61"/>
      <c r="T55" s="61"/>
      <c r="U55" s="61"/>
    </row>
    <row r="56" spans="1:22">
      <c r="A56" s="105"/>
      <c r="B56" s="106"/>
      <c r="C56" s="107"/>
      <c r="D56" s="108"/>
      <c r="E56" s="109"/>
      <c r="F56" s="116"/>
      <c r="G56" s="111"/>
      <c r="H56" s="110"/>
      <c r="I56" s="118"/>
      <c r="J56" s="119"/>
      <c r="K56" s="110"/>
      <c r="L56" s="110"/>
      <c r="M56" s="109"/>
      <c r="N56" s="114"/>
      <c r="O56" s="87"/>
      <c r="P56" s="87"/>
      <c r="Q56" s="115" t="str">
        <f t="shared" ref="Q56:Q57" si="24">IF(I56="","",I56/C56)</f>
        <v/>
      </c>
      <c r="R56" s="87"/>
      <c r="S56" s="61"/>
      <c r="T56" s="61"/>
      <c r="U56" s="61"/>
    </row>
    <row r="57" spans="1:22">
      <c r="A57" s="94"/>
      <c r="B57" s="95"/>
      <c r="C57" s="96"/>
      <c r="D57" s="97"/>
      <c r="E57" s="98"/>
      <c r="F57" s="102"/>
      <c r="G57" s="100"/>
      <c r="H57" s="99"/>
      <c r="I57" s="103"/>
      <c r="J57" s="104"/>
      <c r="K57" s="99"/>
      <c r="L57" s="99"/>
      <c r="M57" s="98"/>
      <c r="N57" s="101"/>
      <c r="O57" s="61"/>
      <c r="P57" s="61"/>
      <c r="Q57" s="64" t="str">
        <f t="shared" si="24"/>
        <v/>
      </c>
      <c r="R57" s="61"/>
      <c r="S57" s="61"/>
      <c r="T57" s="61"/>
      <c r="U57" s="61"/>
    </row>
    <row r="58" spans="1:22">
      <c r="A58" s="94"/>
      <c r="B58" s="95"/>
      <c r="C58" s="96"/>
      <c r="D58" s="97"/>
      <c r="E58" s="98"/>
      <c r="F58" s="102"/>
      <c r="G58" s="100"/>
      <c r="H58" s="99"/>
      <c r="I58" s="103"/>
      <c r="J58" s="104"/>
      <c r="K58" s="99"/>
      <c r="L58" s="99"/>
      <c r="M58" s="98"/>
      <c r="N58" s="101"/>
      <c r="O58" s="61"/>
      <c r="P58" s="61"/>
      <c r="Q58" s="61"/>
      <c r="R58" s="61"/>
      <c r="S58" s="61"/>
      <c r="T58" s="61"/>
      <c r="U58" s="61"/>
    </row>
    <row r="59" spans="1:22">
      <c r="A59" s="94"/>
      <c r="B59" s="95"/>
      <c r="C59" s="96"/>
      <c r="D59" s="97"/>
      <c r="E59" s="98"/>
      <c r="F59" s="102"/>
      <c r="G59" s="100"/>
      <c r="H59" s="99"/>
      <c r="I59" s="103"/>
      <c r="J59" s="104"/>
      <c r="K59" s="99"/>
      <c r="L59" s="99"/>
      <c r="M59" s="98"/>
      <c r="N59" s="101"/>
      <c r="O59" s="61"/>
      <c r="P59" s="61"/>
      <c r="Q59" s="61"/>
      <c r="R59" s="61"/>
      <c r="S59" s="61"/>
      <c r="T59" s="61"/>
      <c r="U59" s="61"/>
    </row>
    <row r="60" spans="1:22">
      <c r="A60" s="94"/>
      <c r="B60" s="95"/>
      <c r="C60" s="96"/>
      <c r="D60" s="97"/>
      <c r="E60" s="98"/>
      <c r="F60" s="102"/>
      <c r="G60" s="100"/>
      <c r="H60" s="99"/>
      <c r="I60" s="103"/>
      <c r="J60" s="104"/>
      <c r="K60" s="99"/>
      <c r="L60" s="99"/>
      <c r="M60" s="98"/>
      <c r="N60" s="101"/>
      <c r="O60" s="61"/>
      <c r="P60" s="61"/>
      <c r="Q60" s="61"/>
      <c r="R60" s="61"/>
      <c r="S60" s="61"/>
      <c r="T60" s="61"/>
      <c r="U60" s="61"/>
    </row>
    <row r="61" spans="1:22">
      <c r="A61" s="94"/>
      <c r="B61" s="95"/>
      <c r="C61" s="96"/>
      <c r="D61" s="97"/>
      <c r="E61" s="98"/>
      <c r="F61" s="102"/>
      <c r="G61" s="100"/>
      <c r="H61" s="99"/>
      <c r="I61" s="103"/>
      <c r="J61" s="104"/>
      <c r="K61" s="99"/>
      <c r="L61" s="99"/>
      <c r="M61" s="98"/>
      <c r="N61" s="101"/>
      <c r="O61" s="61"/>
      <c r="P61" s="61"/>
      <c r="Q61" s="61"/>
      <c r="R61" s="61"/>
      <c r="S61" s="61"/>
      <c r="T61" s="61"/>
      <c r="U61" s="61"/>
    </row>
    <row r="62" spans="1:22">
      <c r="A62" s="94"/>
      <c r="B62" s="95"/>
      <c r="C62" s="96"/>
      <c r="D62" s="97"/>
      <c r="E62" s="98"/>
      <c r="F62" s="102"/>
      <c r="G62" s="100"/>
      <c r="H62" s="99"/>
      <c r="I62" s="103"/>
      <c r="J62" s="104"/>
      <c r="K62" s="99"/>
      <c r="L62" s="99"/>
      <c r="M62" s="98"/>
      <c r="N62" s="101"/>
      <c r="O62" s="61"/>
      <c r="P62" s="61"/>
      <c r="Q62" s="61"/>
      <c r="R62" s="61"/>
      <c r="S62" s="61"/>
      <c r="T62" s="61"/>
      <c r="U62" s="61"/>
    </row>
    <row r="63" spans="1:22">
      <c r="A63" s="94"/>
      <c r="B63" s="95"/>
      <c r="C63" s="96"/>
      <c r="D63" s="97"/>
      <c r="E63" s="98"/>
      <c r="F63" s="102"/>
      <c r="G63" s="100"/>
      <c r="H63" s="99"/>
      <c r="I63" s="103"/>
      <c r="J63" s="104"/>
      <c r="K63" s="99"/>
      <c r="L63" s="99"/>
      <c r="M63" s="98"/>
      <c r="N63" s="101"/>
      <c r="O63" s="61"/>
      <c r="P63" s="61"/>
      <c r="Q63" s="61"/>
      <c r="R63" s="61"/>
      <c r="S63" s="61"/>
      <c r="T63" s="61"/>
      <c r="U63" s="61"/>
    </row>
    <row r="64" spans="1:22">
      <c r="A64" s="94"/>
      <c r="B64" s="95"/>
      <c r="C64" s="96"/>
      <c r="D64" s="97"/>
      <c r="E64" s="98"/>
      <c r="F64" s="102"/>
      <c r="G64" s="100"/>
      <c r="H64" s="99"/>
      <c r="I64" s="103"/>
      <c r="J64" s="104"/>
      <c r="K64" s="99"/>
      <c r="L64" s="99"/>
      <c r="M64" s="98"/>
      <c r="N64" s="101"/>
      <c r="O64" s="61"/>
      <c r="P64" s="61"/>
      <c r="Q64" s="61"/>
      <c r="R64" s="61"/>
      <c r="S64" s="61"/>
      <c r="T64" s="61"/>
      <c r="U64" s="61"/>
    </row>
    <row r="65" spans="1:21">
      <c r="A65" s="94"/>
      <c r="B65" s="95"/>
      <c r="C65" s="96"/>
      <c r="D65" s="97"/>
      <c r="E65" s="98"/>
      <c r="F65" s="102"/>
      <c r="G65" s="100"/>
      <c r="H65" s="99"/>
      <c r="I65" s="103"/>
      <c r="J65" s="104"/>
      <c r="K65" s="99"/>
      <c r="L65" s="99"/>
      <c r="M65" s="98"/>
      <c r="N65" s="101"/>
      <c r="O65" s="61"/>
      <c r="P65" s="61"/>
      <c r="Q65" s="61"/>
      <c r="R65" s="61"/>
      <c r="S65" s="61"/>
      <c r="T65" s="61"/>
      <c r="U65" s="61"/>
    </row>
    <row r="66" spans="1:21">
      <c r="A66" s="94"/>
      <c r="B66" s="95"/>
      <c r="C66" s="96"/>
      <c r="D66" s="97"/>
      <c r="E66" s="98"/>
      <c r="F66" s="102"/>
      <c r="G66" s="100"/>
      <c r="H66" s="99"/>
      <c r="I66" s="103"/>
      <c r="J66" s="104"/>
      <c r="K66" s="99"/>
      <c r="L66" s="99"/>
      <c r="M66" s="98"/>
      <c r="N66" s="101"/>
      <c r="O66" s="61"/>
      <c r="P66" s="61"/>
      <c r="Q66" s="61"/>
      <c r="R66" s="61"/>
      <c r="S66" s="61"/>
      <c r="T66" s="61"/>
      <c r="U66" s="61"/>
    </row>
    <row r="67" spans="1:21">
      <c r="A67" s="19">
        <f>IF(Saisie!A17="","",Saisie!A17)</f>
        <v>43977</v>
      </c>
      <c r="B67" s="29" t="str">
        <f>IF(Saisie!H17="","",Saisie!H17)</f>
        <v/>
      </c>
      <c r="C67" s="20">
        <f t="shared" si="15"/>
        <v>43977</v>
      </c>
      <c r="D67" s="28">
        <f>IF(Saisie!C17=0,"",Saisie!C17-Saisie!C16)</f>
        <v>21.670000000000073</v>
      </c>
      <c r="E67" s="8">
        <f>IF(Saisie!D17=0,"",Saisie!D17-Saisie!D16)</f>
        <v>35.619999999998981</v>
      </c>
      <c r="F67" s="6">
        <f>IF(Saisie!E17=0,"",Saisie!E17-Saisie!E16)</f>
        <v>1533</v>
      </c>
      <c r="G67" s="22">
        <f t="shared" si="16"/>
        <v>3.4859130909338974E-2</v>
      </c>
      <c r="H67" s="4">
        <f>IF(Saisie!F17=0,"",Saisie!F17-Saisie!F16)</f>
        <v>594</v>
      </c>
      <c r="I67" s="27">
        <f>IF(Saisie!G17=0,"",Saisie!G17-Saisie!G16)</f>
        <v>173</v>
      </c>
      <c r="J67" s="23">
        <f>IF(Saisie!I17=0,"",Saisie!I17-Saisie!I16)</f>
        <v>911</v>
      </c>
      <c r="K67" s="4">
        <f>IF(Saisie!J17=0,"",Saisie!J17-Saisie!J16)</f>
        <v>562</v>
      </c>
      <c r="L67" s="4">
        <f t="shared" si="17"/>
        <v>1473</v>
      </c>
      <c r="M67" s="8">
        <f t="shared" si="18"/>
        <v>3.3494781362985199E-2</v>
      </c>
      <c r="N67" s="37">
        <f t="shared" si="19"/>
        <v>-1.3643495463537755E-3</v>
      </c>
    </row>
    <row r="68" spans="1:21">
      <c r="A68" s="19">
        <f>IF(Saisie!A18="","",Saisie!A18)</f>
        <v>44019</v>
      </c>
      <c r="B68" s="29" t="str">
        <f>IF(Saisie!H18="","",Saisie!H18)</f>
        <v/>
      </c>
      <c r="C68" s="20">
        <f t="shared" si="15"/>
        <v>42</v>
      </c>
      <c r="D68" s="28">
        <f>IF(Saisie!C18=0,"",Saisie!C18-Saisie!C17)</f>
        <v>158.11000000000058</v>
      </c>
      <c r="E68" s="8">
        <f>IF(Saisie!D18=0,"",Saisie!D18-Saisie!D17)</f>
        <v>114.68000000000029</v>
      </c>
      <c r="F68" s="6">
        <f>IF(Saisie!E18=0,"",Saisie!E18-Saisie!E17)</f>
        <v>7171</v>
      </c>
      <c r="G68" s="22">
        <f t="shared" si="16"/>
        <v>170.73809523809524</v>
      </c>
      <c r="H68" s="4">
        <f>IF(Saisie!F18=0,"",Saisie!F18-Saisie!F17)</f>
        <v>2636</v>
      </c>
      <c r="I68" s="27">
        <f>IF(Saisie!G18=0,"",Saisie!G18-Saisie!G17)</f>
        <v>951</v>
      </c>
      <c r="J68" s="23">
        <f>IF(Saisie!I18=0,"",Saisie!I18-Saisie!I17)</f>
        <v>4193</v>
      </c>
      <c r="K68" s="4">
        <f>IF(Saisie!J18=0,"",Saisie!J18-Saisie!J17)</f>
        <v>2557</v>
      </c>
      <c r="L68" s="4">
        <f t="shared" si="17"/>
        <v>6750</v>
      </c>
      <c r="M68" s="8">
        <f t="shared" si="18"/>
        <v>160.71428571428572</v>
      </c>
      <c r="N68" s="37">
        <f t="shared" si="19"/>
        <v>-10.023809523809518</v>
      </c>
    </row>
    <row r="69" spans="1:21">
      <c r="A69" s="19">
        <f>IF(Saisie!A19="","",Saisie!A19)</f>
        <v>44029</v>
      </c>
      <c r="B69" s="29" t="str">
        <f>IF(Saisie!H19="","",Saisie!H19)</f>
        <v/>
      </c>
      <c r="C69" s="20">
        <f t="shared" si="15"/>
        <v>10</v>
      </c>
      <c r="D69" s="28">
        <f>IF(Saisie!C19=0,"",Saisie!C19-Saisie!C18)</f>
        <v>43.680000000000291</v>
      </c>
      <c r="E69" s="8">
        <f>IF(Saisie!D19=0,"",Saisie!D19-Saisie!D18)</f>
        <v>36.800000000001091</v>
      </c>
      <c r="F69" s="6">
        <f>IF(Saisie!E19=0,"",Saisie!E19-Saisie!E18)</f>
        <v>1910</v>
      </c>
      <c r="G69" s="22">
        <f t="shared" si="16"/>
        <v>191</v>
      </c>
      <c r="H69" s="4">
        <f>IF(Saisie!F19=0,"",Saisie!F19-Saisie!F18)</f>
        <v>657</v>
      </c>
      <c r="I69" s="27">
        <f>IF(Saisie!G19=0,"",Saisie!G19-Saisie!G18)</f>
        <v>404</v>
      </c>
      <c r="J69" s="23">
        <f>IF(Saisie!I19=0,"",Saisie!I19-Saisie!I18)</f>
        <v>1223</v>
      </c>
      <c r="K69" s="4">
        <f>IF(Saisie!J19=0,"",Saisie!J19-Saisie!J18)</f>
        <v>723</v>
      </c>
      <c r="L69" s="4">
        <f t="shared" si="17"/>
        <v>1946</v>
      </c>
      <c r="M69" s="8">
        <f t="shared" si="18"/>
        <v>194.6</v>
      </c>
      <c r="N69" s="37">
        <f t="shared" si="19"/>
        <v>3.5999999999999943</v>
      </c>
    </row>
    <row r="70" spans="1:21">
      <c r="A70" s="19">
        <f>IF(Saisie!A20="","",Saisie!A20)</f>
        <v>44039</v>
      </c>
      <c r="B70" s="29" t="str">
        <f>IF(Saisie!H20="","",Saisie!H20)</f>
        <v/>
      </c>
      <c r="C70" s="20">
        <f t="shared" si="15"/>
        <v>10</v>
      </c>
      <c r="D70" s="28">
        <f>IF(Saisie!C20=0,"",Saisie!C20-Saisie!C19)</f>
        <v>33.239999999999782</v>
      </c>
      <c r="E70" s="8">
        <f>IF(Saisie!D20=0,"",Saisie!D20-Saisie!D19)</f>
        <v>47.579999999999927</v>
      </c>
      <c r="F70" s="6">
        <f>IF(Saisie!E20=0,"",Saisie!E20-Saisie!E19)</f>
        <v>1977</v>
      </c>
      <c r="G70" s="22">
        <f t="shared" si="16"/>
        <v>197.7</v>
      </c>
      <c r="H70" s="4">
        <f>IF(Saisie!F20=0,"",Saisie!F20-Saisie!F19)</f>
        <v>654</v>
      </c>
      <c r="I70" s="27">
        <f>IF(Saisie!G20=0,"",Saisie!G20-Saisie!G19)</f>
        <v>425</v>
      </c>
      <c r="J70" s="23">
        <f>IF(Saisie!I20=0,"",Saisie!I20-Saisie!I19)</f>
        <v>1322</v>
      </c>
      <c r="K70" s="4">
        <f>IF(Saisie!J20=0,"",Saisie!J20-Saisie!J19)</f>
        <v>776</v>
      </c>
      <c r="L70" s="4">
        <f t="shared" si="17"/>
        <v>2098</v>
      </c>
      <c r="M70" s="8">
        <f t="shared" si="18"/>
        <v>209.8</v>
      </c>
      <c r="N70" s="37">
        <f t="shared" si="19"/>
        <v>12.100000000000023</v>
      </c>
    </row>
    <row r="71" spans="1:21">
      <c r="A71" s="19">
        <f>IF(Saisie!A21="","",Saisie!A21)</f>
        <v>44056</v>
      </c>
      <c r="B71" s="29" t="str">
        <f>IF(Saisie!H21="","",Saisie!H21)</f>
        <v>MV Orage, captage OK, surpression rouge, corrigée</v>
      </c>
      <c r="C71" s="20">
        <f t="shared" si="15"/>
        <v>17</v>
      </c>
      <c r="D71" s="28">
        <f>IF(Saisie!C21=0,"",Saisie!C21-Saisie!C20)</f>
        <v>72.420000000000073</v>
      </c>
      <c r="E71" s="8">
        <f>IF(Saisie!D21=0,"",Saisie!D21-Saisie!D20)</f>
        <v>76.579999999999927</v>
      </c>
      <c r="F71" s="6">
        <f>IF(Saisie!E21=0,"",Saisie!E21-Saisie!E20)</f>
        <v>3782</v>
      </c>
      <c r="G71" s="22">
        <f t="shared" si="16"/>
        <v>222.47058823529412</v>
      </c>
      <c r="H71" s="4">
        <f>IF(Saisie!F21=0,"",Saisie!F21-Saisie!F20)</f>
        <v>1191</v>
      </c>
      <c r="I71" s="27">
        <f>IF(Saisie!G21=0,"",Saisie!G21-Saisie!G20)</f>
        <v>783</v>
      </c>
      <c r="J71" s="23">
        <f>IF(Saisie!I21=0,"",Saisie!I21-Saisie!I20)</f>
        <v>2283</v>
      </c>
      <c r="K71" s="4">
        <f>IF(Saisie!J21=0,"",Saisie!J21-Saisie!J20)</f>
        <v>1357</v>
      </c>
      <c r="L71" s="4">
        <f t="shared" si="17"/>
        <v>3640</v>
      </c>
      <c r="M71" s="8">
        <f t="shared" si="18"/>
        <v>214.11764705882354</v>
      </c>
      <c r="N71" s="37">
        <f t="shared" si="19"/>
        <v>-8.3529411764705799</v>
      </c>
    </row>
    <row r="72" spans="1:21">
      <c r="A72" s="19">
        <f>IF(Saisie!A22="","",Saisie!A22)</f>
        <v>44073</v>
      </c>
      <c r="B72" s="29" t="str">
        <f>IF(Saisie!H22="","",Saisie!H22)</f>
        <v>ras. MV 10/9/20 : MàJ date + calcul Nb jours, Index EDF estimés</v>
      </c>
      <c r="C72" s="20">
        <f t="shared" si="15"/>
        <v>17</v>
      </c>
      <c r="D72" s="28">
        <f>IF(Saisie!C22=0,"",Saisie!C22-Saisie!C21)</f>
        <v>69.420000000000073</v>
      </c>
      <c r="E72" s="8">
        <f>IF(Saisie!D22=0,"",Saisie!D22-Saisie!D21)</f>
        <v>58.409999999999854</v>
      </c>
      <c r="F72" s="6">
        <f>IF(Saisie!E22=0,"",Saisie!E22-Saisie!E21)</f>
        <v>3175</v>
      </c>
      <c r="G72" s="22">
        <f t="shared" si="16"/>
        <v>186.76470588235293</v>
      </c>
      <c r="H72" s="4">
        <f>IF(Saisie!F22=0,"",Saisie!F22-Saisie!F21)</f>
        <v>998</v>
      </c>
      <c r="I72" s="27">
        <f>IF(Saisie!G22=0,"",Saisie!G22-Saisie!G21)</f>
        <v>656</v>
      </c>
      <c r="J72" s="23">
        <f>IF(Saisie!I22=0,"",Saisie!I22-Saisie!I21)</f>
        <v>1978</v>
      </c>
      <c r="K72" s="4">
        <f>IF(Saisie!J22=0,"",Saisie!J22-Saisie!J21)</f>
        <v>1144</v>
      </c>
      <c r="L72" s="4">
        <f t="shared" si="17"/>
        <v>3122</v>
      </c>
      <c r="M72" s="8">
        <f t="shared" si="18"/>
        <v>183.64705882352942</v>
      </c>
      <c r="N72" s="37">
        <f t="shared" si="19"/>
        <v>-3.1176470588235077</v>
      </c>
    </row>
    <row r="73" spans="1:21">
      <c r="A73" s="19">
        <f>IF(Saisie!A23="","",Saisie!A23)</f>
        <v>44078</v>
      </c>
      <c r="B73" s="29" t="str">
        <f>IF(Saisie!H23="","",Saisie!H23)</f>
        <v>Sol résevoir humide (Ctrl ballon)</v>
      </c>
      <c r="C73" s="20">
        <f t="shared" si="15"/>
        <v>5</v>
      </c>
      <c r="D73" s="28">
        <f>IF(Saisie!C23=0,"",Saisie!C23-Saisie!C22)</f>
        <v>9.6399999999994179</v>
      </c>
      <c r="E73" s="8">
        <f>IF(Saisie!D23=0,"",Saisie!D23-Saisie!D22)</f>
        <v>22.260000000000218</v>
      </c>
      <c r="F73" s="6">
        <f>IF(Saisie!E23=0,"",Saisie!E23-Saisie!E22)</f>
        <v>833</v>
      </c>
      <c r="G73" s="22">
        <f t="shared" si="16"/>
        <v>166.6</v>
      </c>
      <c r="H73" s="4">
        <f>IF(Saisie!F23=0,"",Saisie!F23-Saisie!F22)</f>
        <v>445</v>
      </c>
      <c r="I73" s="27">
        <f>IF(Saisie!G23=0,"",Saisie!G23-Saisie!G22)</f>
        <v>11</v>
      </c>
      <c r="J73" s="23">
        <f>IF(Saisie!I23=0,"",Saisie!I23-Saisie!I22)</f>
        <v>592</v>
      </c>
      <c r="K73" s="4">
        <f>IF(Saisie!J23=0,"",Saisie!J23-Saisie!J22)</f>
        <v>619</v>
      </c>
      <c r="L73" s="4">
        <f t="shared" si="17"/>
        <v>1211</v>
      </c>
      <c r="M73" s="8">
        <f t="shared" si="18"/>
        <v>242.2</v>
      </c>
      <c r="N73" s="37">
        <f t="shared" si="19"/>
        <v>75.599999999999994</v>
      </c>
    </row>
    <row r="74" spans="1:21">
      <c r="A74" s="19">
        <f>IF(Saisie!A24="","",Saisie!A24)</f>
        <v>44084</v>
      </c>
      <c r="B74" s="29" t="str">
        <f>IF(Saisie!H24="","",Saisie!H24)</f>
        <v>MV Ctrl P1 captage, anomalie temps fonctionnement, Inverseur pompe à vérifier ? Voir m3/j feuille Résultats ?</v>
      </c>
      <c r="C74" s="20">
        <f t="shared" si="15"/>
        <v>6</v>
      </c>
      <c r="D74" s="28">
        <f>IF(Saisie!C24=0,"",Saisie!C24-Saisie!C23)</f>
        <v>15.409999999999854</v>
      </c>
      <c r="E74" s="8">
        <f>IF(Saisie!D24=0,"",Saisie!D24-Saisie!D23)</f>
        <v>25.510000000000218</v>
      </c>
      <c r="F74" s="6">
        <f>IF(Saisie!E24=0,"",Saisie!E24-Saisie!E23)</f>
        <v>1070</v>
      </c>
      <c r="G74" s="22">
        <f t="shared" si="16"/>
        <v>178.33333333333334</v>
      </c>
      <c r="H74" s="4">
        <f>IF(Saisie!F24=0,"",Saisie!F24-Saisie!F23)</f>
        <v>382</v>
      </c>
      <c r="I74" s="27">
        <f>IF(Saisie!G24=0,"",Saisie!G24-Saisie!G23)</f>
        <v>172</v>
      </c>
      <c r="J74" s="23">
        <f>IF(Saisie!I24=0,"",Saisie!I24-Saisie!I23)</f>
        <v>520</v>
      </c>
      <c r="K74" s="4">
        <f>IF(Saisie!J24=0,"",Saisie!J24-Saisie!J23)</f>
        <v>75</v>
      </c>
      <c r="L74" s="4">
        <f t="shared" si="17"/>
        <v>595</v>
      </c>
      <c r="M74" s="8">
        <f t="shared" si="18"/>
        <v>99.166666666666671</v>
      </c>
      <c r="N74" s="37">
        <f t="shared" si="19"/>
        <v>-79.166666666666671</v>
      </c>
    </row>
    <row r="75" spans="1:21">
      <c r="A75" s="19">
        <f>IF(Saisie!A25="","",Saisie!A25)</f>
        <v>44085</v>
      </c>
      <c r="B75" s="29" t="str">
        <f>IF(Saisie!H25="","",Saisie!H25)</f>
        <v/>
      </c>
      <c r="C75" s="20">
        <f t="shared" si="15"/>
        <v>1</v>
      </c>
      <c r="D75" s="28">
        <f>IF(Saisie!C25=0,"",Saisie!C25-Saisie!C24)</f>
        <v>7.7000000000007276</v>
      </c>
      <c r="E75" s="8">
        <f>IF(Saisie!D25=0,"",Saisie!D25-Saisie!D24)</f>
        <v>0.40999999999985448</v>
      </c>
      <c r="F75" s="6">
        <f>IF(Saisie!E25=0,"",Saisie!E25-Saisie!E24)</f>
        <v>158</v>
      </c>
      <c r="G75" s="22">
        <f t="shared" si="16"/>
        <v>158</v>
      </c>
      <c r="H75" s="4">
        <f>IF(Saisie!F25=0,"",Saisie!F25-Saisie!F24)</f>
        <v>101</v>
      </c>
      <c r="I75" s="27">
        <f>IF(Saisie!G25=0,"",Saisie!G25-Saisie!G24)</f>
        <v>2</v>
      </c>
      <c r="J75" s="23">
        <f>IF(Saisie!I25=0,"",Saisie!I25-Saisie!I24)</f>
        <v>105</v>
      </c>
      <c r="K75" s="4">
        <f>IF(Saisie!J25=0,"",Saisie!J25-Saisie!J24)</f>
        <v>63</v>
      </c>
      <c r="L75" s="4">
        <f t="shared" si="17"/>
        <v>168</v>
      </c>
      <c r="M75" s="8">
        <f t="shared" si="18"/>
        <v>168</v>
      </c>
      <c r="N75" s="37">
        <f t="shared" si="19"/>
        <v>10</v>
      </c>
    </row>
    <row r="76" spans="1:21">
      <c r="A76" s="19">
        <f>IF(Saisie!A26="","",Saisie!A26)</f>
        <v>44092</v>
      </c>
      <c r="B76" s="29" t="str">
        <f>IF(Saisie!H26="","",Saisie!H26)</f>
        <v/>
      </c>
      <c r="C76" s="20">
        <f t="shared" si="15"/>
        <v>7</v>
      </c>
      <c r="D76" s="28">
        <f>IF(Saisie!C26=0,"",Saisie!C26-Saisie!C25)</f>
        <v>11.5</v>
      </c>
      <c r="E76" s="8">
        <f>IF(Saisie!D26=0,"",Saisie!D26-Saisie!D25)</f>
        <v>30.229999999999563</v>
      </c>
      <c r="F76" s="6">
        <f>IF(Saisie!E26=0,"",Saisie!E26-Saisie!E25)</f>
        <v>1125</v>
      </c>
      <c r="G76" s="22">
        <f t="shared" si="16"/>
        <v>160.71428571428572</v>
      </c>
      <c r="H76" s="4">
        <f>IF(Saisie!F26=0,"",Saisie!F26-Saisie!F25)</f>
        <v>409</v>
      </c>
      <c r="I76" s="27">
        <f>IF(Saisie!G26=0,"",Saisie!G26-Saisie!G25)</f>
        <v>155</v>
      </c>
      <c r="J76" s="23">
        <f>IF(Saisie!I26=0,"",Saisie!I26-Saisie!I25)</f>
        <v>705</v>
      </c>
      <c r="K76" s="4">
        <f>IF(Saisie!J26=0,"",Saisie!J26-Saisie!J25)</f>
        <v>422</v>
      </c>
      <c r="L76" s="4">
        <f t="shared" si="17"/>
        <v>1127</v>
      </c>
      <c r="M76" s="8">
        <f t="shared" si="18"/>
        <v>161</v>
      </c>
      <c r="N76" s="37">
        <f t="shared" si="19"/>
        <v>0.28571428571427759</v>
      </c>
    </row>
    <row r="77" spans="1:21">
      <c r="A77" s="19">
        <f>IF(Saisie!A27="","",Saisie!A27)</f>
        <v>44099</v>
      </c>
      <c r="B77" s="29" t="str">
        <f>IF(Saisie!H27="","",Saisie!H27)</f>
        <v>nettoyage du réservoir</v>
      </c>
      <c r="C77" s="20">
        <f t="shared" si="15"/>
        <v>7</v>
      </c>
      <c r="D77" s="28">
        <f>IF(Saisie!C27=0,"",Saisie!C27-Saisie!C26)</f>
        <v>44.319999999999709</v>
      </c>
      <c r="E77" s="8">
        <f>IF(Saisie!D27=0,"",Saisie!D27-Saisie!D26)</f>
        <v>12.549999999999272</v>
      </c>
      <c r="F77" s="6">
        <f>IF(Saisie!E27=0,"",Saisie!E27-Saisie!E26)</f>
        <v>1133</v>
      </c>
      <c r="G77" s="22">
        <f t="shared" si="16"/>
        <v>161.85714285714286</v>
      </c>
      <c r="H77" s="4">
        <f>IF(Saisie!F27=0,"",Saisie!F27-Saisie!F26)</f>
        <v>476</v>
      </c>
      <c r="I77" s="27">
        <f>IF(Saisie!G27=0,"",Saisie!G27-Saisie!G26)</f>
        <v>260</v>
      </c>
      <c r="J77" s="23">
        <f>IF(Saisie!I27=0,"",Saisie!I27-Saisie!I26)</f>
        <v>671</v>
      </c>
      <c r="K77" s="4">
        <f>IF(Saisie!J27=0,"",Saisie!J27-Saisie!J26)</f>
        <v>415</v>
      </c>
      <c r="L77" s="4">
        <f t="shared" si="17"/>
        <v>1086</v>
      </c>
      <c r="M77" s="8">
        <f t="shared" si="18"/>
        <v>155.14285714285714</v>
      </c>
      <c r="N77" s="37">
        <f t="shared" si="19"/>
        <v>-6.7142857142857224</v>
      </c>
    </row>
    <row r="78" spans="1:21">
      <c r="A78" s="19">
        <f>IF(Saisie!A28="","",Saisie!A28)</f>
        <v>44105</v>
      </c>
      <c r="B78" s="29" t="str">
        <f>IF(Saisie!H28="","",Saisie!H28)</f>
        <v/>
      </c>
      <c r="C78" s="20">
        <f t="shared" si="15"/>
        <v>6</v>
      </c>
      <c r="D78" s="28">
        <f>IF(Saisie!C28=0,"",Saisie!C28-Saisie!C27)</f>
        <v>49.100000000000364</v>
      </c>
      <c r="E78" s="8">
        <f>IF(Saisie!D28=0,"",Saisie!D28-Saisie!D27)</f>
        <v>13.380000000001019</v>
      </c>
      <c r="F78" s="6">
        <f>IF(Saisie!E28=0,"",Saisie!E28-Saisie!E27)</f>
        <v>1036</v>
      </c>
      <c r="G78" s="22">
        <f t="shared" si="16"/>
        <v>172.66666666666666</v>
      </c>
      <c r="H78" s="4">
        <f>IF(Saisie!F28=0,"",Saisie!F28-Saisie!F27)</f>
        <v>515</v>
      </c>
      <c r="I78" s="27">
        <f>IF(Saisie!G28=0,"",Saisie!G28-Saisie!G27)</f>
        <v>296</v>
      </c>
      <c r="J78" s="23">
        <f>IF(Saisie!I28=0,"",Saisie!I28-Saisie!I27)</f>
        <v>551</v>
      </c>
      <c r="K78" s="4">
        <f>IF(Saisie!J28=0,"",Saisie!J28-Saisie!J27)</f>
        <v>339</v>
      </c>
      <c r="L78" s="4">
        <f t="shared" si="17"/>
        <v>890</v>
      </c>
      <c r="M78" s="8">
        <f t="shared" si="18"/>
        <v>148.33333333333334</v>
      </c>
      <c r="N78" s="37">
        <f t="shared" si="19"/>
        <v>-24.333333333333314</v>
      </c>
    </row>
    <row r="79" spans="1:21">
      <c r="A79" s="19">
        <f>IF(Saisie!A29="","",Saisie!A29)</f>
        <v>44106</v>
      </c>
      <c r="B79" s="29" t="str">
        <f>IF(Saisie!H29="","",Saisie!H29)</f>
        <v/>
      </c>
      <c r="C79" s="20">
        <f t="shared" si="15"/>
        <v>1</v>
      </c>
      <c r="D79" s="28">
        <f>IF(Saisie!C29=0,"",Saisie!C29-Saisie!C28)</f>
        <v>8.0099999999983993</v>
      </c>
      <c r="E79" s="8">
        <f>IF(Saisie!D29=0,"",Saisie!D29-Saisie!D28)</f>
        <v>0</v>
      </c>
      <c r="F79" s="6">
        <f>IF(Saisie!E29=0,"",Saisie!E29-Saisie!E28)</f>
        <v>86</v>
      </c>
      <c r="G79" s="22">
        <f t="shared" si="16"/>
        <v>86</v>
      </c>
      <c r="H79" s="4">
        <f>IF(Saisie!F29=0,"",Saisie!F29-Saisie!F28)</f>
        <v>102</v>
      </c>
      <c r="I79" s="27">
        <f>IF(Saisie!G29=0,"",Saisie!G29-Saisie!G28)</f>
        <v>1</v>
      </c>
      <c r="J79" s="23">
        <f>IF(Saisie!I29=0,"",Saisie!I29-Saisie!I28)</f>
        <v>97</v>
      </c>
      <c r="K79" s="4">
        <f>IF(Saisie!J29=0,"",Saisie!J29-Saisie!J28)</f>
        <v>60</v>
      </c>
      <c r="L79" s="4">
        <f t="shared" si="17"/>
        <v>157</v>
      </c>
      <c r="M79" s="8">
        <f t="shared" si="18"/>
        <v>157</v>
      </c>
      <c r="N79" s="37">
        <f t="shared" si="19"/>
        <v>71</v>
      </c>
    </row>
    <row r="80" spans="1:21">
      <c r="A80" s="19">
        <f>IF(Saisie!A30="","",Saisie!A30)</f>
        <v>44109</v>
      </c>
      <c r="B80" s="29" t="str">
        <f>IF(Saisie!H30="","",Saisie!H30)</f>
        <v/>
      </c>
      <c r="C80" s="20">
        <f t="shared" si="15"/>
        <v>3</v>
      </c>
      <c r="D80" s="28">
        <f>IF(Saisie!C30=0,"",Saisie!C30-Saisie!C29)</f>
        <v>34.400000000001455</v>
      </c>
      <c r="E80" s="8">
        <f>IF(Saisie!D30=0,"",Saisie!D30-Saisie!D29)</f>
        <v>1.8500000000003638</v>
      </c>
      <c r="F80" s="6">
        <f>IF(Saisie!E30=0,"",Saisie!E30-Saisie!E29)</f>
        <v>370</v>
      </c>
      <c r="G80" s="22">
        <f t="shared" si="16"/>
        <v>123.33333333333333</v>
      </c>
      <c r="H80" s="4">
        <f>IF(Saisie!F30=0,"",Saisie!F30-Saisie!F29)</f>
        <v>306</v>
      </c>
      <c r="I80" s="27">
        <f>IF(Saisie!G30=0,"",Saisie!G30-Saisie!G29)</f>
        <v>159</v>
      </c>
      <c r="J80" s="23">
        <f>IF(Saisie!I30=0,"",Saisie!I30-Saisie!I29)</f>
        <v>237</v>
      </c>
      <c r="K80" s="4">
        <f>IF(Saisie!J30=0,"",Saisie!J30-Saisie!J29)</f>
        <v>147</v>
      </c>
      <c r="L80" s="4">
        <f t="shared" si="17"/>
        <v>384</v>
      </c>
      <c r="M80" s="8">
        <f t="shared" si="18"/>
        <v>128</v>
      </c>
      <c r="N80" s="37">
        <f t="shared" si="19"/>
        <v>4.6666666666666714</v>
      </c>
    </row>
    <row r="81" spans="1:14">
      <c r="A81" s="19">
        <f>IF(Saisie!A31="","",Saisie!A31)</f>
        <v>44113</v>
      </c>
      <c r="B81" s="29" t="str">
        <f>IF(Saisie!H31="","",Saisie!H31)</f>
        <v/>
      </c>
      <c r="C81" s="20">
        <f t="shared" si="15"/>
        <v>4</v>
      </c>
      <c r="D81" s="28">
        <f>IF(Saisie!C31=0,"",Saisie!C31-Saisie!C30)</f>
        <v>58.859999999998763</v>
      </c>
      <c r="E81" s="8">
        <f>IF(Saisie!D31=0,"",Saisie!D31-Saisie!D30)</f>
        <v>3.4799999999995634</v>
      </c>
      <c r="F81" s="6">
        <f>IF(Saisie!E31=0,"",Saisie!E31-Saisie!E30)</f>
        <v>504</v>
      </c>
      <c r="G81" s="22">
        <f t="shared" si="16"/>
        <v>126</v>
      </c>
      <c r="H81" s="4">
        <f>IF(Saisie!F31=0,"",Saisie!F31-Saisie!F30)</f>
        <v>409</v>
      </c>
      <c r="I81" s="27">
        <f>IF(Saisie!G31=0,"",Saisie!G31-Saisie!G30)</f>
        <v>390</v>
      </c>
      <c r="J81" s="23">
        <f>IF(Saisie!I31=0,"",Saisie!I31-Saisie!I30)</f>
        <v>288</v>
      </c>
      <c r="K81" s="4">
        <f>IF(Saisie!J31=0,"",Saisie!J31-Saisie!J30)</f>
        <v>178</v>
      </c>
      <c r="L81" s="4">
        <f t="shared" si="17"/>
        <v>466</v>
      </c>
      <c r="M81" s="8">
        <f t="shared" si="18"/>
        <v>116.5</v>
      </c>
      <c r="N81" s="37">
        <f t="shared" si="19"/>
        <v>-9.5</v>
      </c>
    </row>
    <row r="82" spans="1:14">
      <c r="A82" s="19">
        <f>IF(Saisie!A32="","",Saisie!A32)</f>
        <v>44123</v>
      </c>
      <c r="B82" s="29" t="str">
        <f>IF(Saisie!H32="","",Saisie!H32)</f>
        <v/>
      </c>
      <c r="C82" s="20">
        <f t="shared" si="15"/>
        <v>10</v>
      </c>
      <c r="D82" s="28">
        <f>IF(Saisie!C32=0,"",Saisie!C32-Saisie!C31)</f>
        <v>6.9999999999708962E-2</v>
      </c>
      <c r="E82" s="8">
        <f>IF(Saisie!D32=0,"",Saisie!D32-Saisie!D31)</f>
        <v>42.949999999998909</v>
      </c>
      <c r="F82" s="6">
        <f>IF(Saisie!E32=0,"",Saisie!E32-Saisie!E31)</f>
        <v>1272</v>
      </c>
      <c r="G82" s="22">
        <f t="shared" si="16"/>
        <v>127.2</v>
      </c>
      <c r="H82" s="4">
        <f>IF(Saisie!F32=0,"",Saisie!F32-Saisie!F31)</f>
        <v>530</v>
      </c>
      <c r="I82" s="27">
        <f>IF(Saisie!G32=0,"",Saisie!G32-Saisie!G31)</f>
        <v>74</v>
      </c>
      <c r="J82" s="23">
        <f>IF(Saisie!I32=0,"",Saisie!I32-Saisie!I31)</f>
        <v>739</v>
      </c>
      <c r="K82" s="4">
        <f>IF(Saisie!J32=0,"",Saisie!J32-Saisie!J31)</f>
        <v>460</v>
      </c>
      <c r="L82" s="4">
        <f t="shared" si="17"/>
        <v>1199</v>
      </c>
      <c r="M82" s="8">
        <f t="shared" si="18"/>
        <v>119.9</v>
      </c>
      <c r="N82" s="37">
        <f t="shared" si="19"/>
        <v>-7.2999999999999972</v>
      </c>
    </row>
    <row r="83" spans="1:14">
      <c r="A83" s="19">
        <f>IF(Saisie!A33="","",Saisie!A33)</f>
        <v>44128</v>
      </c>
      <c r="B83" s="29" t="str">
        <f>IF(Saisie!H33="","",Saisie!H33)</f>
        <v/>
      </c>
      <c r="C83" s="20">
        <f t="shared" si="15"/>
        <v>5</v>
      </c>
      <c r="D83" s="28">
        <f>IF(Saisie!C33=0,"",Saisie!C33-Saisie!C32)</f>
        <v>5.8700000000008004</v>
      </c>
      <c r="E83" s="8">
        <f>IF(Saisie!D33=0,"",Saisie!D33-Saisie!D32)</f>
        <v>10.910000000001673</v>
      </c>
      <c r="F83" s="6">
        <f>IF(Saisie!E33=0,"",Saisie!E33-Saisie!E32)</f>
        <v>465</v>
      </c>
      <c r="G83" s="22">
        <f t="shared" si="16"/>
        <v>93</v>
      </c>
      <c r="H83" s="4">
        <f>IF(Saisie!F33=0,"",Saisie!F33-Saisie!F32)</f>
        <v>213</v>
      </c>
      <c r="I83" s="27">
        <f>IF(Saisie!G33=0,"",Saisie!G33-Saisie!G32)</f>
        <v>6</v>
      </c>
      <c r="J83" s="23">
        <f>IF(Saisie!I33=0,"",Saisie!I33-Saisie!I32)</f>
        <v>245</v>
      </c>
      <c r="K83" s="4">
        <f>IF(Saisie!J33=0,"",Saisie!J33-Saisie!J32)</f>
        <v>148</v>
      </c>
      <c r="L83" s="4">
        <f t="shared" si="17"/>
        <v>393</v>
      </c>
      <c r="M83" s="8">
        <f t="shared" si="18"/>
        <v>78.599999999999994</v>
      </c>
      <c r="N83" s="37">
        <f t="shared" si="19"/>
        <v>-14.400000000000006</v>
      </c>
    </row>
    <row r="84" spans="1:14">
      <c r="A84" s="19">
        <f>IF(Saisie!A34="","",Saisie!A34)</f>
        <v>44134</v>
      </c>
      <c r="B84" s="29" t="str">
        <f>IF(Saisie!H34="","",Saisie!H34)</f>
        <v/>
      </c>
      <c r="C84" s="20">
        <f t="shared" si="15"/>
        <v>6</v>
      </c>
      <c r="D84" s="28">
        <f>IF(Saisie!C34=0,"",Saisie!C34-Saisie!C33)</f>
        <v>7.930000000000291</v>
      </c>
      <c r="E84" s="8">
        <f>IF(Saisie!D34=0,"",Saisie!D34-Saisie!D33)</f>
        <v>12.119999999998981</v>
      </c>
      <c r="F84" s="6">
        <f>IF(Saisie!E34=0,"",Saisie!E34-Saisie!E33)</f>
        <v>519</v>
      </c>
      <c r="G84" s="22">
        <f t="shared" si="16"/>
        <v>86.5</v>
      </c>
      <c r="H84" s="4">
        <f>IF(Saisie!F34=0,"",Saisie!F34-Saisie!F33)</f>
        <v>243</v>
      </c>
      <c r="I84" s="27">
        <f>IF(Saisie!G34=0,"",Saisie!G34-Saisie!G33)</f>
        <v>4</v>
      </c>
      <c r="J84" s="23">
        <f>IF(Saisie!I34=0,"",Saisie!I34-Saisie!I33)</f>
        <v>333</v>
      </c>
      <c r="K84" s="4">
        <f>IF(Saisie!J34=0,"",Saisie!J34-Saisie!J33)</f>
        <v>202</v>
      </c>
      <c r="L84" s="4">
        <f t="shared" si="17"/>
        <v>535</v>
      </c>
      <c r="M84" s="8">
        <f t="shared" si="18"/>
        <v>89.166666666666671</v>
      </c>
      <c r="N84" s="37">
        <f t="shared" si="19"/>
        <v>2.6666666666666714</v>
      </c>
    </row>
  </sheetData>
  <sheetProtection password="EC15" sheet="1" objects="1" scenarios="1" selectLockedCells="1"/>
  <mergeCells count="2">
    <mergeCell ref="J1:N1"/>
    <mergeCell ref="C1:I1"/>
  </mergeCells>
  <pageMargins left="0.2" right="0.2" top="0.31" bottom="0.23" header="0.2" footer="0.1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23"/>
  <sheetViews>
    <sheetView tabSelected="1" workbookViewId="0">
      <selection activeCell="G20" sqref="G20"/>
    </sheetView>
  </sheetViews>
  <sheetFormatPr defaultColWidth="11.42578125" defaultRowHeight="15"/>
  <cols>
    <col min="1" max="1" width="21.85546875" customWidth="1"/>
    <col min="2" max="2" width="7.85546875" customWidth="1"/>
    <col min="3" max="3" width="28.85546875" customWidth="1"/>
    <col min="4" max="4" width="8.42578125" customWidth="1"/>
    <col min="5" max="5" width="8" customWidth="1"/>
  </cols>
  <sheetData>
    <row r="3" spans="2:11" ht="15.75" thickBot="1"/>
    <row r="4" spans="2:11" ht="15.75" thickBot="1">
      <c r="B4" s="130" t="s">
        <v>11</v>
      </c>
      <c r="C4" s="65"/>
      <c r="D4" s="66" t="s">
        <v>17</v>
      </c>
      <c r="E4" s="67" t="s">
        <v>30</v>
      </c>
      <c r="G4" s="61"/>
      <c r="H4" s="61"/>
      <c r="I4" s="61"/>
      <c r="J4" s="61"/>
      <c r="K4" s="61"/>
    </row>
    <row r="5" spans="2:11" ht="15.75" thickBot="1">
      <c r="B5" s="130"/>
      <c r="C5" s="68" t="s">
        <v>33</v>
      </c>
      <c r="D5" s="69">
        <f>Saisie!A44-Saisie!A3</f>
        <v>380</v>
      </c>
      <c r="E5" s="70">
        <f>SUM(Résultats!C4:C53)</f>
        <v>380</v>
      </c>
      <c r="G5" s="61"/>
      <c r="H5" s="61"/>
      <c r="I5" s="61"/>
      <c r="J5" s="61"/>
      <c r="K5" s="61"/>
    </row>
    <row r="6" spans="2:11" ht="15.75" thickBot="1">
      <c r="B6" s="130"/>
      <c r="C6" s="71" t="s">
        <v>2</v>
      </c>
      <c r="D6" s="72">
        <f>Saisie!C36-Saisie!C3</f>
        <v>1029.9899999999998</v>
      </c>
      <c r="E6" s="73">
        <f>SUM(Résultats!D4:D54)</f>
        <v>1108.5600000000013</v>
      </c>
      <c r="G6" s="61"/>
      <c r="H6" s="64"/>
      <c r="I6" s="61"/>
      <c r="J6" s="61"/>
      <c r="K6" s="61"/>
    </row>
    <row r="7" spans="2:11" ht="15.75" thickBot="1">
      <c r="B7" s="130"/>
      <c r="C7" s="71" t="s">
        <v>3</v>
      </c>
      <c r="D7" s="72">
        <f>Saisie!D36-Saisie!D3</f>
        <v>823.65999999999985</v>
      </c>
      <c r="E7" s="73">
        <f>SUM(Résultats!E4:E54)</f>
        <v>901.45999999999913</v>
      </c>
      <c r="G7" s="61"/>
      <c r="H7" s="64"/>
      <c r="I7" s="61"/>
      <c r="J7" s="61"/>
      <c r="K7" s="61"/>
    </row>
    <row r="8" spans="2:11" ht="15.75" thickBot="1">
      <c r="B8" s="130"/>
      <c r="C8" s="71" t="s">
        <v>34</v>
      </c>
      <c r="D8" s="69">
        <f>Saisie!E36-Saisie!E3</f>
        <v>44914</v>
      </c>
      <c r="E8" s="74">
        <f>SUM(Résultats!F4:F54)</f>
        <v>49392</v>
      </c>
      <c r="G8" s="61"/>
      <c r="H8" s="61"/>
      <c r="I8" s="61"/>
      <c r="J8" s="61"/>
      <c r="K8" s="61"/>
    </row>
    <row r="9" spans="2:11" ht="15.75" thickBot="1">
      <c r="B9" s="130"/>
      <c r="C9" s="75" t="s">
        <v>22</v>
      </c>
      <c r="D9" s="76">
        <f>D8/D5</f>
        <v>118.19473684210526</v>
      </c>
      <c r="E9" s="77">
        <f>AVERAGE(Résultats!G4:G44)</f>
        <v>122.99540334924123</v>
      </c>
      <c r="F9" s="47"/>
      <c r="G9" s="61"/>
      <c r="H9" s="61"/>
      <c r="I9" s="61"/>
      <c r="J9" s="61"/>
      <c r="K9" s="61"/>
    </row>
    <row r="10" spans="2:11" ht="15.75" thickBot="1">
      <c r="B10" s="78"/>
      <c r="C10" s="79"/>
      <c r="D10" s="80"/>
      <c r="E10" s="81"/>
      <c r="G10" s="64"/>
      <c r="H10" s="64"/>
      <c r="I10" s="61"/>
      <c r="J10" s="61"/>
      <c r="K10" s="61"/>
    </row>
    <row r="11" spans="2:11" ht="15.75" thickBot="1">
      <c r="B11" s="130" t="s">
        <v>18</v>
      </c>
      <c r="C11" s="82" t="s">
        <v>20</v>
      </c>
      <c r="D11" s="69">
        <f>Saisie!I36-Saisie!I3</f>
        <v>26578</v>
      </c>
      <c r="E11" s="70">
        <f>SUM(Résultats!J4:J54)</f>
        <v>29259</v>
      </c>
      <c r="G11" s="61"/>
      <c r="H11" s="61"/>
      <c r="I11" s="61"/>
      <c r="J11" s="61"/>
      <c r="K11" s="61"/>
    </row>
    <row r="12" spans="2:11" ht="15.75" thickBot="1">
      <c r="B12" s="130"/>
      <c r="C12" s="71" t="s">
        <v>21</v>
      </c>
      <c r="D12" s="69">
        <f>Saisie!J36-Saisie!J3</f>
        <v>16963</v>
      </c>
      <c r="E12" s="74">
        <f>SUM(Résultats!K4:K54)</f>
        <v>18604</v>
      </c>
      <c r="G12" s="61"/>
      <c r="H12" s="61"/>
      <c r="I12" s="61"/>
      <c r="J12" s="61"/>
      <c r="K12" s="61"/>
    </row>
    <row r="13" spans="2:11" ht="15.75" thickBot="1">
      <c r="B13" s="130"/>
      <c r="C13" s="71" t="s">
        <v>32</v>
      </c>
      <c r="D13" s="69">
        <f>D11+D12</f>
        <v>43541</v>
      </c>
      <c r="E13" s="74">
        <f>SUM(Résultats!L3:L54)</f>
        <v>47863</v>
      </c>
      <c r="G13" s="61"/>
      <c r="H13" s="61"/>
      <c r="I13" s="61"/>
      <c r="J13" s="61"/>
      <c r="K13" s="61"/>
    </row>
    <row r="14" spans="2:11" ht="15.75" thickBot="1">
      <c r="B14" s="130"/>
      <c r="C14" s="71" t="s">
        <v>23</v>
      </c>
      <c r="D14" s="83">
        <f>D13/D5</f>
        <v>114.58157894736843</v>
      </c>
      <c r="E14" s="73">
        <f>AVERAGE(Résultats!M3:M54)</f>
        <v>121.53376670157515</v>
      </c>
      <c r="F14" s="3"/>
      <c r="G14" s="61"/>
      <c r="H14" s="61"/>
      <c r="I14" s="61"/>
      <c r="J14" s="61"/>
      <c r="K14" s="61"/>
    </row>
    <row r="15" spans="2:11" ht="15.75" thickBot="1">
      <c r="B15" s="130"/>
      <c r="C15" s="84"/>
      <c r="D15" s="85"/>
      <c r="E15" s="86"/>
      <c r="G15" s="61"/>
      <c r="H15" s="61"/>
      <c r="I15" s="61"/>
      <c r="J15" s="61"/>
      <c r="K15" s="61"/>
    </row>
    <row r="16" spans="2:11" ht="15.75" thickBot="1">
      <c r="B16" s="87"/>
      <c r="C16" s="87"/>
      <c r="D16" s="87"/>
      <c r="E16" s="87"/>
      <c r="G16" s="61"/>
      <c r="H16" s="61"/>
      <c r="I16" s="61"/>
      <c r="J16" s="61"/>
      <c r="K16" s="61"/>
    </row>
    <row r="17" spans="2:11">
      <c r="B17" s="87"/>
      <c r="C17" s="88" t="s">
        <v>31</v>
      </c>
      <c r="D17" s="89">
        <f>AVERAGE(Résultats!N4:N44)</f>
        <v>-1.4616366476660587</v>
      </c>
      <c r="E17" s="87"/>
      <c r="G17" s="61"/>
      <c r="H17" s="61"/>
      <c r="I17" s="61"/>
      <c r="J17" s="61"/>
      <c r="K17" s="61"/>
    </row>
    <row r="18" spans="2:11" ht="15.75" thickBot="1">
      <c r="B18" s="87"/>
      <c r="C18" s="90" t="s">
        <v>37</v>
      </c>
      <c r="D18" s="91">
        <f>(D13-D8)/D5</f>
        <v>-3.6131578947368421</v>
      </c>
      <c r="E18" s="87"/>
      <c r="G18" s="61"/>
      <c r="H18" s="61"/>
      <c r="I18" s="61"/>
      <c r="J18" s="61"/>
      <c r="K18" s="61"/>
    </row>
    <row r="19" spans="2:11" ht="15.75" thickBot="1">
      <c r="B19" s="87"/>
      <c r="C19" s="87"/>
      <c r="D19" s="87"/>
      <c r="E19" s="87"/>
      <c r="G19" s="61"/>
      <c r="H19" s="61"/>
      <c r="I19" s="61"/>
      <c r="J19" s="61"/>
      <c r="K19" s="61"/>
    </row>
    <row r="20" spans="2:11" ht="15.75" thickBot="1">
      <c r="B20" s="87"/>
      <c r="C20" s="92" t="s">
        <v>38</v>
      </c>
      <c r="D20" s="93">
        <f>D8-D13</f>
        <v>1373</v>
      </c>
      <c r="E20" s="87"/>
      <c r="G20" s="61"/>
      <c r="H20" s="61"/>
      <c r="I20" s="61"/>
      <c r="J20" s="61"/>
      <c r="K20" s="61"/>
    </row>
    <row r="21" spans="2:11">
      <c r="G21" s="61"/>
      <c r="H21" s="61"/>
      <c r="I21" s="61"/>
      <c r="J21" s="61"/>
      <c r="K21" s="61"/>
    </row>
    <row r="22" spans="2:11">
      <c r="D22" s="2">
        <v>44</v>
      </c>
      <c r="G22" s="61"/>
      <c r="H22" s="61"/>
      <c r="I22" s="61"/>
      <c r="J22" s="61"/>
      <c r="K22" s="61"/>
    </row>
    <row r="23" spans="2:11">
      <c r="G23" s="61"/>
      <c r="H23" s="61"/>
      <c r="I23" s="61"/>
      <c r="J23" s="61"/>
      <c r="K23" s="61"/>
    </row>
  </sheetData>
  <sheetProtection selectLockedCells="1"/>
  <mergeCells count="2">
    <mergeCell ref="B4:B9"/>
    <mergeCell ref="B11:B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12" sqref="Q12"/>
    </sheetView>
  </sheetViews>
  <sheetFormatPr defaultColWidth="11.42578125" defaultRowHeight="15"/>
  <sheetData/>
  <sheetProtection password="EC15" sheet="1" objects="1" scenarios="1" selectLockedCells="1" selectUnlockedCells="1"/>
  <pageMargins left="0.28000000000000003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Saisie</vt:lpstr>
      <vt:lpstr>Résultats</vt:lpstr>
      <vt:lpstr>Bilan</vt:lpstr>
      <vt:lpstr>Graphique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</dc:creator>
  <cp:lastModifiedBy>Gaston</cp:lastModifiedBy>
  <cp:lastPrinted>2020-05-15T18:54:31Z</cp:lastPrinted>
  <dcterms:created xsi:type="dcterms:W3CDTF">2016-02-01T17:58:11Z</dcterms:created>
  <dcterms:modified xsi:type="dcterms:W3CDTF">2021-01-16T15:00:04Z</dcterms:modified>
</cp:coreProperties>
</file>