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an-Luc\Downloads\XYZ Comment ça marche\"/>
    </mc:Choice>
  </mc:AlternateContent>
  <bookViews>
    <workbookView xWindow="0" yWindow="0" windowWidth="24240" windowHeight="11835" tabRatio="385"/>
  </bookViews>
  <sheets>
    <sheet name="Note Débours" sheetId="1" r:id="rId1"/>
    <sheet name="Facture" sheetId="2" r:id="rId2"/>
  </sheets>
  <definedNames>
    <definedName name="FactureNom">Facture!$B$2</definedName>
    <definedName name="_xlnm.Print_Titles" localSheetId="1">Facture!$2:$2</definedName>
    <definedName name="NomSociété">Facture!$A$2</definedName>
    <definedName name="RechercheClient">#REF!</definedName>
    <definedName name="SousTotalFacture">Facture!$G$9</definedName>
    <definedName name="Versement">Facture!$G$10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2" i="1" l="1"/>
  <c r="H8" i="1" l="1"/>
  <c r="H3" i="1"/>
  <c r="H4" i="1"/>
  <c r="H5" i="1"/>
  <c r="H6" i="1"/>
  <c r="H7" i="1"/>
  <c r="H9" i="1"/>
  <c r="H10" i="1"/>
  <c r="H11" i="1"/>
  <c r="I8" i="1" l="1"/>
  <c r="I9" i="1"/>
  <c r="I10" i="1"/>
  <c r="I11" i="1"/>
  <c r="I3" i="1"/>
  <c r="I4" i="1"/>
  <c r="I5" i="1"/>
  <c r="I6" i="1"/>
  <c r="I7" i="1"/>
  <c r="D3" i="1" l="1"/>
  <c r="E3" i="1" s="1"/>
  <c r="D4" i="1"/>
  <c r="D5" i="1"/>
  <c r="D6" i="1"/>
  <c r="D7" i="1"/>
  <c r="D8" i="1"/>
  <c r="D9" i="1"/>
  <c r="D10" i="1"/>
  <c r="D11" i="1"/>
  <c r="E8" i="1" l="1"/>
  <c r="E4" i="1"/>
  <c r="E6" i="1"/>
  <c r="E7" i="1"/>
  <c r="E11" i="1"/>
  <c r="F11" i="1" s="1"/>
  <c r="E10" i="1"/>
  <c r="G8" i="2"/>
  <c r="F8" i="2" s="1"/>
  <c r="G7" i="2"/>
  <c r="F7" i="2" s="1"/>
  <c r="G3" i="2"/>
  <c r="F31" i="1"/>
  <c r="G9" i="2" s="1"/>
  <c r="F9" i="2" s="1"/>
  <c r="B25" i="1"/>
  <c r="D6" i="2" s="1"/>
  <c r="E24" i="1"/>
  <c r="E23" i="1"/>
  <c r="E22" i="1"/>
  <c r="E21" i="1"/>
  <c r="E20" i="1"/>
  <c r="E19" i="1"/>
  <c r="E18" i="1"/>
  <c r="E5" i="1" l="1"/>
  <c r="F5" i="1" s="1"/>
  <c r="E25" i="1"/>
  <c r="G6" i="2" s="1"/>
  <c r="F6" i="2" s="1"/>
  <c r="F6" i="1"/>
  <c r="E9" i="1"/>
  <c r="F9" i="1" s="1"/>
  <c r="F8" i="1"/>
  <c r="F4" i="1"/>
  <c r="F10" i="1"/>
  <c r="F7" i="1"/>
  <c r="D12" i="1"/>
  <c r="F3" i="2"/>
  <c r="E12" i="1" l="1"/>
  <c r="F13" i="1" s="1"/>
  <c r="D13" i="1"/>
  <c r="G4" i="2" s="1"/>
  <c r="D4" i="2"/>
  <c r="F3" i="1"/>
  <c r="F4" i="2" l="1"/>
  <c r="D5" i="2"/>
  <c r="E13" i="1"/>
  <c r="G5" i="2" s="1"/>
  <c r="F5" i="2" l="1"/>
  <c r="G12" i="2" s="1"/>
  <c r="G11" i="2"/>
  <c r="G15" i="2" l="1"/>
  <c r="G13" i="2"/>
</calcChain>
</file>

<file path=xl/sharedStrings.xml><?xml version="1.0" encoding="utf-8"?>
<sst xmlns="http://schemas.openxmlformats.org/spreadsheetml/2006/main" count="61" uniqueCount="51">
  <si>
    <t>DÉTAIL DES HEURES PRESTÉES</t>
  </si>
  <si>
    <t xml:space="preserve">Vacation du </t>
  </si>
  <si>
    <t>Heure début mission</t>
  </si>
  <si>
    <t>Heure fin de mission</t>
  </si>
  <si>
    <t>Total journalier</t>
  </si>
  <si>
    <t>DÉTAIL DES FRAIS DE DÉPLACEMENT EN VOITURE</t>
  </si>
  <si>
    <t>Kilomètres parcouru</t>
  </si>
  <si>
    <t>Tarif kilométrique</t>
  </si>
  <si>
    <t>Motif des déplacements</t>
  </si>
  <si>
    <t>DÉTAIL DES FRAIS SUPPLÉMENTAIRE</t>
  </si>
  <si>
    <t>Numéro de justificatif</t>
  </si>
  <si>
    <t>Date</t>
  </si>
  <si>
    <t xml:space="preserve">Heure </t>
  </si>
  <si>
    <t>Nature de la dépense</t>
  </si>
  <si>
    <t>Justification de la dépense</t>
  </si>
  <si>
    <t>-</t>
  </si>
  <si>
    <t>DESCRIPTION</t>
  </si>
  <si>
    <t>UNITÉ</t>
  </si>
  <si>
    <t>PRIX UNITAIRE</t>
  </si>
  <si>
    <t>QUANTITÉ</t>
  </si>
  <si>
    <t>TVA %</t>
  </si>
  <si>
    <t>TVA</t>
  </si>
  <si>
    <t>TOTAL HT</t>
  </si>
  <si>
    <t>Frais d’ouverture de dossier</t>
  </si>
  <si>
    <t>pce</t>
  </si>
  <si>
    <t>h</t>
  </si>
  <si>
    <t>Frais de déplacement en voiture</t>
  </si>
  <si>
    <t>km</t>
  </si>
  <si>
    <t>Frais Impressions</t>
  </si>
  <si>
    <t>feuille</t>
  </si>
  <si>
    <t>Frais Photos</t>
  </si>
  <si>
    <t>Frais Supplémentaires</t>
  </si>
  <si>
    <t>Total HT</t>
  </si>
  <si>
    <t>Total TVA</t>
  </si>
  <si>
    <t>Total TVA Comprise</t>
  </si>
  <si>
    <t>Provision déjà versée</t>
  </si>
  <si>
    <t>Net à payer</t>
  </si>
  <si>
    <t>En vous remerciant pour votre confiance,</t>
  </si>
  <si>
    <t>Cordialement,</t>
  </si>
  <si>
    <t xml:space="preserve">Conformément à la convention n°1802-1, merci de payer cette somme sur </t>
  </si>
  <si>
    <t>le compte BE01 2345 6789 1011 avec la communication suivante +++123/1234/12345+++.</t>
  </si>
  <si>
    <t xml:space="preserve"> Les paiements doivent être établis à l’ordre d’HELIOS SPRL. Montant total dû dans 30 jours. Les paiements en retard sont soumis à des intérêts de 12% par an.</t>
  </si>
  <si>
    <t>Nombre d’heures prestées
au tarif jour</t>
  </si>
  <si>
    <t>Nombre d’heures prestées
au tarif nuit</t>
  </si>
  <si>
    <t>Tarif horaire jour</t>
  </si>
  <si>
    <t>Tarif horaire jour (6h - 20 h) :</t>
  </si>
  <si>
    <t>Tarif horaire nuit (20 h - 6 h) :</t>
  </si>
  <si>
    <t>Tarif horaire nuit</t>
  </si>
  <si>
    <t>si(ou(et(b8&lt;c8;b8&lt;6/24;c8&lt;6/24);et(b8&lt;c8;b8&gt;20/24;c8&gt;20/24));c8-b8;
SI(ET(B8&lt;C8;B8&lt;=6/24;C8&lt;=20/24);6/24-b8;
SI(ET(B8&lt;C8;B8&lt;=6/24;C8&gt;=20/24);(6/24-b8)+(c8-20/24);
SI(ET(B8&lt;C8;B8&gt;=6/24;C8&gt;=20/24);c8-20/24;
SI(ET(B8&gt;C8;C8&lt;=6/24;B8&lt;=6/24);(6/24-b8)+4/24+c8;
SI(ET(B8&gt;C8;C8&lt;=6/24;B8&gt;=6/24;B8&lt;=20/24);4/24+c8;
SI(ET(B8&gt;C8;C8&lt;=6/24;B8&gt;=20/24);(24/24-b8)+c8
SI(ET(B8&gt;C8;C8&gt;=6/24;B8&lt;=20/24);10/24;
SI(ET(B8&gt;C8;C8&gt;=6/24;B8&gt;=20/24);(b8-20/24)+6/24;
si(ET(B8&gt;C8;C8&gt;=20/24;B8&gt;=20/24);(24/24-b8)+6/24+(c8-20/24);0))))))))))</t>
  </si>
  <si>
    <t>SI(ET(B8&lt;C8;B8&lt;=6/24;C8&lt;=20/24);C8-6/24;
SI(ET(B8&lt;C8;B8&lt;=6/24;C8&gt;=20/24);14/24;
SI(ET(B8&lt;C8;B8&gt;=6/24;C8&lt;=20/24);C8-B8;
SI(ET(B8&lt;C8;B8&gt;=6/24;B8&lt;=20/24;C8&gt;=20/24);20/24-B8;
SI(OU(ET(B8&gt;C8;C8&lt;=6/24;B8&lt;=6/24);ET(B8&gt;C8;C8&gt;=20/24;B8&gt;=20/24));14/24;SI(ET(B8&gt;C8;C8&lt;=6/24;B8&gt;=6/24;B8&lt;=20/24);20/24-B8;
SI(ET(B8&gt;C8;C8&gt;=6/24;B8&lt;=20/24);(C8-6/24)+(20/24-B8);
SI(ET(B8&gt;C8;C8&gt;=6/24;B8&gt;=20/24);20/24-C8;0))))))))</t>
  </si>
  <si>
    <t>CCM Tarifs horaires variables en fonction des heures (yamibenji)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</si>
</sst>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164" formatCode="d\ mmm\ yy"/>
    <numFmt numFmtId="165" formatCode="#,##0.00&quot; €&quot;"/>
    <numFmt numFmtId="166" formatCode="0&quot; jour(s) de mission&quot;"/>
    <numFmt numFmtId="167" formatCode="[hh]:mm"/>
    <numFmt numFmtId="168" formatCode="#,##0&quot; Km&quot;"/>
    <numFmt numFmtId="169" formatCode="0&quot; dépense(s) supplémentaire(s)&quot;"/>
    <numFmt numFmtId="170" formatCode="#,##0.00\ [$€-80C];[Red]\-#,##0.00\ [$€-80C]"/>
    <numFmt numFmtId="171" formatCode="\$#,##0.00"/>
    <numFmt numFmtId="172" formatCode="#,##0.00\ &quot;€&quot;"/>
    <numFmt numFmtId="173" formatCode="[h]:mm"/>
  </numFmts>
  <fonts count="21" x14ac:knownFonts="1">
    <font>
      <sz val="10"/>
      <color rgb="FF414141"/>
      <name val="Segoe UI"/>
      <family val="2"/>
    </font>
    <font>
      <sz val="14"/>
      <color rgb="FFFFFFFF"/>
      <name val="Segoe UI"/>
      <family val="2"/>
    </font>
    <font>
      <b/>
      <sz val="14"/>
      <color rgb="FF414141"/>
      <name val="Segoe UI"/>
      <family val="2"/>
    </font>
    <font>
      <sz val="14"/>
      <name val="Segoe UI"/>
      <family val="2"/>
    </font>
    <font>
      <sz val="14"/>
      <color rgb="FF414141"/>
      <name val="Segoe UI"/>
      <family val="2"/>
    </font>
    <font>
      <strike/>
      <sz val="14"/>
      <color rgb="FF414141"/>
      <name val="Segoe UI"/>
      <family val="2"/>
    </font>
    <font>
      <sz val="16"/>
      <color rgb="FF414141"/>
      <name val="Segoe UI"/>
      <family val="2"/>
    </font>
    <font>
      <sz val="16"/>
      <color rgb="FFFFFFFF"/>
      <name val="Segoe UI"/>
      <family val="2"/>
    </font>
    <font>
      <sz val="16"/>
      <color rgb="FF000000"/>
      <name val="Segoe UI"/>
      <family val="2"/>
    </font>
    <font>
      <sz val="12"/>
      <color rgb="FF414141"/>
      <name val="Segoe UI"/>
      <family val="2"/>
    </font>
    <font>
      <b/>
      <sz val="16"/>
      <name val="Segoe UI"/>
      <family val="2"/>
    </font>
    <font>
      <sz val="16"/>
      <color rgb="FF333333"/>
      <name val="Segoe UI"/>
      <family val="2"/>
    </font>
    <font>
      <sz val="12"/>
      <name val="Segoe UI"/>
      <family val="2"/>
    </font>
    <font>
      <b/>
      <sz val="20"/>
      <name val="Segoe UI"/>
      <family val="2"/>
    </font>
    <font>
      <sz val="18"/>
      <color rgb="FF414141"/>
      <name val="Segoe UI"/>
      <family val="2"/>
    </font>
    <font>
      <b/>
      <sz val="16"/>
      <color rgb="FF414141"/>
      <name val="Segoe UI"/>
      <family val="2"/>
    </font>
    <font>
      <b/>
      <sz val="11"/>
      <color rgb="FF414141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u/>
      <sz val="10"/>
      <color theme="10"/>
      <name val="Segoe UI"/>
      <family val="2"/>
    </font>
    <font>
      <b/>
      <u/>
      <sz val="14"/>
      <color theme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CCCCCC"/>
        <bgColor rgb="FFCCCCFF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465A4"/>
      </left>
      <right/>
      <top style="thin">
        <color rgb="FF3465A4"/>
      </top>
      <bottom style="thin">
        <color rgb="FF3465A4"/>
      </bottom>
      <diagonal/>
    </border>
    <border>
      <left/>
      <right/>
      <top style="thin">
        <color rgb="FF3465A4"/>
      </top>
      <bottom style="thin">
        <color rgb="FF3465A4"/>
      </bottom>
      <diagonal/>
    </border>
    <border>
      <left/>
      <right style="thin">
        <color rgb="FF3465A4"/>
      </right>
      <top style="thin">
        <color rgb="FF3465A4"/>
      </top>
      <bottom style="thin">
        <color rgb="FF3465A4"/>
      </bottom>
      <diagonal/>
    </border>
    <border>
      <left style="thin">
        <color rgb="FF3465A4"/>
      </left>
      <right/>
      <top/>
      <bottom/>
      <diagonal/>
    </border>
    <border>
      <left/>
      <right style="thin">
        <color rgb="FF3465A4"/>
      </right>
      <top/>
      <bottom/>
      <diagonal/>
    </border>
    <border>
      <left style="thin">
        <color rgb="FF3465A4"/>
      </left>
      <right/>
      <top/>
      <bottom style="thin">
        <color rgb="FF3465A4"/>
      </bottom>
      <diagonal/>
    </border>
    <border>
      <left/>
      <right/>
      <top/>
      <bottom style="thin">
        <color rgb="FF3465A4"/>
      </bottom>
      <diagonal/>
    </border>
    <border>
      <left/>
      <right style="thin">
        <color rgb="FF3465A4"/>
      </right>
      <top/>
      <bottom style="thin">
        <color rgb="FF3465A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3465A4"/>
      </left>
      <right style="medium">
        <color rgb="FF3465A4"/>
      </right>
      <top style="medium">
        <color rgb="FF3465A4"/>
      </top>
      <bottom/>
      <diagonal/>
    </border>
    <border>
      <left style="medium">
        <color rgb="FF3465A4"/>
      </left>
      <right style="medium">
        <color rgb="FF3465A4"/>
      </right>
      <top/>
      <bottom/>
      <diagonal/>
    </border>
    <border>
      <left style="medium">
        <color rgb="FF3465A4"/>
      </left>
      <right style="medium">
        <color rgb="FF3465A4"/>
      </right>
      <top/>
      <bottom style="medium">
        <color rgb="FF3465A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>
      <alignment vertical="center"/>
    </xf>
    <xf numFmtId="164" fontId="3" fillId="0" borderId="5" xfId="0" applyNumberFormat="1" applyFont="1" applyBorder="1" applyAlignment="1">
      <alignment horizontal="center" vertical="center"/>
    </xf>
    <xf numFmtId="166" fontId="2" fillId="3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167" fontId="2" fillId="0" borderId="7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5" fontId="2" fillId="0" borderId="7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3" borderId="7" xfId="0" applyFont="1" applyFill="1" applyBorder="1">
      <alignment vertical="center"/>
    </xf>
    <xf numFmtId="168" fontId="2" fillId="0" borderId="7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9" fontId="2" fillId="0" borderId="7" xfId="0" applyNumberFormat="1" applyFont="1" applyBorder="1" applyAlignment="1">
      <alignment horizontal="center" vertical="center"/>
    </xf>
    <xf numFmtId="167" fontId="2" fillId="3" borderId="7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170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9" fontId="8" fillId="0" borderId="0" xfId="0" applyNumberFormat="1" applyFont="1" applyBorder="1" applyAlignment="1">
      <alignment horizontal="right" vertical="center"/>
    </xf>
    <xf numFmtId="165" fontId="8" fillId="0" borderId="0" xfId="0" applyNumberFormat="1" applyFont="1" applyBorder="1" applyAlignment="1">
      <alignment horizontal="right" vertical="center"/>
    </xf>
    <xf numFmtId="170" fontId="8" fillId="0" borderId="16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170" fontId="8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9" fontId="8" fillId="0" borderId="0" xfId="0" applyNumberFormat="1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0" fontId="8" fillId="3" borderId="18" xfId="0" applyFont="1" applyFill="1" applyBorder="1" applyAlignment="1">
      <alignment horizontal="right" vertical="center" wrapText="1"/>
    </xf>
    <xf numFmtId="170" fontId="8" fillId="3" borderId="18" xfId="0" applyNumberFormat="1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9" fontId="8" fillId="0" borderId="18" xfId="0" applyNumberFormat="1" applyFont="1" applyBorder="1" applyAlignment="1">
      <alignment horizontal="right" vertical="center"/>
    </xf>
    <xf numFmtId="165" fontId="8" fillId="0" borderId="18" xfId="0" applyNumberFormat="1" applyFont="1" applyBorder="1" applyAlignment="1">
      <alignment horizontal="right" vertical="center"/>
    </xf>
    <xf numFmtId="170" fontId="8" fillId="0" borderId="19" xfId="0" applyNumberFormat="1" applyFont="1" applyBorder="1" applyAlignment="1">
      <alignment vertical="center"/>
    </xf>
    <xf numFmtId="0" fontId="9" fillId="0" borderId="0" xfId="0" applyFont="1">
      <alignment vertical="center"/>
    </xf>
    <xf numFmtId="171" fontId="10" fillId="0" borderId="1" xfId="0" applyNumberFormat="1" applyFont="1" applyBorder="1" applyAlignment="1" applyProtection="1">
      <alignment horizontal="center" vertical="center"/>
    </xf>
    <xf numFmtId="170" fontId="11" fillId="0" borderId="1" xfId="0" applyNumberFormat="1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0" fillId="0" borderId="1" xfId="0" applyFont="1" applyBorder="1" applyAlignment="1">
      <alignment horizontal="center" vertical="center"/>
    </xf>
    <xf numFmtId="17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70" fontId="11" fillId="0" borderId="20" xfId="0" applyNumberFormat="1" applyFont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170" fontId="13" fillId="3" borderId="1" xfId="0" applyNumberFormat="1" applyFont="1" applyFill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44" fontId="18" fillId="0" borderId="24" xfId="0" applyNumberFormat="1" applyFont="1" applyFill="1" applyBorder="1" applyAlignment="1">
      <alignment horizontal="center" vertical="center"/>
    </xf>
    <xf numFmtId="173" fontId="3" fillId="0" borderId="3" xfId="0" applyNumberFormat="1" applyFont="1" applyBorder="1" applyAlignment="1">
      <alignment horizontal="center" vertical="center"/>
    </xf>
    <xf numFmtId="173" fontId="3" fillId="0" borderId="6" xfId="0" applyNumberFormat="1" applyFont="1" applyBorder="1" applyAlignment="1">
      <alignment horizontal="center" vertical="center"/>
    </xf>
    <xf numFmtId="165" fontId="17" fillId="0" borderId="1" xfId="0" applyNumberFormat="1" applyFont="1" applyBorder="1">
      <alignment vertical="center"/>
    </xf>
    <xf numFmtId="172" fontId="18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3" fontId="4" fillId="0" borderId="0" xfId="0" applyNumberFormat="1" applyFont="1">
      <alignment vertical="center"/>
    </xf>
    <xf numFmtId="0" fontId="20" fillId="0" borderId="0" xfId="1" applyFont="1">
      <alignment vertical="center"/>
    </xf>
    <xf numFmtId="173" fontId="3" fillId="4" borderId="6" xfId="0" applyNumberFormat="1" applyFont="1" applyFill="1" applyBorder="1" applyAlignment="1">
      <alignment horizontal="center" vertical="center"/>
    </xf>
    <xf numFmtId="173" fontId="3" fillId="4" borderId="3" xfId="0" applyNumberFormat="1" applyFont="1" applyFill="1" applyBorder="1" applyAlignment="1">
      <alignment horizontal="center" vertical="center"/>
    </xf>
    <xf numFmtId="173" fontId="2" fillId="4" borderId="0" xfId="0" applyNumberFormat="1" applyFont="1" applyFill="1">
      <alignment vertical="center"/>
    </xf>
    <xf numFmtId="173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73" fontId="4" fillId="0" borderId="0" xfId="0" applyNumberFormat="1" applyFont="1" applyAlignment="1">
      <alignment horizontal="left" vertical="top" wrapText="1"/>
    </xf>
    <xf numFmtId="173" fontId="4" fillId="0" borderId="0" xfId="0" applyNumberFormat="1" applyFont="1" applyAlignment="1">
      <alignment horizontal="left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414141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mentcamarche.net/forum/affich-35305954-tarifs-horaires-variables-en-fonction-des-heu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31"/>
  <sheetViews>
    <sheetView tabSelected="1" zoomScale="70" zoomScaleNormal="70" workbookViewId="0">
      <selection activeCell="G1" sqref="G1"/>
    </sheetView>
  </sheetViews>
  <sheetFormatPr baseColWidth="10" defaultColWidth="9.140625" defaultRowHeight="14.25" x14ac:dyDescent="0.25"/>
  <cols>
    <col min="1" max="1" width="35.7109375" bestFit="1" customWidth="1"/>
    <col min="2" max="2" width="15"/>
    <col min="3" max="3" width="18"/>
    <col min="4" max="4" width="35.7109375" bestFit="1" customWidth="1"/>
    <col min="5" max="5" width="35.85546875" bestFit="1" customWidth="1"/>
    <col min="6" max="6" width="15.42578125"/>
    <col min="17" max="17" width="40.7109375" customWidth="1"/>
  </cols>
  <sheetData>
    <row r="1" spans="1:17" ht="28.35" customHeight="1" x14ac:dyDescent="0.25">
      <c r="A1" s="83" t="s">
        <v>0</v>
      </c>
      <c r="B1" s="83"/>
      <c r="C1" s="83"/>
      <c r="D1" s="83"/>
      <c r="E1" s="83"/>
      <c r="F1" s="83"/>
      <c r="H1" s="78" t="s">
        <v>50</v>
      </c>
    </row>
    <row r="2" spans="1:17" ht="57.95" customHeight="1" x14ac:dyDescent="0.25">
      <c r="A2" s="1" t="s">
        <v>1</v>
      </c>
      <c r="B2" s="2" t="s">
        <v>2</v>
      </c>
      <c r="C2" s="3" t="s">
        <v>3</v>
      </c>
      <c r="D2" s="4" t="s">
        <v>42</v>
      </c>
      <c r="E2" s="4" t="s">
        <v>43</v>
      </c>
      <c r="F2" s="4" t="s">
        <v>4</v>
      </c>
    </row>
    <row r="3" spans="1:17" ht="28.35" customHeight="1" x14ac:dyDescent="0.25">
      <c r="A3" s="5">
        <v>43161</v>
      </c>
      <c r="B3" s="72">
        <v>0.54166666666666696</v>
      </c>
      <c r="C3" s="72">
        <v>0.5625</v>
      </c>
      <c r="D3" s="72">
        <f>IF(AND(B3&gt;=6/24,C3&lt;=20/24),C3-B3,IF(AND(B3&gt;=6/24,B3&lt;20/24,C3&gt;20/24),20/24-B3,IF(AND(B3&lt;6/24,C3&gt;6/24),MIN(C3-6/24,14/24),0)))</f>
        <v>2.0833333333333037E-2</v>
      </c>
      <c r="E3" s="72">
        <f>IF(C3&gt;B3,C3-B3,24/24-B3+C3)-D3</f>
        <v>0</v>
      </c>
      <c r="F3" s="6">
        <f>(D3*$B$14+E3*$B$13)*24</f>
        <v>29.999999999999574</v>
      </c>
      <c r="H3" s="77">
        <f t="shared" ref="H3:H10" si="0">IF(AND(B3&lt;C3,B3&lt;=6/24,C3&lt;=20/24),C3-6/24,IF(AND(B3&lt;C3,B3&lt;=6/24,C3&gt;=20/24),14/24,IF(AND(B3&lt;C3,B3&gt;=6/24,C3&lt;=20/24),C3-B3,IF(AND(B3&lt;C3,B3&gt;=6/24,B3&lt;=20/24,C3&gt;=20/24),20/24-B3,IF(OR(AND(B3&gt;C3,C3&lt;=6/24,B3&lt;=6/24),AND(B3&gt;C3,C3&gt;=20/24,B3&gt;=20/24)),14/24,IF(AND(B3&gt;C3,C3&lt;=6/24,B3&gt;=6/24,B3&lt;=20/24),20/24-B3,IF(AND(B3&gt;C3,C3&gt;=6/24,B3&lt;=20/24),(C3-6/24)+(20/24-B3),IF(AND(B3&gt;C3,C3&gt;=6/24,B3&gt;=20/24),20/24-C3,0))))))))</f>
        <v>2.0833333333333037E-2</v>
      </c>
      <c r="I3" s="77">
        <f t="shared" ref="I3:I7" si="1">IF(OR(AND(B3&lt;C3,B3&lt;6/24,C3&lt;6/24),AND(B3&lt;C3,B3&gt;20/24,C3&gt;20/24)),C3-B3,IF(AND(B3&lt;C3,B3&lt;=6/24,C3&lt;=20/24),6/24-B3,IF(AND(B3&lt;C3,B3&lt;=6/24,C3&gt;=20/24),(6/24-B3)+(C3-20/24),IF(AND(B3&lt;C3,B3&gt;=6/24,C3&gt;=20/24),C3-20/24,IF(AND(B3&gt;C3,C3&lt;=6/24,B3&lt;=6/24),(6/24-B3)+4/24+C3,IF(AND(B3&gt;C3,C3&lt;=6/24,B3&gt;=6/24,B3&lt;=20/24),4/24+C3,IF(AND(B3&gt;C3,C3&lt;=6/24,B3&gt;=20/24),(24/24-B3)+C3,IF(AND(B3&gt;C3,C3&gt;=6/24,B3&lt;=20/24),10/24,IF(AND(B3&gt;C3,C3&gt;=6/24,B3&gt;=20/24),(B3-20/24)+6/24,IF(AND(B3&gt;C3,C3&gt;=20/24,B3&gt;=20/24),(24/24-B3)+6/24+(C3-20/24),0))))))))))</f>
        <v>0</v>
      </c>
      <c r="K3" s="85" t="s">
        <v>49</v>
      </c>
      <c r="L3" s="86"/>
      <c r="M3" s="86"/>
      <c r="N3" s="86"/>
      <c r="O3" s="86"/>
      <c r="P3" s="86"/>
      <c r="Q3" s="86"/>
    </row>
    <row r="4" spans="1:17" ht="28.35" customHeight="1" x14ac:dyDescent="0.25">
      <c r="A4" s="5">
        <v>43164</v>
      </c>
      <c r="B4" s="72">
        <v>0.625</v>
      </c>
      <c r="C4" s="72">
        <v>0.76944444444444404</v>
      </c>
      <c r="D4" s="72">
        <f t="shared" ref="D4:D9" si="2">IF(AND(B4&gt;=6/24,C4&lt;=20/24),C4-B4,IF(AND(B4&gt;=6/24,B4&lt;20/24,C4&gt;20/24),20/24-B4,IF(AND(B4&lt;6/24,C4&gt;6/24),MIN(C4-6/24,14/24),0)))</f>
        <v>0.14444444444444404</v>
      </c>
      <c r="E4" s="72">
        <f t="shared" ref="E4:E11" si="3">IF(C4&gt;B4,C4-B4,24/24-B4+C4)-D4</f>
        <v>0</v>
      </c>
      <c r="F4" s="6">
        <f t="shared" ref="F4:F11" si="4">(D4*$B$14+E4*$B$13)*24</f>
        <v>207.99999999999943</v>
      </c>
      <c r="H4" s="77">
        <f t="shared" si="0"/>
        <v>0.14444444444444404</v>
      </c>
      <c r="I4" s="77">
        <f t="shared" si="1"/>
        <v>0</v>
      </c>
      <c r="K4" s="86"/>
      <c r="L4" s="86"/>
      <c r="M4" s="86"/>
      <c r="N4" s="86"/>
      <c r="O4" s="86"/>
      <c r="P4" s="86"/>
      <c r="Q4" s="86"/>
    </row>
    <row r="5" spans="1:17" ht="28.35" customHeight="1" x14ac:dyDescent="0.25">
      <c r="A5" s="7">
        <v>43165</v>
      </c>
      <c r="B5" s="73">
        <v>0.625</v>
      </c>
      <c r="C5" s="73">
        <v>0.76319444444444395</v>
      </c>
      <c r="D5" s="73">
        <f t="shared" si="2"/>
        <v>0.13819444444444395</v>
      </c>
      <c r="E5" s="72">
        <f t="shared" si="3"/>
        <v>0</v>
      </c>
      <c r="F5" s="6">
        <f t="shared" si="4"/>
        <v>198.99999999999932</v>
      </c>
      <c r="H5" s="77">
        <f t="shared" si="0"/>
        <v>0.13819444444444395</v>
      </c>
      <c r="I5" s="77">
        <f t="shared" si="1"/>
        <v>0</v>
      </c>
      <c r="K5" s="86"/>
      <c r="L5" s="86"/>
      <c r="M5" s="86"/>
      <c r="N5" s="86"/>
      <c r="O5" s="86"/>
      <c r="P5" s="86"/>
      <c r="Q5" s="86"/>
    </row>
    <row r="6" spans="1:17" ht="28.35" customHeight="1" x14ac:dyDescent="0.25">
      <c r="A6" s="7">
        <v>43166</v>
      </c>
      <c r="B6" s="73">
        <v>0.625</v>
      </c>
      <c r="C6" s="73">
        <v>0.75347222222222199</v>
      </c>
      <c r="D6" s="73">
        <f t="shared" si="2"/>
        <v>0.12847222222222199</v>
      </c>
      <c r="E6" s="72">
        <f t="shared" si="3"/>
        <v>0</v>
      </c>
      <c r="F6" s="6">
        <f t="shared" si="4"/>
        <v>184.99999999999966</v>
      </c>
      <c r="H6" s="77">
        <f t="shared" si="0"/>
        <v>0.12847222222222199</v>
      </c>
      <c r="I6" s="77">
        <f t="shared" si="1"/>
        <v>0</v>
      </c>
      <c r="K6" s="86"/>
      <c r="L6" s="86"/>
      <c r="M6" s="86"/>
      <c r="N6" s="86"/>
      <c r="O6" s="86"/>
      <c r="P6" s="86"/>
      <c r="Q6" s="86"/>
    </row>
    <row r="7" spans="1:17" ht="28.35" customHeight="1" x14ac:dyDescent="0.25">
      <c r="A7" s="7">
        <v>43168</v>
      </c>
      <c r="B7" s="73">
        <v>0.27083333333333298</v>
      </c>
      <c r="C7" s="73">
        <v>1</v>
      </c>
      <c r="D7" s="73">
        <f t="shared" si="2"/>
        <v>0.56250000000000044</v>
      </c>
      <c r="E7" s="72">
        <f t="shared" si="3"/>
        <v>0.16666666666666652</v>
      </c>
      <c r="F7" s="6">
        <f t="shared" si="4"/>
        <v>1130.0000000000005</v>
      </c>
      <c r="H7" s="77">
        <f t="shared" si="0"/>
        <v>0.56250000000000044</v>
      </c>
      <c r="I7" s="77">
        <f t="shared" si="1"/>
        <v>0.16666666666666663</v>
      </c>
      <c r="K7" s="86"/>
      <c r="L7" s="86"/>
      <c r="M7" s="86"/>
      <c r="N7" s="86"/>
      <c r="O7" s="86"/>
      <c r="P7" s="86"/>
      <c r="Q7" s="86"/>
    </row>
    <row r="8" spans="1:17" ht="28.35" customHeight="1" x14ac:dyDescent="0.25">
      <c r="A8" s="7">
        <v>43169</v>
      </c>
      <c r="B8" s="79">
        <v>0.20833333333333334</v>
      </c>
      <c r="C8" s="79">
        <v>0.16666666666666666</v>
      </c>
      <c r="D8" s="79">
        <f>IF(AND(B8&gt;=6/24,C8&lt;=20/24),C8-B8,IF(AND(B8&gt;=6/24,B8&lt;20/24,C8&gt;20/24),20/24-B8,IF(AND(B8&lt;6/24,C8&gt;6/24),MIN(C8-6/24,14/24),0)))</f>
        <v>0</v>
      </c>
      <c r="E8" s="80">
        <f>IF(C8&gt;B8,C8-B8,24/24-B8+C8)-D8</f>
        <v>0.95833333333333326</v>
      </c>
      <c r="F8" s="6">
        <f t="shared" si="4"/>
        <v>1839.9999999999998</v>
      </c>
      <c r="H8" s="81">
        <f>IF(AND(B8&lt;C8,B8&lt;=6/24,C8&lt;=20/24),C8-6/24,IF(AND(B8&lt;C8,B8&lt;=6/24,C8&gt;=20/24),14/24,IF(AND(B8&lt;C8,B8&gt;=6/24,C8&lt;=20/24),C8-B8,IF(AND(B8&lt;C8,B8&gt;=6/24,B8&lt;=20/24,C8&gt;=20/24),20/24-B8,IF(OR(AND(B8&gt;C8,C8&lt;=6/24,B8&lt;=6/24),AND(B8&gt;C8,C8&gt;=20/24,B8&gt;=20/24)),14/24,IF(AND(B8&gt;C8,C8&lt;=6/24,B8&gt;=6/24,B8&lt;=20/24),20/24-B8,IF(AND(B8&gt;C8,C8&gt;=6/24,B8&lt;=20/24),(C8-6/24)+(20/24-B8),IF(AND(B8&gt;C8,C8&gt;=6/24,B8&gt;=20/24),20/24-C8,0))))))))</f>
        <v>0.58333333333333337</v>
      </c>
      <c r="I8" s="81">
        <f t="shared" ref="I8:I11" si="5">IF(OR(AND(B8&lt;C8,B8&lt;6/24,C8&lt;6/24),AND(B8&lt;C8,B8&gt;20/24,C8&gt;20/24)),C8-B8,IF(AND(B8&lt;C8,B8&lt;=6/24,C8&lt;=20/24),6/24-B8,IF(AND(B8&lt;C8,B8&lt;=6/24,C8&gt;=20/24),(6/24-B8)+(C8-20/24),IF(AND(B8&lt;C8,B8&gt;=6/24,C8&gt;=20/24),C8-20/24,IF(AND(B8&gt;C8,C8&lt;=6/24,B8&lt;=6/24),(6/24-B8)+4/24+C8,IF(AND(B8&gt;C8,C8&lt;=6/24,B8&gt;=6/24,B8&lt;=20/24),4/24+C8,IF(AND(B8&gt;C8,C8&lt;=6/24,B8&gt;=20/24),(24/24-B8)+C8,IF(AND(B8&gt;C8,C8&gt;=6/24,B8&lt;=20/24),10/24,IF(AND(B8&gt;C8,C8&gt;=6/24,B8&gt;=20/24),(B8-20/24)+6/24,IF(AND(B8&gt;C8,C8&gt;=20/24,B8&gt;=20/24),(24/24-B8)+6/24+(C8-20/24),0))))))))))</f>
        <v>0.375</v>
      </c>
      <c r="K8" s="86"/>
      <c r="L8" s="86"/>
      <c r="M8" s="86"/>
      <c r="N8" s="86"/>
      <c r="O8" s="86"/>
      <c r="P8" s="86"/>
      <c r="Q8" s="86"/>
    </row>
    <row r="9" spans="1:17" ht="28.35" customHeight="1" x14ac:dyDescent="0.25">
      <c r="A9" s="7">
        <v>43169</v>
      </c>
      <c r="B9" s="73">
        <v>0.19097222222222199</v>
      </c>
      <c r="C9" s="73">
        <v>0.99861111111111101</v>
      </c>
      <c r="D9" s="73">
        <f t="shared" si="2"/>
        <v>0.58333333333333337</v>
      </c>
      <c r="E9" s="72">
        <f t="shared" si="3"/>
        <v>0.22430555555555565</v>
      </c>
      <c r="F9" s="6">
        <f t="shared" si="4"/>
        <v>1270.6666666666667</v>
      </c>
      <c r="H9" s="77">
        <f t="shared" si="0"/>
        <v>0.58333333333333337</v>
      </c>
      <c r="I9" s="77">
        <f t="shared" si="5"/>
        <v>0.22430555555555565</v>
      </c>
      <c r="K9" s="86"/>
      <c r="L9" s="86"/>
      <c r="M9" s="86"/>
      <c r="N9" s="86"/>
      <c r="O9" s="86"/>
      <c r="P9" s="86"/>
      <c r="Q9" s="86"/>
    </row>
    <row r="10" spans="1:17" ht="28.35" customHeight="1" x14ac:dyDescent="0.25">
      <c r="A10" s="7">
        <v>43182</v>
      </c>
      <c r="B10" s="73">
        <v>0.91736111111111096</v>
      </c>
      <c r="C10" s="73">
        <v>0.94791666666666696</v>
      </c>
      <c r="D10" s="73">
        <f>IF(AND(B10&gt;=6/24,C10&lt;=20/24),C10-B10,IF(AND(B10&gt;=6/24,B10&lt;20/24,C10&gt;20/24),20/24-B10,IF(AND(B10&lt;6/24,C10&gt;6/24),MIN(C10-6/24,14/24),0)))</f>
        <v>0</v>
      </c>
      <c r="E10" s="72">
        <f t="shared" si="3"/>
        <v>3.0555555555556002E-2</v>
      </c>
      <c r="F10" s="6">
        <f t="shared" si="4"/>
        <v>58.666666666667524</v>
      </c>
      <c r="H10" s="77">
        <f t="shared" si="0"/>
        <v>0</v>
      </c>
      <c r="I10" s="77">
        <f t="shared" si="5"/>
        <v>3.0555555555556002E-2</v>
      </c>
      <c r="K10" s="86"/>
      <c r="L10" s="86"/>
      <c r="M10" s="86"/>
      <c r="N10" s="86"/>
      <c r="O10" s="86"/>
      <c r="P10" s="86"/>
      <c r="Q10" s="86"/>
    </row>
    <row r="11" spans="1:17" ht="28.35" customHeight="1" thickBot="1" x14ac:dyDescent="0.3">
      <c r="A11" s="7">
        <v>43183</v>
      </c>
      <c r="B11" s="73">
        <v>0.15625</v>
      </c>
      <c r="C11" s="73">
        <v>0.25</v>
      </c>
      <c r="D11" s="73">
        <f>IF(AND(B11&gt;=6/24,C11&lt;=20/24),C11-B11,IF(AND(B11&gt;=6/24,B11&lt;20/24,C11&gt;20/24),20/24-B11,IF(AND(B11&lt;6/24,C11&gt;6/24),MIN(C11-6/24,14/24),0)))</f>
        <v>0</v>
      </c>
      <c r="E11" s="72">
        <f t="shared" si="3"/>
        <v>9.375E-2</v>
      </c>
      <c r="F11" s="6">
        <f t="shared" si="4"/>
        <v>180</v>
      </c>
      <c r="H11" s="77">
        <f t="shared" ref="H11" si="6">IF(AND(B11&lt;C11,B11&lt;=6/24,C11&lt;=20/24),C11-6/24,IF(AND(B11&lt;C11,B11&lt;=6/24,C11&gt;=20/24),14/24,IF(AND(B11&lt;C11,B11&gt;=6/24,C11&lt;=20/24),C11-B11,IF(AND(B11&lt;C11,B11&gt;=6/24,B11&lt;=20/24,C11&gt;=20/24),20/24-B11,IF(OR(AND(B11&gt;C11,C11&lt;=6/24,B11&lt;=6/24),AND(B11&gt;C11,C11&gt;=20/24,B11&gt;=20/24)),14/24,IF(AND(B11&gt;C11,C11&lt;=6/24,B11&gt;=6/24,B11&lt;=20/24),20/24-B11,IF(AND(B11&gt;C11,C11&gt;=6/24,B11&lt;=20/24),(C11-6/24)+(20/24-B11),IF(AND(B11&gt;C11,C11&gt;=6/24,B11&gt;=20/24),20/24-C11,0))))))))</f>
        <v>0</v>
      </c>
      <c r="I11" s="77">
        <f t="shared" si="5"/>
        <v>9.375E-2</v>
      </c>
      <c r="K11" s="86"/>
      <c r="L11" s="86"/>
      <c r="M11" s="86"/>
      <c r="N11" s="86"/>
      <c r="O11" s="86"/>
      <c r="P11" s="86"/>
      <c r="Q11" s="86"/>
    </row>
    <row r="12" spans="1:17" ht="28.35" customHeight="1" thickTop="1" x14ac:dyDescent="0.25">
      <c r="A12" s="8"/>
      <c r="B12" s="9"/>
      <c r="C12" s="10"/>
      <c r="D12" s="11">
        <f>SUM(D3:D11)</f>
        <v>1.5777777777777768</v>
      </c>
      <c r="E12" s="11">
        <f>SUM(E3:E11)</f>
        <v>1.4736111111111114</v>
      </c>
    </row>
    <row r="13" spans="1:17" ht="20.25" customHeight="1" x14ac:dyDescent="0.25">
      <c r="A13" s="70" t="s">
        <v>46</v>
      </c>
      <c r="B13" s="71">
        <v>80</v>
      </c>
      <c r="D13" s="75">
        <f>D12*B14*24</f>
        <v>2271.9999999999986</v>
      </c>
      <c r="E13" s="75">
        <f>E12*B13*24</f>
        <v>2829.3333333333339</v>
      </c>
      <c r="F13" s="74">
        <f>(D12*$B$14+E12*$B$13)*24</f>
        <v>5101.333333333333</v>
      </c>
      <c r="G13" s="76"/>
      <c r="K13" s="85" t="s">
        <v>48</v>
      </c>
      <c r="L13" s="86"/>
      <c r="M13" s="86"/>
      <c r="N13" s="86"/>
      <c r="O13" s="86"/>
      <c r="P13" s="86"/>
      <c r="Q13" s="86"/>
    </row>
    <row r="14" spans="1:17" s="17" customFormat="1" ht="17.25" x14ac:dyDescent="0.25">
      <c r="A14" s="70" t="s">
        <v>45</v>
      </c>
      <c r="B14" s="71">
        <v>60</v>
      </c>
      <c r="K14" s="86"/>
      <c r="L14" s="86"/>
      <c r="M14" s="86"/>
      <c r="N14" s="86"/>
      <c r="O14" s="86"/>
      <c r="P14" s="86"/>
      <c r="Q14" s="86"/>
    </row>
    <row r="15" spans="1:17" x14ac:dyDescent="0.25">
      <c r="K15" s="86"/>
      <c r="L15" s="86"/>
      <c r="M15" s="86"/>
      <c r="N15" s="86"/>
      <c r="O15" s="86"/>
      <c r="P15" s="86"/>
      <c r="Q15" s="86"/>
    </row>
    <row r="16" spans="1:17" ht="28.35" customHeight="1" x14ac:dyDescent="0.25">
      <c r="A16" s="83" t="s">
        <v>5</v>
      </c>
      <c r="B16" s="83"/>
      <c r="C16" s="83"/>
      <c r="D16" s="83"/>
      <c r="E16" s="83"/>
      <c r="K16" s="86"/>
      <c r="L16" s="86"/>
      <c r="M16" s="86"/>
      <c r="N16" s="86"/>
      <c r="O16" s="86"/>
      <c r="P16" s="86"/>
      <c r="Q16" s="86"/>
    </row>
    <row r="17" spans="1:17" ht="42.6" customHeight="1" x14ac:dyDescent="0.25">
      <c r="A17" s="1" t="s">
        <v>1</v>
      </c>
      <c r="B17" s="4" t="s">
        <v>6</v>
      </c>
      <c r="C17" s="1" t="s">
        <v>7</v>
      </c>
      <c r="D17" s="4" t="s">
        <v>8</v>
      </c>
      <c r="E17" s="14" t="s">
        <v>4</v>
      </c>
      <c r="K17" s="86"/>
      <c r="L17" s="86"/>
      <c r="M17" s="86"/>
      <c r="N17" s="86"/>
      <c r="O17" s="86"/>
      <c r="P17" s="86"/>
      <c r="Q17" s="86"/>
    </row>
    <row r="18" spans="1:17" ht="28.35" customHeight="1" x14ac:dyDescent="0.25">
      <c r="A18" s="5">
        <v>43164</v>
      </c>
      <c r="B18" s="15">
        <v>35</v>
      </c>
      <c r="C18" s="84">
        <v>0.5</v>
      </c>
      <c r="D18" s="16"/>
      <c r="E18" s="6">
        <f>B18*C18</f>
        <v>17.5</v>
      </c>
      <c r="K18" s="86"/>
      <c r="L18" s="86"/>
      <c r="M18" s="86"/>
      <c r="N18" s="86"/>
      <c r="O18" s="86"/>
      <c r="P18" s="86"/>
      <c r="Q18" s="86"/>
    </row>
    <row r="19" spans="1:17" ht="28.35" customHeight="1" x14ac:dyDescent="0.25">
      <c r="A19" s="5">
        <v>43165</v>
      </c>
      <c r="B19" s="15">
        <v>35</v>
      </c>
      <c r="C19" s="84"/>
      <c r="D19" s="16"/>
      <c r="E19" s="6">
        <f>B19*C18</f>
        <v>17.5</v>
      </c>
      <c r="K19" s="86"/>
      <c r="L19" s="86"/>
      <c r="M19" s="86"/>
      <c r="N19" s="86"/>
      <c r="O19" s="86"/>
      <c r="P19" s="86"/>
      <c r="Q19" s="86"/>
    </row>
    <row r="20" spans="1:17" ht="28.35" customHeight="1" x14ac:dyDescent="0.25">
      <c r="A20" s="5">
        <v>43166</v>
      </c>
      <c r="B20" s="15">
        <v>39</v>
      </c>
      <c r="C20" s="84"/>
      <c r="D20" s="16"/>
      <c r="E20" s="6">
        <f>B20*C18</f>
        <v>19.5</v>
      </c>
      <c r="K20" s="86"/>
      <c r="L20" s="86"/>
      <c r="M20" s="86"/>
      <c r="N20" s="86"/>
      <c r="O20" s="86"/>
      <c r="P20" s="86"/>
      <c r="Q20" s="86"/>
    </row>
    <row r="21" spans="1:17" ht="28.35" customHeight="1" x14ac:dyDescent="0.25">
      <c r="A21" s="5">
        <v>43168</v>
      </c>
      <c r="B21" s="15">
        <v>80</v>
      </c>
      <c r="C21" s="84"/>
      <c r="D21" s="16"/>
      <c r="E21" s="6">
        <f>B21*C18</f>
        <v>40</v>
      </c>
      <c r="K21" s="86"/>
      <c r="L21" s="86"/>
      <c r="M21" s="86"/>
      <c r="N21" s="86"/>
      <c r="O21" s="86"/>
      <c r="P21" s="86"/>
      <c r="Q21" s="86"/>
    </row>
    <row r="22" spans="1:17" ht="28.35" customHeight="1" x14ac:dyDescent="0.25">
      <c r="A22" s="5">
        <v>43169</v>
      </c>
      <c r="B22" s="15">
        <v>20</v>
      </c>
      <c r="C22" s="84"/>
      <c r="D22" s="16"/>
      <c r="E22" s="6">
        <f>B22*C18</f>
        <v>10</v>
      </c>
      <c r="K22" s="82">
        <f>IF(OR(AND(B8&lt;C8,B8&lt;6/24,C8&lt;6/24),AND(B8&lt;C8,B8&gt;20/24,C8&gt;20/24)),C8-B8,
IF(AND(B8&lt;C8,B8&lt;=6/24,C8&lt;=20/24),6/24-B8,
IF(AND(B8&lt;C8,B8&lt;=6/24,C8&gt;=20/24),(6/24-B8)+(C8-20/24),
IF(AND(B8&lt;C8,B8&gt;=6/24,C8&gt;=20/24),C8-20/24,
IF(AND(B8&gt;C8,C8&lt;=6/24,B8&lt;=6/24),(6/24-B8)+MOD(C8-20/24,1),
IF(AND(B8&gt;C8,C8&lt;=6/24,B8&gt;=6/24,B8&lt;=20/24),MOD(C8-20/24,1),
IF(AND(B8&gt;C8,C8&lt;=6/24,B8&gt;=20/24), MOD(C8-B8,1),
IF(AND(B8&gt;C8,C8&gt;=6/24,B8&lt;=20/24),10/24,
IF(AND(B8&gt;C8,C8&gt;=6/24,B8&gt;=20/24),(B8-20/24)+6/24,
IF(AND(B8&gt;C8,C8&gt;=20/24,B8&gt;=20/24),(24/24-B8)+6/24+(C8-20/24),0))))))))))</f>
        <v>0.37499999999999989</v>
      </c>
    </row>
    <row r="23" spans="1:17" ht="28.35" customHeight="1" x14ac:dyDescent="0.25">
      <c r="A23" s="5">
        <v>43182</v>
      </c>
      <c r="B23" s="15">
        <v>16</v>
      </c>
      <c r="C23" s="84"/>
      <c r="D23" s="16"/>
      <c r="E23" s="6">
        <f>B23*C18</f>
        <v>8</v>
      </c>
    </row>
    <row r="24" spans="1:17" ht="28.35" customHeight="1" thickBot="1" x14ac:dyDescent="0.3">
      <c r="A24" s="5">
        <v>43183</v>
      </c>
      <c r="B24" s="15">
        <v>16</v>
      </c>
      <c r="C24" s="84"/>
      <c r="D24" s="16"/>
      <c r="E24" s="6">
        <f>B24*C18</f>
        <v>8</v>
      </c>
    </row>
    <row r="25" spans="1:17" ht="28.35" customHeight="1" thickTop="1" x14ac:dyDescent="0.25">
      <c r="A25" s="18"/>
      <c r="B25" s="19">
        <f>SUM(B18:B24)</f>
        <v>241</v>
      </c>
      <c r="C25" s="20"/>
      <c r="D25" s="21"/>
      <c r="E25" s="13">
        <f>SUM(E18:E24)</f>
        <v>120.5</v>
      </c>
    </row>
    <row r="28" spans="1:17" ht="28.35" customHeight="1" x14ac:dyDescent="0.25">
      <c r="A28" s="83" t="s">
        <v>9</v>
      </c>
      <c r="B28" s="83"/>
      <c r="C28" s="83"/>
      <c r="D28" s="83"/>
      <c r="E28" s="83"/>
      <c r="F28" s="83"/>
    </row>
    <row r="29" spans="1:17" ht="28.35" customHeight="1" x14ac:dyDescent="0.25">
      <c r="A29" s="2" t="s">
        <v>10</v>
      </c>
      <c r="B29" s="1" t="s">
        <v>11</v>
      </c>
      <c r="C29" s="2" t="s">
        <v>12</v>
      </c>
      <c r="D29" s="22" t="s">
        <v>13</v>
      </c>
      <c r="E29" s="4" t="s">
        <v>14</v>
      </c>
      <c r="F29" s="14" t="s">
        <v>4</v>
      </c>
    </row>
    <row r="30" spans="1:17" ht="28.35" customHeight="1" thickBot="1" x14ac:dyDescent="0.3">
      <c r="A30" s="23" t="s">
        <v>15</v>
      </c>
      <c r="B30" s="24" t="s">
        <v>15</v>
      </c>
      <c r="C30" s="25" t="s">
        <v>15</v>
      </c>
      <c r="D30" s="26" t="s">
        <v>15</v>
      </c>
      <c r="E30" s="25" t="s">
        <v>15</v>
      </c>
      <c r="F30" s="27" t="s">
        <v>15</v>
      </c>
    </row>
    <row r="31" spans="1:17" ht="28.35" customHeight="1" thickTop="1" x14ac:dyDescent="0.25">
      <c r="A31" s="28"/>
      <c r="B31" s="9"/>
      <c r="C31" s="10"/>
      <c r="D31" s="29"/>
      <c r="E31" s="12"/>
      <c r="F31" s="13">
        <f>SUM(F30:F30)</f>
        <v>0</v>
      </c>
    </row>
  </sheetData>
  <mergeCells count="6">
    <mergeCell ref="A1:F1"/>
    <mergeCell ref="A16:E16"/>
    <mergeCell ref="C18:C24"/>
    <mergeCell ref="A28:F28"/>
    <mergeCell ref="K3:Q11"/>
    <mergeCell ref="K13:Q21"/>
  </mergeCells>
  <hyperlinks>
    <hyperlink ref="H1" r:id="rId1" location="p35306255"/>
  </hyperlinks>
  <pageMargins left="0.78749999999999998" right="0.78749999999999998" top="1.0249999999999999" bottom="1.0249999999999999" header="0.78749999999999998" footer="0.78749999999999998"/>
  <pageSetup paperSize="9" firstPageNumber="0" orientation="portrait" horizontalDpi="0" verticalDpi="0" r:id="rId2"/>
  <headerFooter>
    <oddHeader>&amp;C&amp;"Arial,Normal"&amp;A</oddHeader>
    <oddFooter>&amp;C&amp;"Arial,Normal"Page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J22"/>
  <sheetViews>
    <sheetView workbookViewId="0">
      <selection activeCell="J7" sqref="J7"/>
    </sheetView>
  </sheetViews>
  <sheetFormatPr baseColWidth="10" defaultRowHeight="14.25" x14ac:dyDescent="0.25"/>
  <cols>
    <col min="1" max="1" width="65.5703125" bestFit="1" customWidth="1"/>
    <col min="2" max="2" width="9.5703125" bestFit="1" customWidth="1"/>
    <col min="3" max="3" width="21.5703125" bestFit="1" customWidth="1"/>
    <col min="4" max="4" width="15.42578125" bestFit="1" customWidth="1"/>
    <col min="6" max="6" width="12.28515625" bestFit="1" customWidth="1"/>
    <col min="7" max="7" width="20.7109375" bestFit="1" customWidth="1"/>
  </cols>
  <sheetData>
    <row r="1" spans="1:10" ht="25.5" x14ac:dyDescent="0.25">
      <c r="A1" s="30"/>
      <c r="B1" s="30"/>
      <c r="C1" s="30"/>
      <c r="D1" s="30"/>
      <c r="E1" s="30"/>
      <c r="F1" s="30"/>
      <c r="G1" s="30"/>
    </row>
    <row r="2" spans="1:10" ht="25.5" x14ac:dyDescent="0.25">
      <c r="A2" s="31" t="s">
        <v>16</v>
      </c>
      <c r="B2" s="32" t="s">
        <v>17</v>
      </c>
      <c r="C2" s="33" t="s">
        <v>18</v>
      </c>
      <c r="D2" s="33" t="s">
        <v>19</v>
      </c>
      <c r="E2" s="33" t="s">
        <v>20</v>
      </c>
      <c r="F2" s="33" t="s">
        <v>21</v>
      </c>
      <c r="G2" s="34" t="s">
        <v>22</v>
      </c>
    </row>
    <row r="3" spans="1:10" ht="25.5" x14ac:dyDescent="0.25">
      <c r="A3" s="35" t="s">
        <v>23</v>
      </c>
      <c r="B3" s="36" t="s">
        <v>24</v>
      </c>
      <c r="C3" s="37">
        <v>150</v>
      </c>
      <c r="D3" s="38">
        <v>1</v>
      </c>
      <c r="E3" s="39">
        <v>0.21</v>
      </c>
      <c r="F3" s="40">
        <f t="shared" ref="F3:F9" si="0">G3*E3</f>
        <v>31.5</v>
      </c>
      <c r="G3" s="41">
        <f>C3*D3</f>
        <v>150</v>
      </c>
    </row>
    <row r="4" spans="1:10" ht="25.5" x14ac:dyDescent="0.25">
      <c r="A4" s="35" t="s">
        <v>44</v>
      </c>
      <c r="B4" s="42" t="s">
        <v>25</v>
      </c>
      <c r="C4" s="43">
        <v>60</v>
      </c>
      <c r="D4" s="44">
        <f>('Note Débours'!D12)</f>
        <v>1.5777777777777768</v>
      </c>
      <c r="E4" s="45">
        <v>0.21</v>
      </c>
      <c r="F4" s="40">
        <f t="shared" si="0"/>
        <v>477.11999999999972</v>
      </c>
      <c r="G4" s="41">
        <f>'Note Débours'!D13</f>
        <v>2271.9999999999986</v>
      </c>
      <c r="J4" s="17"/>
    </row>
    <row r="5" spans="1:10" s="17" customFormat="1" ht="25.5" x14ac:dyDescent="0.25">
      <c r="A5" s="35" t="s">
        <v>47</v>
      </c>
      <c r="B5" s="42" t="s">
        <v>25</v>
      </c>
      <c r="C5" s="43">
        <v>80</v>
      </c>
      <c r="D5" s="44">
        <f>('Note Débours'!E12)</f>
        <v>1.4736111111111114</v>
      </c>
      <c r="E5" s="45">
        <v>0.21</v>
      </c>
      <c r="F5" s="40">
        <f t="shared" si="0"/>
        <v>594.16000000000008</v>
      </c>
      <c r="G5" s="41">
        <f>'Note Débours'!E13</f>
        <v>2829.3333333333339</v>
      </c>
    </row>
    <row r="6" spans="1:10" ht="25.5" x14ac:dyDescent="0.25">
      <c r="A6" s="35" t="s">
        <v>26</v>
      </c>
      <c r="B6" s="42" t="s">
        <v>27</v>
      </c>
      <c r="C6" s="43">
        <v>0.5</v>
      </c>
      <c r="D6" s="46">
        <f>'Note Débours'!B25</f>
        <v>241</v>
      </c>
      <c r="E6" s="45">
        <v>0.21</v>
      </c>
      <c r="F6" s="40">
        <f t="shared" si="0"/>
        <v>25.305</v>
      </c>
      <c r="G6" s="41">
        <f>'Note Débours'!E25</f>
        <v>120.5</v>
      </c>
    </row>
    <row r="7" spans="1:10" ht="25.5" x14ac:dyDescent="0.25">
      <c r="A7" s="35" t="s">
        <v>28</v>
      </c>
      <c r="B7" s="36" t="s">
        <v>29</v>
      </c>
      <c r="C7" s="37">
        <v>7.0000000000000007E-2</v>
      </c>
      <c r="D7" s="47">
        <v>30</v>
      </c>
      <c r="E7" s="48">
        <v>0.21</v>
      </c>
      <c r="F7" s="40">
        <f t="shared" si="0"/>
        <v>0.441</v>
      </c>
      <c r="G7" s="41">
        <f>C7*D7</f>
        <v>2.1</v>
      </c>
    </row>
    <row r="8" spans="1:10" ht="25.5" x14ac:dyDescent="0.25">
      <c r="A8" s="35" t="s">
        <v>30</v>
      </c>
      <c r="B8" s="42" t="s">
        <v>24</v>
      </c>
      <c r="C8" s="43">
        <v>0.5</v>
      </c>
      <c r="D8" s="46">
        <v>5</v>
      </c>
      <c r="E8" s="45">
        <v>0.21</v>
      </c>
      <c r="F8" s="40">
        <f t="shared" si="0"/>
        <v>0.52500000000000002</v>
      </c>
      <c r="G8" s="41">
        <f>C8*D8</f>
        <v>2.5</v>
      </c>
    </row>
    <row r="9" spans="1:10" ht="25.5" x14ac:dyDescent="0.25">
      <c r="A9" s="49" t="s">
        <v>31</v>
      </c>
      <c r="B9" s="50"/>
      <c r="C9" s="51"/>
      <c r="D9" s="52"/>
      <c r="E9" s="53">
        <v>0.21</v>
      </c>
      <c r="F9" s="54">
        <f t="shared" si="0"/>
        <v>0</v>
      </c>
      <c r="G9" s="55">
        <f>'Note Débours'!F31</f>
        <v>0</v>
      </c>
    </row>
    <row r="10" spans="1:10" ht="17.25" x14ac:dyDescent="0.25">
      <c r="A10" s="56"/>
      <c r="B10" s="56"/>
      <c r="C10" s="56"/>
      <c r="D10" s="56"/>
      <c r="E10" s="56"/>
      <c r="F10" s="56"/>
      <c r="G10" s="56"/>
    </row>
    <row r="11" spans="1:10" ht="25.5" x14ac:dyDescent="0.25">
      <c r="A11" s="56"/>
      <c r="B11" s="56"/>
      <c r="C11" s="56"/>
      <c r="E11" s="57" t="s">
        <v>32</v>
      </c>
      <c r="F11" s="57"/>
      <c r="G11" s="58">
        <f>SUM(G3:G9)</f>
        <v>5376.4333333333325</v>
      </c>
    </row>
    <row r="12" spans="1:10" ht="25.5" x14ac:dyDescent="0.25">
      <c r="A12" s="59"/>
      <c r="B12" s="59"/>
      <c r="C12" s="59"/>
      <c r="E12" s="60" t="s">
        <v>33</v>
      </c>
      <c r="F12" s="60"/>
      <c r="G12" s="61">
        <f>SUM(F2:F8)</f>
        <v>1129.0509999999999</v>
      </c>
    </row>
    <row r="13" spans="1:10" ht="25.5" x14ac:dyDescent="0.25">
      <c r="A13" s="59"/>
      <c r="B13" s="59"/>
      <c r="C13" s="59"/>
      <c r="E13" s="60" t="s">
        <v>34</v>
      </c>
      <c r="F13" s="60"/>
      <c r="G13" s="61">
        <f>SUM(G11:G12)</f>
        <v>6505.484333333332</v>
      </c>
    </row>
    <row r="14" spans="1:10" ht="25.5" x14ac:dyDescent="0.25">
      <c r="A14" s="59"/>
      <c r="B14" s="59"/>
      <c r="C14" s="59"/>
      <c r="E14" s="62" t="s">
        <v>35</v>
      </c>
      <c r="F14" s="62"/>
      <c r="G14" s="63">
        <v>200</v>
      </c>
    </row>
    <row r="15" spans="1:10" ht="30.75" x14ac:dyDescent="0.25">
      <c r="A15" s="59"/>
      <c r="B15" s="59"/>
      <c r="C15" s="59"/>
      <c r="E15" s="64" t="s">
        <v>36</v>
      </c>
      <c r="F15" s="64"/>
      <c r="G15" s="65">
        <f>(G11+G12)-G14</f>
        <v>6305.484333333332</v>
      </c>
    </row>
    <row r="16" spans="1:10" ht="17.25" x14ac:dyDescent="0.25">
      <c r="A16" s="56"/>
      <c r="B16" s="56"/>
      <c r="C16" s="56"/>
      <c r="D16" s="56"/>
      <c r="E16" s="56"/>
      <c r="F16" s="56"/>
      <c r="G16" s="56"/>
    </row>
    <row r="17" spans="1:7" ht="26.25" x14ac:dyDescent="0.25">
      <c r="A17" s="66" t="s">
        <v>37</v>
      </c>
      <c r="B17" s="56"/>
      <c r="C17" s="56"/>
      <c r="D17" s="56"/>
      <c r="E17" s="56"/>
      <c r="F17" s="56"/>
      <c r="G17" s="56"/>
    </row>
    <row r="18" spans="1:7" ht="26.25" x14ac:dyDescent="0.25">
      <c r="A18" s="66" t="s">
        <v>38</v>
      </c>
      <c r="B18" s="56"/>
      <c r="C18" s="56"/>
      <c r="D18" s="56"/>
      <c r="E18" s="56"/>
      <c r="F18" s="56"/>
      <c r="G18" s="56"/>
    </row>
    <row r="19" spans="1:7" ht="25.5" x14ac:dyDescent="0.25">
      <c r="A19" s="30"/>
      <c r="B19" s="56"/>
      <c r="C19" s="56"/>
      <c r="D19" s="56"/>
      <c r="E19" s="56"/>
      <c r="F19" s="56"/>
      <c r="G19" s="56"/>
    </row>
    <row r="20" spans="1:7" ht="51" x14ac:dyDescent="0.25">
      <c r="A20" s="67" t="s">
        <v>39</v>
      </c>
      <c r="B20" s="67"/>
      <c r="C20" s="67"/>
      <c r="D20" s="67"/>
      <c r="E20" s="67"/>
      <c r="F20" s="67"/>
      <c r="G20" s="67"/>
    </row>
    <row r="21" spans="1:7" ht="76.5" x14ac:dyDescent="0.25">
      <c r="A21" s="68" t="s">
        <v>40</v>
      </c>
      <c r="B21" s="68"/>
      <c r="C21" s="68"/>
      <c r="D21" s="68"/>
      <c r="E21" s="68"/>
      <c r="F21" s="68"/>
      <c r="G21" s="68"/>
    </row>
    <row r="22" spans="1:7" ht="102" x14ac:dyDescent="0.25">
      <c r="A22" s="69" t="s">
        <v>41</v>
      </c>
      <c r="B22" s="69"/>
      <c r="C22" s="69"/>
      <c r="D22" s="69"/>
      <c r="E22" s="69"/>
      <c r="F22" s="69"/>
      <c r="G22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Note Débours</vt:lpstr>
      <vt:lpstr>Facture</vt:lpstr>
      <vt:lpstr>FactureNom</vt:lpstr>
      <vt:lpstr>Facture!Impression_des_titres</vt:lpstr>
      <vt:lpstr>NomSociété</vt:lpstr>
      <vt:lpstr>SousTotalFacture</vt:lpstr>
      <vt:lpstr>Versement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tossot perroudon</dc:creator>
  <cp:lastModifiedBy>Jean-Luc Courtin</cp:lastModifiedBy>
  <cp:revision>78</cp:revision>
  <dcterms:created xsi:type="dcterms:W3CDTF">2013-12-16T21:59:38Z</dcterms:created>
  <dcterms:modified xsi:type="dcterms:W3CDTF">2018-06-04T10:19:44Z</dcterms:modified>
  <dc:language>fr-BE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