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CEFIL cours Zoom Excel\3._Test en blanc\"/>
    </mc:Choice>
  </mc:AlternateContent>
  <xr:revisionPtr revIDLastSave="0" documentId="13_ncr:1_{F0EEF65F-CCC6-4B8D-8E81-A752E6E02104}" xr6:coauthVersionLast="45" xr6:coauthVersionMax="45" xr10:uidLastSave="{00000000-0000-0000-0000-000000000000}"/>
  <bookViews>
    <workbookView xWindow="-120" yWindow="-120" windowWidth="19440" windowHeight="15000" xr2:uid="{BB78CB1C-146E-4755-A481-884F5C967905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K7" i="1"/>
  <c r="K6" i="1"/>
  <c r="J13" i="1"/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 l="1"/>
  <c r="J33" i="1"/>
  <c r="K9" i="1" l="1"/>
  <c r="I33" i="1"/>
  <c r="H33" i="1"/>
  <c r="H13" i="1"/>
  <c r="I13" i="1"/>
  <c r="F33" i="1"/>
  <c r="D33" i="1"/>
  <c r="K14" i="1"/>
  <c r="K15" i="1"/>
  <c r="K16" i="1"/>
  <c r="L16" i="1" s="1"/>
  <c r="K17" i="1"/>
  <c r="L17" i="1" s="1"/>
  <c r="K18" i="1"/>
  <c r="K19" i="1"/>
  <c r="K20" i="1"/>
  <c r="L20" i="1" s="1"/>
  <c r="K21" i="1"/>
  <c r="L21" i="1" s="1"/>
  <c r="K22" i="1"/>
  <c r="K23" i="1"/>
  <c r="K24" i="1"/>
  <c r="L24" i="1" s="1"/>
  <c r="K25" i="1"/>
  <c r="L25" i="1" s="1"/>
  <c r="K26" i="1"/>
  <c r="K27" i="1"/>
  <c r="K28" i="1"/>
  <c r="L28" i="1" s="1"/>
  <c r="K29" i="1"/>
  <c r="L29" i="1" s="1"/>
  <c r="K30" i="1"/>
  <c r="K31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13" i="1"/>
  <c r="M31" i="1" l="1"/>
  <c r="L23" i="1"/>
  <c r="M23" i="1" s="1"/>
  <c r="L19" i="1"/>
  <c r="M19" i="1" s="1"/>
  <c r="L31" i="1"/>
  <c r="L27" i="1"/>
  <c r="M27" i="1" s="1"/>
  <c r="L15" i="1"/>
  <c r="M15" i="1" s="1"/>
  <c r="M29" i="1"/>
  <c r="M25" i="1"/>
  <c r="M21" i="1"/>
  <c r="M17" i="1"/>
  <c r="L30" i="1"/>
  <c r="M30" i="1" s="1"/>
  <c r="L26" i="1"/>
  <c r="M26" i="1" s="1"/>
  <c r="L22" i="1"/>
  <c r="M22" i="1" s="1"/>
  <c r="L18" i="1"/>
  <c r="M18" i="1" s="1"/>
  <c r="L14" i="1"/>
  <c r="M14" i="1" s="1"/>
  <c r="M28" i="1"/>
  <c r="M24" i="1"/>
  <c r="M20" i="1"/>
  <c r="M16" i="1"/>
  <c r="K13" i="1"/>
  <c r="K33" i="1" s="1"/>
  <c r="L13" i="1" l="1"/>
  <c r="L33" i="1" s="1"/>
  <c r="M13" i="1"/>
  <c r="M33" i="1" s="1"/>
</calcChain>
</file>

<file path=xl/sharedStrings.xml><?xml version="1.0" encoding="utf-8"?>
<sst xmlns="http://schemas.openxmlformats.org/spreadsheetml/2006/main" count="91" uniqueCount="32">
  <si>
    <t>Liste des Prix</t>
  </si>
  <si>
    <t>Statistique</t>
  </si>
  <si>
    <t>Ordinateur</t>
  </si>
  <si>
    <t>Divers</t>
  </si>
  <si>
    <t>Min</t>
  </si>
  <si>
    <t>Fixe</t>
  </si>
  <si>
    <t>pièce</t>
  </si>
  <si>
    <t>Microsoft</t>
  </si>
  <si>
    <t>Max</t>
  </si>
  <si>
    <t>Portable</t>
  </si>
  <si>
    <t>Open source</t>
  </si>
  <si>
    <t>TVA</t>
  </si>
  <si>
    <t>Moyen</t>
  </si>
  <si>
    <t>Installation de la suite</t>
  </si>
  <si>
    <t>NB Client</t>
  </si>
  <si>
    <t>N° Client</t>
  </si>
  <si>
    <t>ORDINATEUR</t>
  </si>
  <si>
    <t>Quantité</t>
  </si>
  <si>
    <t>Prix matériel</t>
  </si>
  <si>
    <t>Suite Office</t>
  </si>
  <si>
    <t>Prix de la suite</t>
  </si>
  <si>
    <t>Installation</t>
  </si>
  <si>
    <t>Total Installation</t>
  </si>
  <si>
    <t>Sous-total 1</t>
  </si>
  <si>
    <t>Rabais</t>
  </si>
  <si>
    <t>Total HT</t>
  </si>
  <si>
    <t>Total TTC</t>
  </si>
  <si>
    <t>Oui</t>
  </si>
  <si>
    <t>Non</t>
  </si>
  <si>
    <t xml:space="preserve">Non </t>
  </si>
  <si>
    <t>Total commande</t>
  </si>
  <si>
    <t>Rabais dès 3 ordinat's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</si>
</sst>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CHF&quot;_-;\-* #,##0.00\ &quot;CHF&quot;_-;_-* &quot;-&quot;??\ &quot;CHF&quot;_-;_-@_-"/>
    <numFmt numFmtId="164" formatCode="_ &quot;CHF&quot;\ * #,##0.00_ ;_ &quot;CHF&quot;\ * \-#,##0.00_ ;_ &quot;CHF&quot;\ * &quot;-&quot;??_ ;_ @_ "/>
    <numFmt numFmtId="165" formatCode="0.0%"/>
    <numFmt numFmtId="166" formatCode="_-* #,##0.00\ [$CHF-100C]_-;\-* #,##0.00\ [$CHF-100C]_-;_-* &quot;-&quot;??\ [$CHF-100C]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left"/>
    </xf>
    <xf numFmtId="166" fontId="0" fillId="0" borderId="0" xfId="0" applyNumberFormat="1" applyFont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left" vertical="center" wrapText="1"/>
    </xf>
    <xf numFmtId="44" fontId="0" fillId="0" borderId="0" xfId="0" applyNumberFormat="1" applyFont="1" applyAlignment="1">
      <alignment horizontal="left" vertical="center" wrapText="1"/>
    </xf>
    <xf numFmtId="0" fontId="0" fillId="0" borderId="0" xfId="0" applyAlignment="1">
      <alignment wrapText="1"/>
    </xf>
    <xf numFmtId="44" fontId="0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10" fontId="0" fillId="0" borderId="16" xfId="0" applyNumberFormat="1" applyFont="1" applyBorder="1" applyAlignment="1">
      <alignment horizontal="center" vertical="center"/>
    </xf>
    <xf numFmtId="165" fontId="0" fillId="0" borderId="20" xfId="1" applyNumberFormat="1" applyFont="1" applyBorder="1" applyAlignment="1">
      <alignment horizontal="center" vertical="center"/>
    </xf>
    <xf numFmtId="0" fontId="0" fillId="0" borderId="19" xfId="0" applyFont="1" applyBorder="1" applyAlignment="1">
      <alignment horizontal="left"/>
    </xf>
    <xf numFmtId="44" fontId="0" fillId="0" borderId="20" xfId="0" applyNumberFormat="1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44" fontId="0" fillId="0" borderId="13" xfId="0" applyNumberFormat="1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16" xfId="0" applyNumberFormat="1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left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247650</xdr:colOff>
      <xdr:row>3</xdr:row>
      <xdr:rowOff>19050</xdr:rowOff>
    </xdr:from>
    <xdr:to>
      <xdr:col>12</xdr:col>
      <xdr:colOff>936625</xdr:colOff>
      <xdr:row>8</xdr:row>
      <xdr:rowOff>190500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E35203F-0197-45C9-AEFE-F74788255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600075"/>
          <a:ext cx="1536700" cy="1152525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</xdr:colOff>
      <xdr:row>3</xdr:row>
      <xdr:rowOff>19050</xdr:rowOff>
    </xdr:from>
    <xdr:to>
      <xdr:col>4</xdr:col>
      <xdr:colOff>727075</xdr:colOff>
      <xdr:row>8</xdr:row>
      <xdr:rowOff>190500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6A9EC54D-ABA9-4BA4-A39E-B0605CFAE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975" y="600075"/>
          <a:ext cx="1536700" cy="1152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6A446-B60E-4AA9-8676-117908DE8112}">
  <sheetPr>
    <pageSetUpPr fitToPage="1"/>
  </sheetPr>
  <dimension ref="A3:M33"/>
  <sheetViews>
    <sheetView tabSelected="1" workbookViewId="0">
      <pane ySplit="12" topLeftCell="A13" activePane="bottomLeft" state="frozen"/>
      <selection pane="bottomLeft" activeCell="J31" sqref="J31"/>
    </sheetView>
  </sheetViews>
  <sheetFormatPr baseColWidth="10" defaultRowHeight="15" x14ac:dyDescent="0.25"/>
  <cols>
    <col min="1" max="1" width="8.5703125" customWidth="1"/>
    <col min="2" max="2" width="10.140625" customWidth="1"/>
    <col min="3" max="3" width="5.5703125" customWidth="1"/>
    <col min="4" max="4" width="13.42578125" customWidth="1"/>
    <col min="6" max="6" width="13.42578125" customWidth="1"/>
    <col min="7" max="7" width="7.28515625" customWidth="1"/>
    <col min="8" max="8" width="12.42578125" customWidth="1"/>
    <col min="9" max="9" width="13.5703125" customWidth="1"/>
    <col min="10" max="10" width="13.42578125" customWidth="1"/>
    <col min="11" max="11" width="13.7109375" customWidth="1"/>
    <col min="12" max="12" width="12.7109375" bestFit="1" customWidth="1"/>
    <col min="13" max="13" width="14.140625" customWidth="1"/>
  </cols>
  <sheetData>
    <row r="3" spans="1:13" ht="15.75" thickBot="1" x14ac:dyDescent="0.3"/>
    <row r="4" spans="1:13" ht="15.75" thickBot="1" x14ac:dyDescent="0.3">
      <c r="A4" s="31" t="s">
        <v>0</v>
      </c>
      <c r="B4" s="32"/>
      <c r="C4" s="33"/>
      <c r="D4" s="4"/>
      <c r="E4" s="4"/>
      <c r="F4" s="43" t="s">
        <v>3</v>
      </c>
      <c r="G4" s="44"/>
      <c r="H4" s="45"/>
      <c r="I4" s="4"/>
      <c r="J4" s="27" t="s">
        <v>1</v>
      </c>
      <c r="K4" s="28"/>
      <c r="L4" s="4"/>
      <c r="M4" s="4"/>
    </row>
    <row r="5" spans="1:13" ht="15.75" thickBot="1" x14ac:dyDescent="0.3">
      <c r="A5" s="34" t="s">
        <v>2</v>
      </c>
      <c r="B5" s="35"/>
      <c r="C5" s="36"/>
      <c r="D5" s="1"/>
      <c r="E5" s="4"/>
      <c r="F5" s="46"/>
      <c r="G5" s="47"/>
      <c r="H5" s="48"/>
      <c r="I5" s="4"/>
      <c r="J5" s="29"/>
      <c r="K5" s="30"/>
      <c r="L5" s="4"/>
      <c r="M5" s="4"/>
    </row>
    <row r="6" spans="1:13" x14ac:dyDescent="0.25">
      <c r="A6" s="21" t="s">
        <v>5</v>
      </c>
      <c r="B6" s="22">
        <v>650</v>
      </c>
      <c r="C6" s="23" t="s">
        <v>6</v>
      </c>
      <c r="F6" s="39" t="s">
        <v>31</v>
      </c>
      <c r="G6" s="40"/>
      <c r="H6" s="14">
        <v>5.5E-2</v>
      </c>
      <c r="I6" s="4"/>
      <c r="J6" s="15" t="s">
        <v>4</v>
      </c>
      <c r="K6" s="16">
        <f>MIN(M13:M31)</f>
        <v>713.1</v>
      </c>
      <c r="L6" s="4"/>
      <c r="M6" s="4"/>
    </row>
    <row r="7" spans="1:13" ht="15.75" thickBot="1" x14ac:dyDescent="0.3">
      <c r="A7" s="17" t="s">
        <v>9</v>
      </c>
      <c r="B7" s="10">
        <v>859</v>
      </c>
      <c r="C7" s="24" t="s">
        <v>6</v>
      </c>
      <c r="F7" s="41" t="s">
        <v>11</v>
      </c>
      <c r="G7" s="42"/>
      <c r="H7" s="13">
        <v>7.8E-2</v>
      </c>
      <c r="I7" s="4"/>
      <c r="J7" s="17" t="s">
        <v>8</v>
      </c>
      <c r="K7" s="18">
        <f>MAX(M13:M31)</f>
        <v>9745.6</v>
      </c>
      <c r="L7" s="4"/>
      <c r="M7" s="4"/>
    </row>
    <row r="8" spans="1:13" x14ac:dyDescent="0.25">
      <c r="A8" s="17" t="s">
        <v>7</v>
      </c>
      <c r="B8" s="11">
        <v>154</v>
      </c>
      <c r="C8" s="24" t="s">
        <v>6</v>
      </c>
      <c r="G8" s="4"/>
      <c r="H8" s="4"/>
      <c r="I8" s="4"/>
      <c r="J8" s="17" t="s">
        <v>12</v>
      </c>
      <c r="K8" s="18">
        <f>AVERAGE(M13:M31)</f>
        <v>3208.0815789473691</v>
      </c>
      <c r="L8" s="4"/>
      <c r="M8" s="4"/>
    </row>
    <row r="9" spans="1:13" ht="15.75" thickBot="1" x14ac:dyDescent="0.3">
      <c r="A9" s="19" t="s">
        <v>10</v>
      </c>
      <c r="B9" s="25">
        <v>0</v>
      </c>
      <c r="C9" s="26" t="s">
        <v>6</v>
      </c>
      <c r="D9" s="4"/>
      <c r="E9" s="4"/>
      <c r="F9" s="4"/>
      <c r="G9" s="4"/>
      <c r="H9" s="4"/>
      <c r="I9" s="4"/>
      <c r="J9" s="19" t="s">
        <v>14</v>
      </c>
      <c r="K9" s="20">
        <f>COUNTA(A13:A31)</f>
        <v>19</v>
      </c>
      <c r="L9" s="4"/>
      <c r="M9" s="4"/>
    </row>
    <row r="10" spans="1:13" ht="27.95" customHeight="1" thickBot="1" x14ac:dyDescent="0.3">
      <c r="A10" s="4"/>
      <c r="B10" s="4"/>
      <c r="C10" s="4"/>
      <c r="F10" s="37" t="s">
        <v>13</v>
      </c>
      <c r="G10" s="38"/>
      <c r="H10" s="12">
        <v>50</v>
      </c>
      <c r="I10" s="12" t="s">
        <v>6</v>
      </c>
      <c r="J10" s="4"/>
      <c r="K10" s="4"/>
      <c r="L10" s="4"/>
      <c r="M10" s="4"/>
    </row>
    <row r="11" spans="1:13" ht="15.7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s="7" customFormat="1" ht="27.95" customHeight="1" x14ac:dyDescent="0.25">
      <c r="A12" s="5" t="s">
        <v>15</v>
      </c>
      <c r="B12" s="5" t="s">
        <v>16</v>
      </c>
      <c r="C12" s="5" t="s">
        <v>17</v>
      </c>
      <c r="D12" s="5" t="s">
        <v>18</v>
      </c>
      <c r="E12" s="5" t="s">
        <v>19</v>
      </c>
      <c r="F12" s="6" t="s">
        <v>20</v>
      </c>
      <c r="G12" s="5" t="s">
        <v>21</v>
      </c>
      <c r="H12" s="5" t="s">
        <v>22</v>
      </c>
      <c r="I12" s="5" t="s">
        <v>23</v>
      </c>
      <c r="J12" s="5" t="s">
        <v>24</v>
      </c>
      <c r="K12" s="5" t="s">
        <v>25</v>
      </c>
      <c r="L12" s="5" t="s">
        <v>11</v>
      </c>
      <c r="M12" s="5" t="s">
        <v>26</v>
      </c>
    </row>
    <row r="13" spans="1:13" x14ac:dyDescent="0.25">
      <c r="A13" s="1">
        <v>1147</v>
      </c>
      <c r="B13" s="1" t="s">
        <v>5</v>
      </c>
      <c r="C13" s="1">
        <v>1</v>
      </c>
      <c r="D13" s="2">
        <f>IF(B13="Fixe",C13*$B$6,C13*$B$7)</f>
        <v>650</v>
      </c>
      <c r="E13" s="1" t="s">
        <v>7</v>
      </c>
      <c r="F13" s="3">
        <f>IF(E13="Microsoft",C13*B$8,0)</f>
        <v>154</v>
      </c>
      <c r="G13" s="1" t="s">
        <v>28</v>
      </c>
      <c r="H13" s="2">
        <f t="shared" ref="H13:H31" si="0">IF(G13="Non",C13*0,C13*H$10)</f>
        <v>0</v>
      </c>
      <c r="I13" s="2">
        <f>SUM(H13,F13,D13)</f>
        <v>804</v>
      </c>
      <c r="J13" s="8">
        <f>I13*$H$6+IF(C13&gt;=3,$C$31*$H$6,IF(C13&gt;=2,$C$31*$H$6,0))</f>
        <v>44.22</v>
      </c>
      <c r="K13" s="2">
        <f>I13-J13</f>
        <v>759.78</v>
      </c>
      <c r="L13" s="2">
        <f>K13*$H$7</f>
        <v>59.262839999999997</v>
      </c>
      <c r="M13" s="2">
        <f>MROUND(SUM(K13:L13),0.05)</f>
        <v>819.05000000000007</v>
      </c>
    </row>
    <row r="14" spans="1:13" x14ac:dyDescent="0.25">
      <c r="A14" s="1">
        <v>1236</v>
      </c>
      <c r="B14" s="1" t="s">
        <v>9</v>
      </c>
      <c r="C14" s="1">
        <v>3</v>
      </c>
      <c r="D14" s="2">
        <f t="shared" ref="D14:D31" si="1">IF(B14="Fixe",C14*$B$6,C14*$B$7)</f>
        <v>2577</v>
      </c>
      <c r="E14" s="1" t="s">
        <v>7</v>
      </c>
      <c r="F14" s="3">
        <f t="shared" ref="F14:F31" si="2">IF(E14="Microsoft",C14*B$8,0)</f>
        <v>462</v>
      </c>
      <c r="G14" s="1" t="s">
        <v>27</v>
      </c>
      <c r="H14" s="2">
        <f t="shared" si="0"/>
        <v>150</v>
      </c>
      <c r="I14" s="2">
        <f t="shared" ref="I14:I31" si="3">SUM(H14,F14,D14)</f>
        <v>3189</v>
      </c>
      <c r="J14" s="8">
        <f t="shared" ref="J14:J30" si="4">I14*$H$6+IF(C14&gt;=3,$C$31*$H$6,IF(C14&gt;=2,$C$31*$H$6,0))</f>
        <v>175.78</v>
      </c>
      <c r="K14" s="2">
        <f t="shared" ref="K14:K31" si="5">I14-J14</f>
        <v>3013.22</v>
      </c>
      <c r="L14" s="2">
        <f t="shared" ref="L14:L31" si="6">K14*$H$7</f>
        <v>235.03115999999997</v>
      </c>
      <c r="M14" s="2">
        <f t="shared" ref="M14:M31" si="7">MROUND(SUM(K14:L14),0.05)</f>
        <v>3248.25</v>
      </c>
    </row>
    <row r="15" spans="1:13" x14ac:dyDescent="0.25">
      <c r="A15" s="1">
        <v>1254</v>
      </c>
      <c r="B15" s="1" t="s">
        <v>5</v>
      </c>
      <c r="C15" s="1">
        <v>1</v>
      </c>
      <c r="D15" s="2">
        <f t="shared" si="1"/>
        <v>650</v>
      </c>
      <c r="E15" s="1" t="s">
        <v>7</v>
      </c>
      <c r="F15" s="3">
        <f t="shared" si="2"/>
        <v>154</v>
      </c>
      <c r="G15" s="1" t="s">
        <v>28</v>
      </c>
      <c r="H15" s="2">
        <f t="shared" si="0"/>
        <v>0</v>
      </c>
      <c r="I15" s="2">
        <f t="shared" si="3"/>
        <v>804</v>
      </c>
      <c r="J15" s="8">
        <f t="shared" si="4"/>
        <v>44.22</v>
      </c>
      <c r="K15" s="2">
        <f t="shared" si="5"/>
        <v>759.78</v>
      </c>
      <c r="L15" s="2">
        <f t="shared" si="6"/>
        <v>59.262839999999997</v>
      </c>
      <c r="M15" s="2">
        <f t="shared" si="7"/>
        <v>819.05000000000007</v>
      </c>
    </row>
    <row r="16" spans="1:13" x14ac:dyDescent="0.25">
      <c r="A16" s="1">
        <v>1526</v>
      </c>
      <c r="B16" s="1" t="s">
        <v>5</v>
      </c>
      <c r="C16" s="1">
        <v>7</v>
      </c>
      <c r="D16" s="2">
        <f t="shared" si="1"/>
        <v>4550</v>
      </c>
      <c r="E16" s="1" t="s">
        <v>10</v>
      </c>
      <c r="F16" s="3">
        <f t="shared" si="2"/>
        <v>0</v>
      </c>
      <c r="G16" s="1" t="s">
        <v>28</v>
      </c>
      <c r="H16" s="2">
        <f t="shared" si="0"/>
        <v>0</v>
      </c>
      <c r="I16" s="2">
        <f t="shared" si="3"/>
        <v>4550</v>
      </c>
      <c r="J16" s="8">
        <f t="shared" si="4"/>
        <v>250.63499999999999</v>
      </c>
      <c r="K16" s="2">
        <f t="shared" si="5"/>
        <v>4299.3649999999998</v>
      </c>
      <c r="L16" s="2">
        <f t="shared" si="6"/>
        <v>335.35046999999997</v>
      </c>
      <c r="M16" s="2">
        <f t="shared" si="7"/>
        <v>4634.7</v>
      </c>
    </row>
    <row r="17" spans="1:13" x14ac:dyDescent="0.25">
      <c r="A17" s="1">
        <v>1999</v>
      </c>
      <c r="B17" s="1" t="s">
        <v>9</v>
      </c>
      <c r="C17" s="1">
        <v>6</v>
      </c>
      <c r="D17" s="2">
        <f t="shared" si="1"/>
        <v>5154</v>
      </c>
      <c r="E17" s="1" t="s">
        <v>10</v>
      </c>
      <c r="F17" s="3">
        <f t="shared" si="2"/>
        <v>0</v>
      </c>
      <c r="G17" s="1" t="s">
        <v>27</v>
      </c>
      <c r="H17" s="2">
        <f t="shared" si="0"/>
        <v>300</v>
      </c>
      <c r="I17" s="2">
        <f t="shared" si="3"/>
        <v>5454</v>
      </c>
      <c r="J17" s="8">
        <f t="shared" si="4"/>
        <v>300.35500000000002</v>
      </c>
      <c r="K17" s="2">
        <f t="shared" si="5"/>
        <v>5153.6450000000004</v>
      </c>
      <c r="L17" s="2">
        <f t="shared" si="6"/>
        <v>401.98431000000005</v>
      </c>
      <c r="M17" s="2">
        <f t="shared" si="7"/>
        <v>5555.6500000000005</v>
      </c>
    </row>
    <row r="18" spans="1:13" x14ac:dyDescent="0.25">
      <c r="A18" s="1">
        <v>2365</v>
      </c>
      <c r="B18" s="1" t="s">
        <v>5</v>
      </c>
      <c r="C18" s="1">
        <v>3</v>
      </c>
      <c r="D18" s="2">
        <f t="shared" si="1"/>
        <v>1950</v>
      </c>
      <c r="E18" s="1" t="s">
        <v>10</v>
      </c>
      <c r="F18" s="3">
        <f t="shared" si="2"/>
        <v>0</v>
      </c>
      <c r="G18" s="1" t="s">
        <v>27</v>
      </c>
      <c r="H18" s="2">
        <f t="shared" si="0"/>
        <v>150</v>
      </c>
      <c r="I18" s="2">
        <f t="shared" si="3"/>
        <v>2100</v>
      </c>
      <c r="J18" s="8">
        <f t="shared" si="4"/>
        <v>115.88500000000001</v>
      </c>
      <c r="K18" s="2">
        <f t="shared" si="5"/>
        <v>1984.115</v>
      </c>
      <c r="L18" s="2">
        <f t="shared" si="6"/>
        <v>154.76097000000001</v>
      </c>
      <c r="M18" s="2">
        <f t="shared" si="7"/>
        <v>2138.9</v>
      </c>
    </row>
    <row r="19" spans="1:13" x14ac:dyDescent="0.25">
      <c r="A19" s="1">
        <v>4541</v>
      </c>
      <c r="B19" s="1" t="s">
        <v>9</v>
      </c>
      <c r="C19" s="1">
        <v>2</v>
      </c>
      <c r="D19" s="2">
        <f t="shared" si="1"/>
        <v>1718</v>
      </c>
      <c r="E19" s="1" t="s">
        <v>10</v>
      </c>
      <c r="F19" s="3">
        <f t="shared" si="2"/>
        <v>0</v>
      </c>
      <c r="G19" s="1" t="s">
        <v>27</v>
      </c>
      <c r="H19" s="2">
        <f t="shared" si="0"/>
        <v>100</v>
      </c>
      <c r="I19" s="2">
        <f t="shared" si="3"/>
        <v>1818</v>
      </c>
      <c r="J19" s="8">
        <f t="shared" si="4"/>
        <v>100.375</v>
      </c>
      <c r="K19" s="2">
        <f t="shared" si="5"/>
        <v>1717.625</v>
      </c>
      <c r="L19" s="2">
        <f t="shared" si="6"/>
        <v>133.97475</v>
      </c>
      <c r="M19" s="2">
        <f t="shared" si="7"/>
        <v>1851.6000000000001</v>
      </c>
    </row>
    <row r="20" spans="1:13" x14ac:dyDescent="0.25">
      <c r="A20" s="1">
        <v>4856</v>
      </c>
      <c r="B20" s="1" t="s">
        <v>9</v>
      </c>
      <c r="C20" s="1">
        <v>4</v>
      </c>
      <c r="D20" s="2">
        <f t="shared" si="1"/>
        <v>3436</v>
      </c>
      <c r="E20" s="1" t="s">
        <v>10</v>
      </c>
      <c r="F20" s="3">
        <f t="shared" si="2"/>
        <v>0</v>
      </c>
      <c r="G20" s="1" t="s">
        <v>27</v>
      </c>
      <c r="H20" s="2">
        <f t="shared" si="0"/>
        <v>200</v>
      </c>
      <c r="I20" s="2">
        <f t="shared" si="3"/>
        <v>3636</v>
      </c>
      <c r="J20" s="8">
        <f t="shared" si="4"/>
        <v>200.36499999999998</v>
      </c>
      <c r="K20" s="2">
        <f t="shared" si="5"/>
        <v>3435.6350000000002</v>
      </c>
      <c r="L20" s="2">
        <f t="shared" si="6"/>
        <v>267.97953000000001</v>
      </c>
      <c r="M20" s="2">
        <f t="shared" si="7"/>
        <v>3703.6000000000004</v>
      </c>
    </row>
    <row r="21" spans="1:13" x14ac:dyDescent="0.25">
      <c r="A21" s="1">
        <v>5198</v>
      </c>
      <c r="B21" s="1" t="s">
        <v>9</v>
      </c>
      <c r="C21" s="1">
        <v>9</v>
      </c>
      <c r="D21" s="2">
        <f t="shared" si="1"/>
        <v>7731</v>
      </c>
      <c r="E21" s="1" t="s">
        <v>7</v>
      </c>
      <c r="F21" s="3">
        <f t="shared" si="2"/>
        <v>1386</v>
      </c>
      <c r="G21" s="1" t="s">
        <v>29</v>
      </c>
      <c r="H21" s="2">
        <f t="shared" si="0"/>
        <v>450</v>
      </c>
      <c r="I21" s="2">
        <f t="shared" si="3"/>
        <v>9567</v>
      </c>
      <c r="J21" s="8">
        <f t="shared" si="4"/>
        <v>526.57000000000005</v>
      </c>
      <c r="K21" s="2">
        <f t="shared" si="5"/>
        <v>9040.43</v>
      </c>
      <c r="L21" s="2">
        <f t="shared" si="6"/>
        <v>705.15354000000002</v>
      </c>
      <c r="M21" s="2">
        <f t="shared" si="7"/>
        <v>9745.6</v>
      </c>
    </row>
    <row r="22" spans="1:13" x14ac:dyDescent="0.25">
      <c r="A22" s="1">
        <v>5214</v>
      </c>
      <c r="B22" s="1" t="s">
        <v>5</v>
      </c>
      <c r="C22" s="1">
        <v>2</v>
      </c>
      <c r="D22" s="2">
        <f t="shared" si="1"/>
        <v>1300</v>
      </c>
      <c r="E22" s="1" t="s">
        <v>10</v>
      </c>
      <c r="F22" s="3">
        <f t="shared" si="2"/>
        <v>0</v>
      </c>
      <c r="G22" s="1" t="s">
        <v>27</v>
      </c>
      <c r="H22" s="2">
        <f t="shared" si="0"/>
        <v>100</v>
      </c>
      <c r="I22" s="2">
        <f t="shared" si="3"/>
        <v>1400</v>
      </c>
      <c r="J22" s="8">
        <f t="shared" si="4"/>
        <v>77.385000000000005</v>
      </c>
      <c r="K22" s="2">
        <f t="shared" si="5"/>
        <v>1322.615</v>
      </c>
      <c r="L22" s="2">
        <f t="shared" si="6"/>
        <v>103.16397000000001</v>
      </c>
      <c r="M22" s="2">
        <f t="shared" si="7"/>
        <v>1425.8000000000002</v>
      </c>
    </row>
    <row r="23" spans="1:13" x14ac:dyDescent="0.25">
      <c r="A23" s="1">
        <v>5365</v>
      </c>
      <c r="B23" s="1" t="s">
        <v>5</v>
      </c>
      <c r="C23" s="1">
        <v>3</v>
      </c>
      <c r="D23" s="2">
        <f t="shared" si="1"/>
        <v>1950</v>
      </c>
      <c r="E23" s="1" t="s">
        <v>10</v>
      </c>
      <c r="F23" s="3">
        <f t="shared" si="2"/>
        <v>0</v>
      </c>
      <c r="G23" s="1" t="s">
        <v>27</v>
      </c>
      <c r="H23" s="2">
        <f t="shared" si="0"/>
        <v>150</v>
      </c>
      <c r="I23" s="2">
        <f t="shared" si="3"/>
        <v>2100</v>
      </c>
      <c r="J23" s="8">
        <f t="shared" si="4"/>
        <v>115.88500000000001</v>
      </c>
      <c r="K23" s="2">
        <f t="shared" si="5"/>
        <v>1984.115</v>
      </c>
      <c r="L23" s="2">
        <f t="shared" si="6"/>
        <v>154.76097000000001</v>
      </c>
      <c r="M23" s="2">
        <f t="shared" si="7"/>
        <v>2138.9</v>
      </c>
    </row>
    <row r="24" spans="1:13" x14ac:dyDescent="0.25">
      <c r="A24" s="1">
        <v>7156</v>
      </c>
      <c r="B24" s="1" t="s">
        <v>9</v>
      </c>
      <c r="C24" s="1">
        <v>3</v>
      </c>
      <c r="D24" s="2">
        <f t="shared" si="1"/>
        <v>2577</v>
      </c>
      <c r="E24" s="1" t="s">
        <v>10</v>
      </c>
      <c r="F24" s="3">
        <f t="shared" si="2"/>
        <v>0</v>
      </c>
      <c r="G24" s="1" t="s">
        <v>27</v>
      </c>
      <c r="H24" s="2">
        <f t="shared" si="0"/>
        <v>150</v>
      </c>
      <c r="I24" s="2">
        <f t="shared" si="3"/>
        <v>2727</v>
      </c>
      <c r="J24" s="8">
        <f t="shared" si="4"/>
        <v>150.37</v>
      </c>
      <c r="K24" s="2">
        <f t="shared" si="5"/>
        <v>2576.63</v>
      </c>
      <c r="L24" s="2">
        <f t="shared" si="6"/>
        <v>200.97714000000002</v>
      </c>
      <c r="M24" s="2">
        <f t="shared" si="7"/>
        <v>2777.6000000000004</v>
      </c>
    </row>
    <row r="25" spans="1:13" x14ac:dyDescent="0.25">
      <c r="A25" s="1">
        <v>7274</v>
      </c>
      <c r="B25" s="1" t="s">
        <v>9</v>
      </c>
      <c r="C25" s="1">
        <v>2</v>
      </c>
      <c r="D25" s="2">
        <f t="shared" si="1"/>
        <v>1718</v>
      </c>
      <c r="E25" s="1" t="s">
        <v>7</v>
      </c>
      <c r="F25" s="3">
        <f t="shared" si="2"/>
        <v>308</v>
      </c>
      <c r="G25" s="1" t="s">
        <v>28</v>
      </c>
      <c r="H25" s="2">
        <f t="shared" si="0"/>
        <v>0</v>
      </c>
      <c r="I25" s="2">
        <f t="shared" si="3"/>
        <v>2026</v>
      </c>
      <c r="J25" s="8">
        <f t="shared" si="4"/>
        <v>111.81500000000001</v>
      </c>
      <c r="K25" s="2">
        <f t="shared" si="5"/>
        <v>1914.1849999999999</v>
      </c>
      <c r="L25" s="2">
        <f t="shared" si="6"/>
        <v>149.30643000000001</v>
      </c>
      <c r="M25" s="2">
        <f t="shared" si="7"/>
        <v>2063.5</v>
      </c>
    </row>
    <row r="26" spans="1:13" x14ac:dyDescent="0.25">
      <c r="A26" s="1">
        <v>7459</v>
      </c>
      <c r="B26" s="1" t="s">
        <v>5</v>
      </c>
      <c r="C26" s="1">
        <v>2</v>
      </c>
      <c r="D26" s="2">
        <f t="shared" si="1"/>
        <v>1300</v>
      </c>
      <c r="E26" s="1" t="s">
        <v>10</v>
      </c>
      <c r="F26" s="3">
        <f t="shared" si="2"/>
        <v>0</v>
      </c>
      <c r="G26" s="1" t="s">
        <v>27</v>
      </c>
      <c r="H26" s="2">
        <f t="shared" si="0"/>
        <v>100</v>
      </c>
      <c r="I26" s="2">
        <f t="shared" si="3"/>
        <v>1400</v>
      </c>
      <c r="J26" s="8">
        <f t="shared" si="4"/>
        <v>77.385000000000005</v>
      </c>
      <c r="K26" s="2">
        <f t="shared" si="5"/>
        <v>1322.615</v>
      </c>
      <c r="L26" s="2">
        <f t="shared" si="6"/>
        <v>103.16397000000001</v>
      </c>
      <c r="M26" s="2">
        <f t="shared" si="7"/>
        <v>1425.8000000000002</v>
      </c>
    </row>
    <row r="27" spans="1:13" x14ac:dyDescent="0.25">
      <c r="A27" s="1">
        <v>8354</v>
      </c>
      <c r="B27" s="1" t="s">
        <v>5</v>
      </c>
      <c r="C27" s="1">
        <v>5</v>
      </c>
      <c r="D27" s="2">
        <f t="shared" si="1"/>
        <v>3250</v>
      </c>
      <c r="E27" s="1" t="s">
        <v>7</v>
      </c>
      <c r="F27" s="3">
        <f t="shared" si="2"/>
        <v>770</v>
      </c>
      <c r="G27" s="1" t="s">
        <v>29</v>
      </c>
      <c r="H27" s="2">
        <f t="shared" si="0"/>
        <v>250</v>
      </c>
      <c r="I27" s="2">
        <f t="shared" si="3"/>
        <v>4270</v>
      </c>
      <c r="J27" s="8">
        <f t="shared" si="4"/>
        <v>235.23499999999999</v>
      </c>
      <c r="K27" s="2">
        <f t="shared" si="5"/>
        <v>4034.7649999999999</v>
      </c>
      <c r="L27" s="2">
        <f t="shared" si="6"/>
        <v>314.71166999999997</v>
      </c>
      <c r="M27" s="2">
        <f t="shared" si="7"/>
        <v>4349.5</v>
      </c>
    </row>
    <row r="28" spans="1:13" x14ac:dyDescent="0.25">
      <c r="A28" s="1">
        <v>8789</v>
      </c>
      <c r="B28" s="1" t="s">
        <v>9</v>
      </c>
      <c r="C28" s="1">
        <v>6</v>
      </c>
      <c r="D28" s="2">
        <f t="shared" si="1"/>
        <v>5154</v>
      </c>
      <c r="E28" s="1" t="s">
        <v>7</v>
      </c>
      <c r="F28" s="3">
        <f t="shared" si="2"/>
        <v>924</v>
      </c>
      <c r="G28" s="1" t="s">
        <v>28</v>
      </c>
      <c r="H28" s="2">
        <f t="shared" si="0"/>
        <v>0</v>
      </c>
      <c r="I28" s="2">
        <f t="shared" si="3"/>
        <v>6078</v>
      </c>
      <c r="J28" s="8">
        <f t="shared" si="4"/>
        <v>334.67500000000001</v>
      </c>
      <c r="K28" s="2">
        <f t="shared" si="5"/>
        <v>5743.3249999999998</v>
      </c>
      <c r="L28" s="2">
        <f t="shared" si="6"/>
        <v>447.97935000000001</v>
      </c>
      <c r="M28" s="2">
        <f t="shared" si="7"/>
        <v>6191.3</v>
      </c>
    </row>
    <row r="29" spans="1:13" x14ac:dyDescent="0.25">
      <c r="A29" s="1">
        <v>9123</v>
      </c>
      <c r="B29" s="1" t="s">
        <v>5</v>
      </c>
      <c r="C29" s="1">
        <v>1</v>
      </c>
      <c r="D29" s="2">
        <f t="shared" si="1"/>
        <v>650</v>
      </c>
      <c r="E29" s="1" t="s">
        <v>10</v>
      </c>
      <c r="F29" s="3">
        <f t="shared" si="2"/>
        <v>0</v>
      </c>
      <c r="G29" s="1" t="s">
        <v>27</v>
      </c>
      <c r="H29" s="2">
        <f t="shared" si="0"/>
        <v>50</v>
      </c>
      <c r="I29" s="2">
        <f t="shared" si="3"/>
        <v>700</v>
      </c>
      <c r="J29" s="8">
        <f t="shared" si="4"/>
        <v>38.5</v>
      </c>
      <c r="K29" s="2">
        <f t="shared" si="5"/>
        <v>661.5</v>
      </c>
      <c r="L29" s="2">
        <f t="shared" si="6"/>
        <v>51.597000000000001</v>
      </c>
      <c r="M29" s="2">
        <f t="shared" si="7"/>
        <v>713.1</v>
      </c>
    </row>
    <row r="30" spans="1:13" x14ac:dyDescent="0.25">
      <c r="A30" s="1">
        <v>9158</v>
      </c>
      <c r="B30" s="1" t="s">
        <v>5</v>
      </c>
      <c r="C30" s="1">
        <v>1</v>
      </c>
      <c r="D30" s="2">
        <f t="shared" si="1"/>
        <v>650</v>
      </c>
      <c r="E30" s="1" t="s">
        <v>7</v>
      </c>
      <c r="F30" s="3">
        <f t="shared" si="2"/>
        <v>154</v>
      </c>
      <c r="G30" s="1" t="s">
        <v>29</v>
      </c>
      <c r="H30" s="2">
        <f t="shared" si="0"/>
        <v>50</v>
      </c>
      <c r="I30" s="2">
        <f t="shared" si="3"/>
        <v>854</v>
      </c>
      <c r="J30" s="8">
        <f t="shared" si="4"/>
        <v>46.97</v>
      </c>
      <c r="K30" s="2">
        <f t="shared" si="5"/>
        <v>807.03</v>
      </c>
      <c r="L30" s="2">
        <f t="shared" si="6"/>
        <v>62.948339999999995</v>
      </c>
      <c r="M30" s="2">
        <f t="shared" si="7"/>
        <v>870</v>
      </c>
    </row>
    <row r="31" spans="1:13" x14ac:dyDescent="0.25">
      <c r="A31" s="1">
        <v>9174</v>
      </c>
      <c r="B31" s="1" t="s">
        <v>9</v>
      </c>
      <c r="C31" s="1">
        <v>7</v>
      </c>
      <c r="D31" s="2">
        <f t="shared" si="1"/>
        <v>6013</v>
      </c>
      <c r="E31" s="1" t="s">
        <v>10</v>
      </c>
      <c r="F31" s="3">
        <f t="shared" si="2"/>
        <v>0</v>
      </c>
      <c r="G31" s="1" t="s">
        <v>27</v>
      </c>
      <c r="H31" s="2">
        <f t="shared" si="0"/>
        <v>350</v>
      </c>
      <c r="I31" s="2">
        <f t="shared" si="3"/>
        <v>6363</v>
      </c>
      <c r="J31" s="8">
        <f>I31*$H$6+IF(C31&gt;=3,$C$31*$H$6,IF(C31&gt;=2,$C$31*$H$6,0))</f>
        <v>350.34999999999997</v>
      </c>
      <c r="K31" s="2">
        <f t="shared" si="5"/>
        <v>6012.65</v>
      </c>
      <c r="L31" s="2">
        <f t="shared" si="6"/>
        <v>468.98669999999998</v>
      </c>
      <c r="M31" s="2">
        <f t="shared" si="7"/>
        <v>6481.6500000000005</v>
      </c>
    </row>
    <row r="32" spans="1:13" x14ac:dyDescent="0.25">
      <c r="A32" s="4"/>
      <c r="B32" s="4"/>
      <c r="C32" s="4"/>
      <c r="D32" s="4"/>
      <c r="E32" s="4"/>
      <c r="F32" s="4"/>
      <c r="G32" s="4"/>
      <c r="H32" s="4"/>
      <c r="I32" s="4"/>
      <c r="J32" s="8">
        <f t="shared" ref="J32:J33" si="8">I32*$H$6+IF(C32&gt;=3,0,C32*$H$6)</f>
        <v>0</v>
      </c>
      <c r="K32" s="4"/>
      <c r="L32" s="4"/>
      <c r="M32" s="4"/>
    </row>
    <row r="33" spans="1:13" x14ac:dyDescent="0.25">
      <c r="A33" s="1" t="s">
        <v>30</v>
      </c>
      <c r="B33" s="4"/>
      <c r="C33" s="4"/>
      <c r="D33" s="9">
        <f>SUM(D13:D31)</f>
        <v>52978</v>
      </c>
      <c r="E33" s="9"/>
      <c r="F33" s="9">
        <f>SUM(F13:F31)</f>
        <v>4312</v>
      </c>
      <c r="G33" s="9"/>
      <c r="H33" s="9">
        <f>SUM(H13:H32)</f>
        <v>2550</v>
      </c>
      <c r="I33" s="9">
        <f>SUM(I13:I32)</f>
        <v>59840</v>
      </c>
      <c r="J33" s="8">
        <f t="shared" si="8"/>
        <v>3291.2</v>
      </c>
      <c r="K33" s="9">
        <f>SUM(K13:K32)</f>
        <v>56543.024999999994</v>
      </c>
      <c r="L33" s="9">
        <f>SUM(L13:L31)</f>
        <v>4410.3559500000001</v>
      </c>
      <c r="M33" s="9">
        <f>SUM(M13:M31)</f>
        <v>60953.55000000001</v>
      </c>
    </row>
  </sheetData>
  <sortState xmlns:xlrd2="http://schemas.microsoft.com/office/spreadsheetml/2017/richdata2" ref="A13:M31">
    <sortCondition ref="A13:A31"/>
  </sortState>
  <mergeCells count="7">
    <mergeCell ref="J4:K5"/>
    <mergeCell ref="A4:C4"/>
    <mergeCell ref="A5:C5"/>
    <mergeCell ref="F10:G10"/>
    <mergeCell ref="F6:G6"/>
    <mergeCell ref="F7:G7"/>
    <mergeCell ref="F4:H5"/>
  </mergeCells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93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2020-11-27T17:45:06Z</cp:lastPrinted>
  <dcterms:created xsi:type="dcterms:W3CDTF">2020-11-25T22:10:11Z</dcterms:created>
  <dcterms:modified xsi:type="dcterms:W3CDTF">2020-11-27T17:51:24Z</dcterms:modified>
</cp:coreProperties>
</file>