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1400" activeTab="2"/>
  </bookViews>
  <sheets>
    <sheet name="01" sheetId="29" r:id="rId1"/>
    <sheet name="02" sheetId="28" r:id="rId2"/>
    <sheet name="03" sheetId="27" r:id="rId3"/>
    <sheet name="04" sheetId="26" r:id="rId4"/>
    <sheet name="05" sheetId="25" r:id="rId5"/>
    <sheet name="06" sheetId="24" r:id="rId6"/>
    <sheet name="07" sheetId="21" r:id="rId7"/>
    <sheet name="08" sheetId="12" r:id="rId8"/>
    <sheet name="09" sheetId="18" r:id="rId9"/>
    <sheet name="10" sheetId="30" r:id="rId10"/>
    <sheet name="11" sheetId="31" r:id="rId11"/>
    <sheet name="12" sheetId="32" r:id="rId12"/>
    <sheet name="RIK_PARAMS" sheetId="54" state="veryHidden" r:id="rId13"/>
  </sheets>
  <externalReferences>
    <externalReference r:id="rId14"/>
  </externalReferences>
  <definedNames>
    <definedName name="soldemois" localSheetId="0">'[1]09'!$F$8:$J$18</definedName>
    <definedName name="soldemois" localSheetId="1">'[1]09'!$F$8:$J$18</definedName>
    <definedName name="soldemois" localSheetId="2">'[1]09'!$F$8:$J$18</definedName>
    <definedName name="soldemois" localSheetId="3">'[1]09'!$F$8:$J$18</definedName>
    <definedName name="soldemois" localSheetId="4">'[1]09'!$F$8:$J$18</definedName>
    <definedName name="soldemois" localSheetId="5">'[1]09'!$F$8:$J$18</definedName>
    <definedName name="soldemois" localSheetId="6">'[1]09'!$F$8:$J$18</definedName>
    <definedName name="soldemois" localSheetId="7">'[1]09'!$F$8:$J$18</definedName>
    <definedName name="soldemois" localSheetId="8">'[1]09'!$F$8:$J$18</definedName>
    <definedName name="soldemois" localSheetId="9">'[1]09'!$F$8:$J$18</definedName>
    <definedName name="soldemois" localSheetId="10">'[1]09'!$F$8:$J$18</definedName>
    <definedName name="soldemois" localSheetId="11">'[1]09'!$F$8:$J$18</definedName>
    <definedName name="tvaventes" localSheetId="0">'[1]09'!$F$46:$J$53</definedName>
    <definedName name="tvaventes" localSheetId="1">'[1]09'!$F$46:$J$53</definedName>
    <definedName name="tvaventes" localSheetId="2">'[1]09'!$F$46:$J$53</definedName>
    <definedName name="tvaventes" localSheetId="3">'[1]09'!$F$46:$J$53</definedName>
    <definedName name="tvaventes" localSheetId="4">'[1]09'!$F$46:$J$53</definedName>
    <definedName name="tvaventes" localSheetId="5">'[1]09'!$F$46:$J$53</definedName>
    <definedName name="tvaventes" localSheetId="6">'[1]09'!$F$46:$J$53</definedName>
    <definedName name="tvaventes" localSheetId="7">'[1]09'!$F$46:$J$53</definedName>
    <definedName name="tvaventes" localSheetId="8">'[1]09'!$F$46:$J$53</definedName>
    <definedName name="tvaventes" localSheetId="9">'[1]09'!$F$46:$J$53</definedName>
    <definedName name="tvaventes" localSheetId="10">'[1]09'!$F$46:$J$53</definedName>
    <definedName name="tvaventes" localSheetId="11">'[1]09'!$F$46:$J$53</definedName>
    <definedName name="_xlnm.Print_Area" localSheetId="0">'01'!$D$1:$K$181</definedName>
    <definedName name="_xlnm.Print_Area" localSheetId="1">'02'!$D$1:$K$133</definedName>
    <definedName name="_xlnm.Print_Area" localSheetId="2">'03'!$D$1:$K$133</definedName>
    <definedName name="_xlnm.Print_Area" localSheetId="3">'04'!$D$1:$K$133</definedName>
    <definedName name="_xlnm.Print_Area" localSheetId="4">'05'!$D$1:$K$133</definedName>
    <definedName name="_xlnm.Print_Area" localSheetId="5">'06'!$D$1:$K$133</definedName>
    <definedName name="_xlnm.Print_Area" localSheetId="6">'07'!$D$1:$K$133</definedName>
    <definedName name="_xlnm.Print_Area" localSheetId="7">'08'!$D$1:$K$133</definedName>
    <definedName name="_xlnm.Print_Area" localSheetId="8">'09'!$D$1:$K$133</definedName>
    <definedName name="_xlnm.Print_Area" localSheetId="9">'10'!$D$1:$K$133</definedName>
    <definedName name="_xlnm.Print_Area" localSheetId="10">'11'!$D$1:$K$133</definedName>
    <definedName name="_xlnm.Print_Area" localSheetId="11">'12'!$D$1:$K$133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1" i="27"/>
  <c r="F113"/>
  <c r="J113"/>
  <c r="I113"/>
  <c r="H113"/>
  <c r="G113"/>
  <c r="D128" i="29" l="1"/>
  <c r="E128"/>
  <c r="F128"/>
  <c r="G128" s="1"/>
  <c r="D129"/>
  <c r="E129"/>
  <c r="F129"/>
  <c r="G129" s="1"/>
  <c r="D130"/>
  <c r="E130"/>
  <c r="F130"/>
  <c r="G130" s="1"/>
  <c r="D131"/>
  <c r="E131"/>
  <c r="F131"/>
  <c r="G131" s="1"/>
  <c r="D132"/>
  <c r="E132"/>
  <c r="F132"/>
  <c r="G132" s="1"/>
  <c r="D133"/>
  <c r="E133"/>
  <c r="F133"/>
  <c r="G133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D85"/>
  <c r="E85"/>
  <c r="F85"/>
  <c r="G85" s="1"/>
  <c r="D86"/>
  <c r="E86"/>
  <c r="F86"/>
  <c r="G86" s="1"/>
  <c r="D87"/>
  <c r="E87"/>
  <c r="F87"/>
  <c r="G87" s="1"/>
  <c r="D88"/>
  <c r="E88"/>
  <c r="F88"/>
  <c r="G88" s="1"/>
  <c r="D89"/>
  <c r="E89"/>
  <c r="F89"/>
  <c r="G89" s="1"/>
  <c r="D90"/>
  <c r="E90"/>
  <c r="F90"/>
  <c r="G90" s="1"/>
  <c r="D91"/>
  <c r="E91"/>
  <c r="F91"/>
  <c r="G91" s="1"/>
  <c r="D92"/>
  <c r="E92"/>
  <c r="F92"/>
  <c r="G92" s="1"/>
  <c r="D93"/>
  <c r="E93"/>
  <c r="F93"/>
  <c r="G93" s="1"/>
  <c r="D94"/>
  <c r="E94"/>
  <c r="F94"/>
  <c r="G94" s="1"/>
  <c r="D95"/>
  <c r="E95"/>
  <c r="F95"/>
  <c r="G95" s="1"/>
  <c r="D96"/>
  <c r="E96"/>
  <c r="F96"/>
  <c r="G96" s="1"/>
  <c r="D97"/>
  <c r="E97"/>
  <c r="F97"/>
  <c r="G97" s="1"/>
  <c r="D98"/>
  <c r="E98"/>
  <c r="F98"/>
  <c r="G98" s="1"/>
  <c r="D99"/>
  <c r="E99"/>
  <c r="F99"/>
  <c r="G99" s="1"/>
  <c r="D100"/>
  <c r="E100"/>
  <c r="F100"/>
  <c r="G100" s="1"/>
  <c r="D101"/>
  <c r="E101"/>
  <c r="F101"/>
  <c r="G101" s="1"/>
  <c r="D102"/>
  <c r="E102"/>
  <c r="F102"/>
  <c r="G102" s="1"/>
  <c r="D103"/>
  <c r="E103"/>
  <c r="F103"/>
  <c r="G103" s="1"/>
  <c r="D104"/>
  <c r="E104"/>
  <c r="F104"/>
  <c r="G104" s="1"/>
  <c r="D105"/>
  <c r="E105"/>
  <c r="F105"/>
  <c r="G105" s="1"/>
  <c r="D106"/>
  <c r="E106"/>
  <c r="F106"/>
  <c r="G106" s="1"/>
  <c r="D107"/>
  <c r="E107"/>
  <c r="F107"/>
  <c r="G107" s="1"/>
  <c r="D108"/>
  <c r="E108"/>
  <c r="F108"/>
  <c r="G108" s="1"/>
  <c r="D109"/>
  <c r="E109"/>
  <c r="F109"/>
  <c r="G109" s="1"/>
  <c r="D110"/>
  <c r="E110"/>
  <c r="F110"/>
  <c r="G110" s="1"/>
  <c r="D111"/>
  <c r="E111"/>
  <c r="F111"/>
  <c r="G111" s="1"/>
  <c r="D112"/>
  <c r="E112"/>
  <c r="F112"/>
  <c r="G112" s="1"/>
  <c r="D113"/>
  <c r="E113"/>
  <c r="F113"/>
  <c r="G113" s="1"/>
  <c r="D114"/>
  <c r="E114"/>
  <c r="F114"/>
  <c r="G114" s="1"/>
  <c r="D115"/>
  <c r="E115"/>
  <c r="F115"/>
  <c r="G115" s="1"/>
  <c r="D116"/>
  <c r="E116"/>
  <c r="F116"/>
  <c r="G116" s="1"/>
  <c r="D117"/>
  <c r="E117"/>
  <c r="F117"/>
  <c r="G117" s="1"/>
  <c r="D118"/>
  <c r="E118"/>
  <c r="F118"/>
  <c r="G118" s="1"/>
  <c r="D119"/>
  <c r="E119"/>
  <c r="F119"/>
  <c r="G119" s="1"/>
  <c r="D120"/>
  <c r="E120"/>
  <c r="F120"/>
  <c r="G120" s="1"/>
  <c r="D121"/>
  <c r="E121"/>
  <c r="F121"/>
  <c r="G121" s="1"/>
  <c r="D122"/>
  <c r="E122"/>
  <c r="F122"/>
  <c r="G122" s="1"/>
  <c r="D123"/>
  <c r="E123"/>
  <c r="F123"/>
  <c r="G123" s="1"/>
  <c r="D124"/>
  <c r="E124"/>
  <c r="F124"/>
  <c r="G124" s="1"/>
  <c r="D125"/>
  <c r="E125"/>
  <c r="F125"/>
  <c r="G125" s="1"/>
  <c r="D126"/>
  <c r="E126"/>
  <c r="F126"/>
  <c r="G126" s="1"/>
  <c r="D127"/>
  <c r="E127"/>
  <c r="F127"/>
  <c r="G127" s="1"/>
  <c r="B1" i="32"/>
  <c r="D2"/>
  <c r="E2"/>
  <c r="F2"/>
  <c r="G2" s="1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 s="1"/>
  <c r="B10"/>
  <c r="B12" s="1"/>
  <c r="H86"/>
  <c r="I86"/>
  <c r="I93" s="1"/>
  <c r="I94" s="1"/>
  <c r="J86"/>
  <c r="F87"/>
  <c r="H93"/>
  <c r="J93"/>
  <c r="H94"/>
  <c r="J94"/>
  <c r="J104"/>
  <c r="G109"/>
  <c r="H109"/>
  <c r="I109"/>
  <c r="J109"/>
  <c r="B1" i="31"/>
  <c r="D2"/>
  <c r="E2"/>
  <c r="F2"/>
  <c r="G2" s="1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/>
  <c r="D83"/>
  <c r="E83"/>
  <c r="F83"/>
  <c r="G83"/>
  <c r="D84"/>
  <c r="E84"/>
  <c r="F84"/>
  <c r="G84"/>
  <c r="B11"/>
  <c r="B9"/>
  <c r="B10"/>
  <c r="B12"/>
  <c r="H86"/>
  <c r="I86"/>
  <c r="I93" s="1"/>
  <c r="I94" s="1"/>
  <c r="I113" i="32" s="1"/>
  <c r="J86" i="31"/>
  <c r="F87"/>
  <c r="H93"/>
  <c r="J93"/>
  <c r="H94"/>
  <c r="H113" i="32" s="1"/>
  <c r="J94" i="31"/>
  <c r="J113" i="32" s="1"/>
  <c r="J115" s="1"/>
  <c r="F131" s="1"/>
  <c r="J104" i="31"/>
  <c r="G109"/>
  <c r="H109"/>
  <c r="I109"/>
  <c r="J109"/>
  <c r="B1" i="30"/>
  <c r="D2"/>
  <c r="E2"/>
  <c r="F2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I113" i="31" s="1"/>
  <c r="J86" i="30"/>
  <c r="F87"/>
  <c r="H93"/>
  <c r="J93"/>
  <c r="H94"/>
  <c r="H113" i="31" s="1"/>
  <c r="J94" i="30"/>
  <c r="J113" i="31" s="1"/>
  <c r="J115" s="1"/>
  <c r="F131" s="1"/>
  <c r="J104" i="30"/>
  <c r="G109"/>
  <c r="H109"/>
  <c r="I109"/>
  <c r="J109"/>
  <c r="B1" i="18"/>
  <c r="D2"/>
  <c r="E2"/>
  <c r="F2"/>
  <c r="G2" s="1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I113" i="30" s="1"/>
  <c r="J86" i="18"/>
  <c r="F87"/>
  <c r="H93"/>
  <c r="J93"/>
  <c r="H94"/>
  <c r="H113" i="30" s="1"/>
  <c r="J94" i="18"/>
  <c r="J113" i="30" s="1"/>
  <c r="J115" s="1"/>
  <c r="F131" s="1"/>
  <c r="J104" i="18"/>
  <c r="G109"/>
  <c r="H109"/>
  <c r="I109"/>
  <c r="J109"/>
  <c r="B1" i="12"/>
  <c r="D2"/>
  <c r="E2"/>
  <c r="F2"/>
  <c r="G2" s="1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I113" i="18" s="1"/>
  <c r="J86" i="12"/>
  <c r="F87"/>
  <c r="H93"/>
  <c r="J93"/>
  <c r="H94"/>
  <c r="H113" i="18" s="1"/>
  <c r="J94" i="12"/>
  <c r="J113" i="18" s="1"/>
  <c r="J115" s="1"/>
  <c r="F131" s="1"/>
  <c r="J104" i="12"/>
  <c r="B1" i="21"/>
  <c r="D2"/>
  <c r="E2"/>
  <c r="F2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I113" i="12" s="1"/>
  <c r="J86" i="21"/>
  <c r="F87"/>
  <c r="H93"/>
  <c r="J93"/>
  <c r="H94"/>
  <c r="H113" i="12" s="1"/>
  <c r="J94" i="21"/>
  <c r="J113" i="12" s="1"/>
  <c r="J115" s="1"/>
  <c r="F131" s="1"/>
  <c r="J104" i="21"/>
  <c r="B1" i="24"/>
  <c r="D2"/>
  <c r="E2"/>
  <c r="F2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I113" i="21" s="1"/>
  <c r="J86" i="24"/>
  <c r="F87"/>
  <c r="H93"/>
  <c r="J93"/>
  <c r="H94"/>
  <c r="H113" i="21" s="1"/>
  <c r="J94" i="24"/>
  <c r="J113" i="21" s="1"/>
  <c r="J115" s="1"/>
  <c r="F131" s="1"/>
  <c r="J104" i="24"/>
  <c r="B1" i="25"/>
  <c r="D2"/>
  <c r="E2"/>
  <c r="F2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I113" i="24" s="1"/>
  <c r="J86" i="25"/>
  <c r="F87"/>
  <c r="H93"/>
  <c r="J93"/>
  <c r="H94"/>
  <c r="H113" i="24" s="1"/>
  <c r="J94" i="25"/>
  <c r="J113" i="24" s="1"/>
  <c r="J115" s="1"/>
  <c r="F131" s="1"/>
  <c r="J104" i="25"/>
  <c r="B1" i="26"/>
  <c r="D2"/>
  <c r="E2"/>
  <c r="F2"/>
  <c r="G2" s="1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I113" i="25" s="1"/>
  <c r="J86" i="26"/>
  <c r="F87"/>
  <c r="H93"/>
  <c r="J93"/>
  <c r="H94"/>
  <c r="H113" i="25" s="1"/>
  <c r="J94" i="26"/>
  <c r="J113" i="25" s="1"/>
  <c r="J115" s="1"/>
  <c r="F131" s="1"/>
  <c r="J104" i="26"/>
  <c r="B1" i="27"/>
  <c r="D2"/>
  <c r="E2"/>
  <c r="F2"/>
  <c r="G2" s="1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J86"/>
  <c r="J93" s="1"/>
  <c r="J94" s="1"/>
  <c r="J113" i="26" s="1"/>
  <c r="J115" s="1"/>
  <c r="F131" s="1"/>
  <c r="F87" i="27"/>
  <c r="H93"/>
  <c r="H94"/>
  <c r="J104"/>
  <c r="B1" i="28"/>
  <c r="D2"/>
  <c r="E2"/>
  <c r="F2"/>
  <c r="G2" s="1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D78"/>
  <c r="E78"/>
  <c r="F78"/>
  <c r="G78" s="1"/>
  <c r="D79"/>
  <c r="E79"/>
  <c r="F79"/>
  <c r="G79" s="1"/>
  <c r="D80"/>
  <c r="E80"/>
  <c r="F80"/>
  <c r="G80" s="1"/>
  <c r="D81"/>
  <c r="E81"/>
  <c r="F81"/>
  <c r="G81" s="1"/>
  <c r="D82"/>
  <c r="E82"/>
  <c r="F82"/>
  <c r="G82" s="1"/>
  <c r="D83"/>
  <c r="E83"/>
  <c r="F83"/>
  <c r="G83" s="1"/>
  <c r="D84"/>
  <c r="E84"/>
  <c r="F84"/>
  <c r="G84" s="1"/>
  <c r="B11"/>
  <c r="B9"/>
  <c r="B10"/>
  <c r="B12"/>
  <c r="H86"/>
  <c r="I86"/>
  <c r="I93" s="1"/>
  <c r="I94" s="1"/>
  <c r="J86"/>
  <c r="F87"/>
  <c r="H93"/>
  <c r="J93"/>
  <c r="H94"/>
  <c r="J94"/>
  <c r="J115" s="1"/>
  <c r="J104"/>
  <c r="F131"/>
  <c r="D2" i="29"/>
  <c r="E2"/>
  <c r="F2"/>
  <c r="G2" s="1"/>
  <c r="D3"/>
  <c r="E3"/>
  <c r="F3"/>
  <c r="G3" s="1"/>
  <c r="D4"/>
  <c r="E4"/>
  <c r="F4"/>
  <c r="G4" s="1"/>
  <c r="D5"/>
  <c r="E5"/>
  <c r="F5"/>
  <c r="G5" s="1"/>
  <c r="D6"/>
  <c r="E6"/>
  <c r="F6"/>
  <c r="G6" s="1"/>
  <c r="D7"/>
  <c r="E7"/>
  <c r="F7"/>
  <c r="G7" s="1"/>
  <c r="D8"/>
  <c r="E8"/>
  <c r="F8"/>
  <c r="G8" s="1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D29"/>
  <c r="E29"/>
  <c r="F29"/>
  <c r="G29" s="1"/>
  <c r="D30"/>
  <c r="E30"/>
  <c r="F30"/>
  <c r="G30" s="1"/>
  <c r="D31"/>
  <c r="E31"/>
  <c r="F31"/>
  <c r="G31" s="1"/>
  <c r="D32"/>
  <c r="E32"/>
  <c r="F32"/>
  <c r="G32" s="1"/>
  <c r="D33"/>
  <c r="E33"/>
  <c r="F33"/>
  <c r="G33" s="1"/>
  <c r="D34"/>
  <c r="E34"/>
  <c r="F34"/>
  <c r="G34" s="1"/>
  <c r="D35"/>
  <c r="E35"/>
  <c r="F35"/>
  <c r="G35" s="1"/>
  <c r="D36"/>
  <c r="E36"/>
  <c r="F36"/>
  <c r="G36" s="1"/>
  <c r="D37"/>
  <c r="E37"/>
  <c r="F37"/>
  <c r="G37" s="1"/>
  <c r="D38"/>
  <c r="E38"/>
  <c r="F38"/>
  <c r="G38" s="1"/>
  <c r="D39"/>
  <c r="E39"/>
  <c r="F39"/>
  <c r="G39" s="1"/>
  <c r="D40"/>
  <c r="E40"/>
  <c r="F40"/>
  <c r="G40" s="1"/>
  <c r="D41"/>
  <c r="E41"/>
  <c r="F41"/>
  <c r="G41" s="1"/>
  <c r="D42"/>
  <c r="E42"/>
  <c r="F42"/>
  <c r="G42" s="1"/>
  <c r="D43"/>
  <c r="E43"/>
  <c r="F43"/>
  <c r="G43" s="1"/>
  <c r="D44"/>
  <c r="E44"/>
  <c r="F44"/>
  <c r="G44" s="1"/>
  <c r="D45"/>
  <c r="E45"/>
  <c r="F45"/>
  <c r="G45" s="1"/>
  <c r="D46"/>
  <c r="E46"/>
  <c r="F46"/>
  <c r="G46" s="1"/>
  <c r="D47"/>
  <c r="E47"/>
  <c r="F47"/>
  <c r="G47" s="1"/>
  <c r="D48"/>
  <c r="E48"/>
  <c r="F48"/>
  <c r="G48" s="1"/>
  <c r="D49"/>
  <c r="E49"/>
  <c r="F49"/>
  <c r="G49" s="1"/>
  <c r="D50"/>
  <c r="E50"/>
  <c r="F50"/>
  <c r="G50" s="1"/>
  <c r="D51"/>
  <c r="E51"/>
  <c r="F51"/>
  <c r="G51" s="1"/>
  <c r="D52"/>
  <c r="E52"/>
  <c r="F52"/>
  <c r="G52" s="1"/>
  <c r="D53"/>
  <c r="E53"/>
  <c r="F53"/>
  <c r="G53" s="1"/>
  <c r="D54"/>
  <c r="E54"/>
  <c r="F54"/>
  <c r="G54" s="1"/>
  <c r="D55"/>
  <c r="E55"/>
  <c r="F55"/>
  <c r="G55" s="1"/>
  <c r="D56"/>
  <c r="E56"/>
  <c r="F56"/>
  <c r="G56" s="1"/>
  <c r="D57"/>
  <c r="E57"/>
  <c r="F57"/>
  <c r="G57" s="1"/>
  <c r="D58"/>
  <c r="E58"/>
  <c r="F58"/>
  <c r="G58" s="1"/>
  <c r="D59"/>
  <c r="E59"/>
  <c r="F59"/>
  <c r="G59" s="1"/>
  <c r="D60"/>
  <c r="E60"/>
  <c r="F60"/>
  <c r="G60" s="1"/>
  <c r="D61"/>
  <c r="E61"/>
  <c r="F61"/>
  <c r="G61" s="1"/>
  <c r="D62"/>
  <c r="E62"/>
  <c r="F62"/>
  <c r="G62" s="1"/>
  <c r="D63"/>
  <c r="E63"/>
  <c r="F63"/>
  <c r="G63" s="1"/>
  <c r="D64"/>
  <c r="E64"/>
  <c r="F64"/>
  <c r="G64" s="1"/>
  <c r="D65"/>
  <c r="E65"/>
  <c r="F65"/>
  <c r="G65" s="1"/>
  <c r="D66"/>
  <c r="E66"/>
  <c r="F66"/>
  <c r="G66" s="1"/>
  <c r="D67"/>
  <c r="E67"/>
  <c r="F67"/>
  <c r="G67" s="1"/>
  <c r="D68"/>
  <c r="E68"/>
  <c r="F68"/>
  <c r="G68" s="1"/>
  <c r="D69"/>
  <c r="E69"/>
  <c r="F69"/>
  <c r="G69" s="1"/>
  <c r="D70"/>
  <c r="E70"/>
  <c r="F70"/>
  <c r="G70" s="1"/>
  <c r="D71"/>
  <c r="E71"/>
  <c r="F71"/>
  <c r="G71" s="1"/>
  <c r="D72"/>
  <c r="E72"/>
  <c r="F72"/>
  <c r="G72" s="1"/>
  <c r="D73"/>
  <c r="E73"/>
  <c r="F73"/>
  <c r="G73" s="1"/>
  <c r="D74"/>
  <c r="E74"/>
  <c r="F74"/>
  <c r="G74" s="1"/>
  <c r="D75"/>
  <c r="E75"/>
  <c r="F75"/>
  <c r="G75" s="1"/>
  <c r="D76"/>
  <c r="E76"/>
  <c r="F76"/>
  <c r="G76" s="1"/>
  <c r="D77"/>
  <c r="E77"/>
  <c r="F77"/>
  <c r="G77" s="1"/>
  <c r="B11"/>
  <c r="B9"/>
  <c r="B10"/>
  <c r="B12"/>
  <c r="H134"/>
  <c r="I134"/>
  <c r="I141" s="1"/>
  <c r="I142" s="1"/>
  <c r="I113" i="28" s="1"/>
  <c r="J134" i="29"/>
  <c r="J141" s="1"/>
  <c r="J142" s="1"/>
  <c r="J163" s="1"/>
  <c r="F179" s="1"/>
  <c r="F135"/>
  <c r="H141"/>
  <c r="H142"/>
  <c r="H113" i="28" s="1"/>
  <c r="J152" i="29"/>
  <c r="D191"/>
  <c r="H147"/>
  <c r="H159"/>
  <c r="G159"/>
  <c r="I148"/>
  <c r="G148"/>
  <c r="I159"/>
  <c r="H148"/>
  <c r="I147"/>
  <c r="G147"/>
  <c r="G99" i="32"/>
  <c r="H100"/>
  <c r="I99"/>
  <c r="G111"/>
  <c r="I111"/>
  <c r="G99" i="31"/>
  <c r="H100"/>
  <c r="I99"/>
  <c r="G111"/>
  <c r="I111"/>
  <c r="G99" i="30"/>
  <c r="H100"/>
  <c r="I99"/>
  <c r="G111"/>
  <c r="I111"/>
  <c r="G100" i="32"/>
  <c r="H99"/>
  <c r="I100"/>
  <c r="H111"/>
  <c r="G100" i="31"/>
  <c r="H99"/>
  <c r="I100"/>
  <c r="H111"/>
  <c r="G100" i="30"/>
  <c r="H99"/>
  <c r="I100"/>
  <c r="H111"/>
  <c r="G100" i="18"/>
  <c r="H99"/>
  <c r="I100"/>
  <c r="H111"/>
  <c r="G100" i="12"/>
  <c r="H99"/>
  <c r="I100"/>
  <c r="H111"/>
  <c r="G100" i="21"/>
  <c r="H99"/>
  <c r="I100"/>
  <c r="H111"/>
  <c r="G100" i="24"/>
  <c r="H99"/>
  <c r="I100"/>
  <c r="H111"/>
  <c r="I99" i="18"/>
  <c r="G111"/>
  <c r="G99" i="12"/>
  <c r="H100"/>
  <c r="I111"/>
  <c r="I99" i="21"/>
  <c r="G111"/>
  <c r="G99" i="24"/>
  <c r="H100"/>
  <c r="I111"/>
  <c r="G99" i="25"/>
  <c r="H100"/>
  <c r="I99"/>
  <c r="G111"/>
  <c r="I111"/>
  <c r="G99" i="26"/>
  <c r="H100"/>
  <c r="I99"/>
  <c r="G111"/>
  <c r="I111"/>
  <c r="G99" i="18"/>
  <c r="H100"/>
  <c r="I111"/>
  <c r="I99" i="12"/>
  <c r="G111"/>
  <c r="G99" i="21"/>
  <c r="H100"/>
  <c r="I111"/>
  <c r="I99" i="24"/>
  <c r="G111"/>
  <c r="G100" i="25"/>
  <c r="H99"/>
  <c r="I100"/>
  <c r="H111"/>
  <c r="G100" i="26"/>
  <c r="H99"/>
  <c r="I100"/>
  <c r="H111"/>
  <c r="G100" i="27"/>
  <c r="H99"/>
  <c r="I100"/>
  <c r="H111"/>
  <c r="G100" i="28"/>
  <c r="H99"/>
  <c r="I100"/>
  <c r="H111"/>
  <c r="G99" i="27"/>
  <c r="H100"/>
  <c r="I111"/>
  <c r="I99" i="28"/>
  <c r="G111"/>
  <c r="I99" i="27"/>
  <c r="G111"/>
  <c r="G99" i="28"/>
  <c r="H100"/>
  <c r="I111"/>
  <c r="D143" i="25"/>
  <c r="D143" i="24"/>
  <c r="D143" i="21"/>
  <c r="D143" i="28"/>
  <c r="D143" i="18"/>
  <c r="D143" i="12"/>
  <c r="D143" i="27"/>
  <c r="D143" i="32"/>
  <c r="D143" i="31"/>
  <c r="D143" i="26"/>
  <c r="D143" i="30"/>
  <c r="H113" i="26"/>
  <c r="I113"/>
  <c r="G113"/>
  <c r="G86" i="31" l="1"/>
  <c r="G87" s="1"/>
  <c r="F86" i="28"/>
  <c r="F93" s="1"/>
  <c r="F86" i="27"/>
  <c r="F93" s="1"/>
  <c r="F86" i="12"/>
  <c r="F86" i="18"/>
  <c r="F93" s="1"/>
  <c r="G86" i="32"/>
  <c r="G87" s="1"/>
  <c r="F134" i="29"/>
  <c r="F141" s="1"/>
  <c r="F86" i="31"/>
  <c r="F93" s="1"/>
  <c r="G146" i="29"/>
  <c r="I146"/>
  <c r="I150" s="1"/>
  <c r="I164" s="1"/>
  <c r="I163"/>
  <c r="I165" s="1"/>
  <c r="H146"/>
  <c r="G134"/>
  <c r="G141" s="1"/>
  <c r="G142" s="1"/>
  <c r="G163" s="1"/>
  <c r="G86" i="28"/>
  <c r="G87" s="1"/>
  <c r="G88" s="1"/>
  <c r="G2" i="25"/>
  <c r="F86"/>
  <c r="F93" s="1"/>
  <c r="F88" i="28"/>
  <c r="G2" i="24"/>
  <c r="G86" s="1"/>
  <c r="F86"/>
  <c r="G86" i="18"/>
  <c r="G87" s="1"/>
  <c r="G88" s="1"/>
  <c r="G2" i="30"/>
  <c r="G86" s="1"/>
  <c r="G87" s="1"/>
  <c r="F86"/>
  <c r="F93" s="1"/>
  <c r="F88" i="18"/>
  <c r="G86" i="27"/>
  <c r="G93" s="1"/>
  <c r="G94" s="1"/>
  <c r="G86" i="26"/>
  <c r="G87" s="1"/>
  <c r="F93" i="24"/>
  <c r="F88"/>
  <c r="F93" i="12"/>
  <c r="F88"/>
  <c r="G86"/>
  <c r="G87" s="1"/>
  <c r="G88" s="1"/>
  <c r="F88" i="27"/>
  <c r="F86" i="26"/>
  <c r="G86" i="25"/>
  <c r="G87" s="1"/>
  <c r="G88" s="1"/>
  <c r="G2" i="21"/>
  <c r="G86" s="1"/>
  <c r="G87" s="1"/>
  <c r="F86"/>
  <c r="F93" s="1"/>
  <c r="G98" i="28"/>
  <c r="I98" i="27"/>
  <c r="I102" s="1"/>
  <c r="H163" i="29"/>
  <c r="I98" i="28"/>
  <c r="I102" s="1"/>
  <c r="G98" i="27"/>
  <c r="H150" i="29"/>
  <c r="H98" i="28"/>
  <c r="H102" s="1"/>
  <c r="H98" i="27"/>
  <c r="H102" s="1"/>
  <c r="H98" i="26"/>
  <c r="H102" s="1"/>
  <c r="H98" i="25"/>
  <c r="H102" s="1"/>
  <c r="I98" i="24"/>
  <c r="I102" s="1"/>
  <c r="G98" i="21"/>
  <c r="I98" i="12"/>
  <c r="I102" s="1"/>
  <c r="G98" i="18"/>
  <c r="I98" i="26"/>
  <c r="I102" s="1"/>
  <c r="G98"/>
  <c r="I98" i="25"/>
  <c r="I102" s="1"/>
  <c r="G98"/>
  <c r="G98" i="24"/>
  <c r="I98" i="21"/>
  <c r="I102" s="1"/>
  <c r="G98" i="12"/>
  <c r="I98" i="18"/>
  <c r="I102" s="1"/>
  <c r="H98" i="24"/>
  <c r="H102" s="1"/>
  <c r="H98" i="21"/>
  <c r="H102" s="1"/>
  <c r="H98" i="12"/>
  <c r="H102" s="1"/>
  <c r="H98" i="18"/>
  <c r="H102" s="1"/>
  <c r="H98" i="30"/>
  <c r="H102" s="1"/>
  <c r="H98" i="31"/>
  <c r="H102" s="1"/>
  <c r="H98" i="32"/>
  <c r="H102" s="1"/>
  <c r="I98" i="30"/>
  <c r="I102" s="1"/>
  <c r="G98"/>
  <c r="I98" i="31"/>
  <c r="I102" s="1"/>
  <c r="G98"/>
  <c r="I98" i="32"/>
  <c r="I102" s="1"/>
  <c r="G98"/>
  <c r="H115" i="28"/>
  <c r="I115"/>
  <c r="H115" i="27"/>
  <c r="G135" i="29"/>
  <c r="G136" s="1"/>
  <c r="I115" i="27"/>
  <c r="G93" i="28"/>
  <c r="G94" s="1"/>
  <c r="J115" i="27"/>
  <c r="F131" s="1"/>
  <c r="H115" i="26"/>
  <c r="H115" i="25"/>
  <c r="H115" i="24"/>
  <c r="H115" i="21"/>
  <c r="H115" i="12"/>
  <c r="I115" i="26"/>
  <c r="G87" i="27"/>
  <c r="G88" s="1"/>
  <c r="I115" i="25"/>
  <c r="I115" i="24"/>
  <c r="H115" i="18"/>
  <c r="G93" i="26"/>
  <c r="G94" s="1"/>
  <c r="I115" i="21"/>
  <c r="I115" i="18"/>
  <c r="G93" i="12"/>
  <c r="G94" s="1"/>
  <c r="H115" i="30"/>
  <c r="H115" i="31"/>
  <c r="H115" i="32"/>
  <c r="I115" i="12"/>
  <c r="I115" i="30"/>
  <c r="G93" i="18"/>
  <c r="G94" s="1"/>
  <c r="I115" i="31"/>
  <c r="I115" i="32"/>
  <c r="G93" i="30"/>
  <c r="G94" s="1"/>
  <c r="G93" i="31"/>
  <c r="G94" s="1"/>
  <c r="G93" i="32"/>
  <c r="G94" s="1"/>
  <c r="F94" s="1"/>
  <c r="F86"/>
  <c r="G88" i="31" l="1"/>
  <c r="G93" i="24"/>
  <c r="G94" s="1"/>
  <c r="G102" s="1"/>
  <c r="G87"/>
  <c r="G88" s="1"/>
  <c r="G93" i="21"/>
  <c r="G94" s="1"/>
  <c r="F94" s="1"/>
  <c r="F88" i="25"/>
  <c r="F136" i="29"/>
  <c r="F88" i="31"/>
  <c r="G93" i="25"/>
  <c r="G94" s="1"/>
  <c r="F94" s="1"/>
  <c r="G88" i="30"/>
  <c r="G150" i="29"/>
  <c r="G164" s="1"/>
  <c r="G165" s="1"/>
  <c r="F88" i="30"/>
  <c r="F88" i="21"/>
  <c r="G88"/>
  <c r="F93" i="26"/>
  <c r="F88"/>
  <c r="G88"/>
  <c r="F88" i="32"/>
  <c r="F93"/>
  <c r="G113"/>
  <c r="G115" s="1"/>
  <c r="F94" i="31"/>
  <c r="G88" i="32"/>
  <c r="G113" i="12"/>
  <c r="G115" s="1"/>
  <c r="G113" i="18"/>
  <c r="G115" s="1"/>
  <c r="F94" i="12"/>
  <c r="G113" i="24"/>
  <c r="G115" s="1"/>
  <c r="G115" i="27"/>
  <c r="F94" i="28"/>
  <c r="G102" i="32"/>
  <c r="I104"/>
  <c r="I116"/>
  <c r="F127"/>
  <c r="K127" s="1"/>
  <c r="G102" i="30"/>
  <c r="I104"/>
  <c r="I116"/>
  <c r="F127"/>
  <c r="K127" s="1"/>
  <c r="H116" i="32"/>
  <c r="F126"/>
  <c r="K126" s="1"/>
  <c r="H104"/>
  <c r="H116" i="30"/>
  <c r="F126"/>
  <c r="K126" s="1"/>
  <c r="H104"/>
  <c r="H104" i="12"/>
  <c r="F126"/>
  <c r="K126" s="1"/>
  <c r="H116"/>
  <c r="H117" s="1"/>
  <c r="H104" i="24"/>
  <c r="H116"/>
  <c r="H117" s="1"/>
  <c r="F126"/>
  <c r="K126" s="1"/>
  <c r="I116" i="18"/>
  <c r="I117" s="1"/>
  <c r="F127"/>
  <c r="K127" s="1"/>
  <c r="I104"/>
  <c r="G102" i="25"/>
  <c r="I104"/>
  <c r="I116"/>
  <c r="I117" s="1"/>
  <c r="F127"/>
  <c r="K127" s="1"/>
  <c r="G102" i="18"/>
  <c r="I116" i="12"/>
  <c r="I117" s="1"/>
  <c r="F127"/>
  <c r="K127" s="1"/>
  <c r="I104"/>
  <c r="H116" i="26"/>
  <c r="H117" s="1"/>
  <c r="F126"/>
  <c r="K126" s="1"/>
  <c r="H104"/>
  <c r="H104" i="28"/>
  <c r="H116"/>
  <c r="F126"/>
  <c r="K126" s="1"/>
  <c r="I116" i="27"/>
  <c r="I117" s="1"/>
  <c r="F127"/>
  <c r="K127" s="1"/>
  <c r="I104"/>
  <c r="F175" i="29"/>
  <c r="K175" s="1"/>
  <c r="I152"/>
  <c r="G113" i="31"/>
  <c r="G115" s="1"/>
  <c r="F94" i="30"/>
  <c r="I117" i="32"/>
  <c r="G113" i="30"/>
  <c r="G115" s="1"/>
  <c r="F94" i="18"/>
  <c r="I117" i="30"/>
  <c r="H117" i="32"/>
  <c r="H117" i="30"/>
  <c r="F94" i="24"/>
  <c r="G113" i="25"/>
  <c r="F94" i="26"/>
  <c r="G115"/>
  <c r="F94" i="27"/>
  <c r="G113" i="28"/>
  <c r="G115" s="1"/>
  <c r="F142" i="29"/>
  <c r="H117" i="28"/>
  <c r="G102" i="31"/>
  <c r="I104"/>
  <c r="I116"/>
  <c r="I117" s="1"/>
  <c r="F127"/>
  <c r="K127" s="1"/>
  <c r="H116"/>
  <c r="H117" s="1"/>
  <c r="F126"/>
  <c r="K126" s="1"/>
  <c r="H104"/>
  <c r="H104" i="18"/>
  <c r="H116"/>
  <c r="H117" s="1"/>
  <c r="F126"/>
  <c r="K126" s="1"/>
  <c r="H104" i="21"/>
  <c r="H116"/>
  <c r="H117" s="1"/>
  <c r="F126"/>
  <c r="K126" s="1"/>
  <c r="G102" i="12"/>
  <c r="I116" i="21"/>
  <c r="I117" s="1"/>
  <c r="F127"/>
  <c r="K127" s="1"/>
  <c r="I104"/>
  <c r="G102" i="26"/>
  <c r="I104"/>
  <c r="I116"/>
  <c r="I117" s="1"/>
  <c r="F127"/>
  <c r="K127" s="1"/>
  <c r="I104" i="24"/>
  <c r="I116"/>
  <c r="I117" s="1"/>
  <c r="F127"/>
  <c r="K127" s="1"/>
  <c r="H116" i="25"/>
  <c r="H117" s="1"/>
  <c r="F126"/>
  <c r="K126" s="1"/>
  <c r="H104"/>
  <c r="H104" i="27"/>
  <c r="F126"/>
  <c r="K126" s="1"/>
  <c r="H116"/>
  <c r="H117" s="1"/>
  <c r="H164" i="29"/>
  <c r="H165" s="1"/>
  <c r="H152"/>
  <c r="F174"/>
  <c r="K174" s="1"/>
  <c r="G102" i="27"/>
  <c r="I104" i="28"/>
  <c r="I116"/>
  <c r="I117" s="1"/>
  <c r="F127"/>
  <c r="K127" s="1"/>
  <c r="G102"/>
  <c r="G102" i="21" l="1"/>
  <c r="F125" s="1"/>
  <c r="G115" i="25"/>
  <c r="G113" i="21"/>
  <c r="G115" s="1"/>
  <c r="G116" i="28"/>
  <c r="F125"/>
  <c r="G104"/>
  <c r="G116" i="21"/>
  <c r="G116" i="12"/>
  <c r="F125"/>
  <c r="G104"/>
  <c r="G116" i="27"/>
  <c r="F125"/>
  <c r="G104"/>
  <c r="G104" i="31"/>
  <c r="G116"/>
  <c r="G117" s="1"/>
  <c r="F125"/>
  <c r="G104" i="24"/>
  <c r="G116"/>
  <c r="F125"/>
  <c r="G117"/>
  <c r="G104" i="26"/>
  <c r="G116"/>
  <c r="G117" s="1"/>
  <c r="F125"/>
  <c r="G117" i="28"/>
  <c r="F173" i="29"/>
  <c r="G152"/>
  <c r="G116" i="18"/>
  <c r="G117" s="1"/>
  <c r="F125"/>
  <c r="G104"/>
  <c r="G104" i="25"/>
  <c r="G116"/>
  <c r="G117" s="1"/>
  <c r="F125"/>
  <c r="G104" i="30"/>
  <c r="G116"/>
  <c r="G117" s="1"/>
  <c r="F125"/>
  <c r="G104" i="32"/>
  <c r="G116"/>
  <c r="G117" s="1"/>
  <c r="F125"/>
  <c r="G117" i="27"/>
  <c r="G117" i="12"/>
  <c r="G117" i="21" l="1"/>
  <c r="G104"/>
  <c r="G132" i="30"/>
  <c r="K125"/>
  <c r="G180" i="29"/>
  <c r="K173"/>
  <c r="G132" i="32"/>
  <c r="K125"/>
  <c r="G132" i="25"/>
  <c r="K125"/>
  <c r="G132" i="18"/>
  <c r="K125"/>
  <c r="G132" i="26"/>
  <c r="K125"/>
  <c r="G132" i="24"/>
  <c r="K125"/>
  <c r="G132" i="31"/>
  <c r="K125"/>
  <c r="G132" i="27"/>
  <c r="K125"/>
  <c r="G132" i="12"/>
  <c r="K125"/>
  <c r="G132" i="28"/>
  <c r="K125"/>
  <c r="G132" i="21"/>
  <c r="K125"/>
</calcChain>
</file>

<file path=xl/comments1.xml><?xml version="1.0" encoding="utf-8"?>
<comments xmlns="http://schemas.openxmlformats.org/spreadsheetml/2006/main">
  <authors>
    <author>Vallier Mélissa</author>
  </authors>
  <commentList>
    <comment ref="D191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10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11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12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2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3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4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5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6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7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8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mments9.xml><?xml version="1.0" encoding="utf-8"?>
<comments xmlns="http://schemas.openxmlformats.org/spreadsheetml/2006/main">
  <authors>
    <author>Vallier Mélissa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sharedStrings.xml><?xml version="1.0" encoding="utf-8"?>
<sst xmlns="http://schemas.openxmlformats.org/spreadsheetml/2006/main" count="4221" uniqueCount="360">
  <si>
    <t xml:space="preserve">Société </t>
  </si>
  <si>
    <t>N° compte</t>
  </si>
  <si>
    <t>Libellé</t>
  </si>
  <si>
    <t xml:space="preserve">Solde clients </t>
  </si>
  <si>
    <t>EXO</t>
  </si>
  <si>
    <t>Année</t>
  </si>
  <si>
    <t>Mois</t>
  </si>
  <si>
    <t>Septembre</t>
  </si>
  <si>
    <t>Date</t>
  </si>
  <si>
    <t>Période</t>
  </si>
  <si>
    <t>Total solde clients</t>
  </si>
  <si>
    <t>Total solde balance</t>
  </si>
  <si>
    <t>Vérif</t>
  </si>
  <si>
    <t>Calcul TVA s/solde clients</t>
  </si>
  <si>
    <t>Exo</t>
  </si>
  <si>
    <t>Solde clients par taux TVA</t>
  </si>
  <si>
    <t xml:space="preserve">Voir si on mets le solde par taux de tva par client ou ici en global </t>
  </si>
  <si>
    <t>Tva sur balance clients</t>
  </si>
  <si>
    <t>44574000</t>
  </si>
  <si>
    <t>44571000</t>
  </si>
  <si>
    <t>44573000</t>
  </si>
  <si>
    <t>TVA à déclarer s/solde clients</t>
  </si>
  <si>
    <t>Jasper</t>
  </si>
  <si>
    <t>Ecart en TVA</t>
  </si>
  <si>
    <t>TVA sur Ventes du mois en cours</t>
  </si>
  <si>
    <t>TVA sur Solde clients M-1</t>
  </si>
  <si>
    <t xml:space="preserve">TVA à déclarer </t>
  </si>
  <si>
    <t>par rapport aux soldes M et M-1</t>
  </si>
  <si>
    <t>Tva à déclarer</t>
  </si>
  <si>
    <t>Déclaration TVA</t>
  </si>
  <si>
    <t>Débit</t>
  </si>
  <si>
    <t>Crédit</t>
  </si>
  <si>
    <t>TVA Collectée 20%</t>
  </si>
  <si>
    <t xml:space="preserve">TVA Collectée 19,6% </t>
  </si>
  <si>
    <t>TVA Collectée 8,5%</t>
  </si>
  <si>
    <t>TVA S/ Immos</t>
  </si>
  <si>
    <t xml:space="preserve">TVA Ded s/Abs </t>
  </si>
  <si>
    <t>TVA Ded s/Dec</t>
  </si>
  <si>
    <t>CA Exo à déclarer</t>
  </si>
  <si>
    <t xml:space="preserve">Tva à Payer </t>
  </si>
  <si>
    <t>BALANCE CLIENT</t>
  </si>
  <si>
    <t>Tiers - Code</t>
  </si>
  <si>
    <t>Tiers - Nom</t>
  </si>
  <si>
    <t>Solde Tenue de Compte</t>
  </si>
  <si>
    <t>ABEILLE</t>
  </si>
  <si>
    <t>ABEILLE ASSURANCES</t>
  </si>
  <si>
    <t>ACM</t>
  </si>
  <si>
    <t>AGF</t>
  </si>
  <si>
    <t>AGFOUTMER</t>
  </si>
  <si>
    <t>AGPM</t>
  </si>
  <si>
    <t>AMF</t>
  </si>
  <si>
    <t>APJ</t>
  </si>
  <si>
    <t>ASBANQPOPU</t>
  </si>
  <si>
    <t>ASSSUD</t>
  </si>
  <si>
    <t>ASSURANCE DU SUD</t>
  </si>
  <si>
    <t>AXA</t>
  </si>
  <si>
    <t>AXA ASSURANCES</t>
  </si>
  <si>
    <t>BPCEANATIX</t>
  </si>
  <si>
    <t>BPCE NATIXIS</t>
  </si>
  <si>
    <t>BQPOST</t>
  </si>
  <si>
    <t>BANQUE POSTALE</t>
  </si>
  <si>
    <t>BRA</t>
  </si>
  <si>
    <t>BRA - CLIENTS EN ATTENTE</t>
  </si>
  <si>
    <t>C01POLYSAS</t>
  </si>
  <si>
    <t>C02POLYATL</t>
  </si>
  <si>
    <t>C03POLYEST</t>
  </si>
  <si>
    <t>C04POLYIDF</t>
  </si>
  <si>
    <t>C05POLYLAN</t>
  </si>
  <si>
    <t>C06POLYMED</t>
  </si>
  <si>
    <t>C07POLYNORD</t>
  </si>
  <si>
    <t>C10POLYPAQ</t>
  </si>
  <si>
    <t>C32GECO</t>
  </si>
  <si>
    <t>CALYPSO</t>
  </si>
  <si>
    <t>CARMA</t>
  </si>
  <si>
    <t>DIRECTASS</t>
  </si>
  <si>
    <t>DIRECT ASSURANCES</t>
  </si>
  <si>
    <t>ECUREUILAS</t>
  </si>
  <si>
    <t>ECUREUIL ASSURANCE</t>
  </si>
  <si>
    <t>EUROFIL</t>
  </si>
  <si>
    <t>EUROPROJUR</t>
  </si>
  <si>
    <t>EUROP PROT JURIDIQUE</t>
  </si>
  <si>
    <t>FILIAMAIF</t>
  </si>
  <si>
    <t>FILIA MAIF</t>
  </si>
  <si>
    <t>GAN</t>
  </si>
  <si>
    <t>GANCIF</t>
  </si>
  <si>
    <t>GAN CIF</t>
  </si>
  <si>
    <t>GANEURO</t>
  </si>
  <si>
    <t>GAN EUROCOURTAGE</t>
  </si>
  <si>
    <t>GCMAAF</t>
  </si>
  <si>
    <t>Tiers à créer</t>
  </si>
  <si>
    <t>GENERALI</t>
  </si>
  <si>
    <t>GENERALI ASSURANCES</t>
  </si>
  <si>
    <t>GMFASS</t>
  </si>
  <si>
    <t>GMFASSURANCES</t>
  </si>
  <si>
    <t>GROUPAMA</t>
  </si>
  <si>
    <t>HDIGERLING</t>
  </si>
  <si>
    <t>LAUXILIAIR</t>
  </si>
  <si>
    <t>L AUXILIAIRE</t>
  </si>
  <si>
    <t>LEQUITE</t>
  </si>
  <si>
    <t>L EQUITE</t>
  </si>
  <si>
    <t>MAAF</t>
  </si>
  <si>
    <t>MACIF</t>
  </si>
  <si>
    <t>MAE</t>
  </si>
  <si>
    <t>MAIF</t>
  </si>
  <si>
    <t>MEDERIC</t>
  </si>
  <si>
    <t>MEDICALE</t>
  </si>
  <si>
    <t>MEDICALE DE FRANCE</t>
  </si>
  <si>
    <t>MMA</t>
  </si>
  <si>
    <t>MUTUELLE DU MANS</t>
  </si>
  <si>
    <t>MUTPOITOU</t>
  </si>
  <si>
    <t>MUTUELLE DE POITOU</t>
  </si>
  <si>
    <t>MUTSTCHRIS</t>
  </si>
  <si>
    <t>MUTUELLE ST CHRISTOPHE</t>
  </si>
  <si>
    <t>NATIOASSU</t>
  </si>
  <si>
    <t>PACIFICA</t>
  </si>
  <si>
    <t>POLYATLAN</t>
  </si>
  <si>
    <t>C04POLYIDFC</t>
  </si>
  <si>
    <t>POLYSERV</t>
  </si>
  <si>
    <t>C33POLYSASENTREPRISES</t>
  </si>
  <si>
    <t>POLYSIEGE</t>
  </si>
  <si>
    <t>C01POLYSASSIEGE</t>
  </si>
  <si>
    <t>PROTECBTP</t>
  </si>
  <si>
    <t>PROTEC BTP</t>
  </si>
  <si>
    <t>RHODIAASS</t>
  </si>
  <si>
    <t>RHODIA ASSURANCES</t>
  </si>
  <si>
    <t>SADAC</t>
  </si>
  <si>
    <t>SAGENA</t>
  </si>
  <si>
    <t>STESUISAC</t>
  </si>
  <si>
    <t>LA SUISSE</t>
  </si>
  <si>
    <t>SURAVASS</t>
  </si>
  <si>
    <t>SURAVENIR ASSURANCES</t>
  </si>
  <si>
    <t>WINTERTHUR</t>
  </si>
  <si>
    <t>Mois BI</t>
  </si>
  <si>
    <t>{_x000D_
  "Name": "CacheManager_09",_x000D_
  "Column": 3,_x000D_
  "Length": 1,_x000D_
  "IsEncrypted": false_x000D_
}</t>
  </si>
  <si>
    <t>Total</t>
  </si>
  <si>
    <t>Août</t>
  </si>
  <si>
    <t>{_x000D_
  "Name": "CacheManager_08",_x000D_
  "Column": 4,_x000D_
  "Length": 1,_x000D_
  "IsEncrypted": false_x000D_
}</t>
  </si>
  <si>
    <t>OD</t>
  </si>
  <si>
    <t>Solde Compte TVA fin de mois</t>
  </si>
  <si>
    <t>Od tva si déjà saisie</t>
  </si>
  <si>
    <t>JOURNAL OD</t>
  </si>
  <si>
    <t>Solde comptes TVA compta</t>
  </si>
  <si>
    <t xml:space="preserve">Solde comptes TVA compta </t>
  </si>
  <si>
    <t>Juillet</t>
  </si>
  <si>
    <t>{_x000D_
  "Name": "CacheManager_07",_x000D_
  "Column": 5,_x000D_
  "Length": 1,_x000D_
  "IsEncrypted": false_x000D_
}</t>
  </si>
  <si>
    <t>{_x000D_
  "Name": "CacheManager_06",_x000D_
  "Column": 6,_x000D_
  "Length": 1,_x000D_
  "IsEncrypted": false_x000D_
}</t>
  </si>
  <si>
    <t>{_x000D_
  "Name": "CacheManager_05",_x000D_
  "Column": 7,_x000D_
  "Length": 1,_x000D_
  "IsEncrypted": false_x000D_
}</t>
  </si>
  <si>
    <t>{_x000D_
  "Name": "CacheManager_04",_x000D_
  "Column": 8,_x000D_
  "Length": 1,_x000D_
  "IsEncrypted": false_x000D_
}</t>
  </si>
  <si>
    <t>{_x000D_
  "Name": "CacheManager_03",_x000D_
  "Column": 9,_x000D_
  "Length": 1,_x000D_
  "IsEncrypted": false_x000D_
}</t>
  </si>
  <si>
    <t>{_x000D_
  "Name": "CacheManager_02",_x000D_
  "Column": 10,_x000D_
  "Length": 1,_x000D_
  "IsEncrypted": false_x000D_
}</t>
  </si>
  <si>
    <t>{_x000D_
  "Name": "CacheManager_01",_x000D_
  "Column": 11,_x000D_
  "Length": 1,_x000D_
  "IsEncrypted": false_x000D_
}</t>
  </si>
  <si>
    <t>{_x000D_
  "Name": "CacheManager_10",_x000D_
  "Column": 12,_x000D_
  "Length": 1,_x000D_
  "IsEncrypted": false_x000D_
}</t>
  </si>
  <si>
    <t>{_x000D_
  "Name": "CacheManager_11",_x000D_
  "Column": 13,_x000D_
  "Length": 1,_x000D_
  "IsEncrypted": false_x000D_
}</t>
  </si>
  <si>
    <t>{_x000D_
  "Name": "CacheManager_12",_x000D_
  "Column": 14,_x000D_
  "Length": 1,_x000D_
  "IsEncrypted": false_x000D_
}</t>
  </si>
  <si>
    <t>Janvier</t>
  </si>
  <si>
    <t>Février</t>
  </si>
  <si>
    <t>Mars</t>
  </si>
  <si>
    <t>Avril</t>
  </si>
  <si>
    <t>Mai</t>
  </si>
  <si>
    <t>Juin</t>
  </si>
  <si>
    <t>Octobre</t>
  </si>
  <si>
    <t>Novembre</t>
  </si>
  <si>
    <t>Décembre</t>
  </si>
  <si>
    <t>Code Journal OD</t>
  </si>
  <si>
    <t>475000 - Compte d'attente</t>
  </si>
  <si>
    <t>Tva sur balance clients + 475000</t>
  </si>
  <si>
    <t>Od tva du mois si déjà saisie</t>
  </si>
  <si>
    <t>Solde clients 410</t>
  </si>
  <si>
    <t>Solde clients TTC par taux TVA</t>
  </si>
  <si>
    <t>TVA à déclarer sur encaissements</t>
  </si>
  <si>
    <t xml:space="preserve">Pour 2020 le calcul de la tva n'est pas conforme à la compta, </t>
  </si>
  <si>
    <t>car mis en place en 10/2020</t>
  </si>
  <si>
    <t xml:space="preserve">et à tester jusqu'en 12/2020, voir tableau calcul TVA fait chaque mois </t>
  </si>
  <si>
    <t>Contrôle Calcul TVA sur encaissements</t>
  </si>
  <si>
    <t>Solde comptes TVA compta (avant OD)</t>
  </si>
  <si>
    <t xml:space="preserve">Bien penser à vérifier cette ligne où a la compléter à l'aide du mois suivant. </t>
  </si>
  <si>
    <t>contrôle après Od</t>
  </si>
  <si>
    <t>POLYEXPERT RHONE ALPES AUVERGNE</t>
  </si>
  <si>
    <t>410067</t>
  </si>
  <si>
    <t>AGEFOS</t>
  </si>
  <si>
    <t>ACE</t>
  </si>
  <si>
    <t>ACE INSURANCE</t>
  </si>
  <si>
    <t>ACTE</t>
  </si>
  <si>
    <t>AGF OUTREMER</t>
  </si>
  <si>
    <t>ALBINGIA</t>
  </si>
  <si>
    <t>ALTIMA</t>
  </si>
  <si>
    <t>ASSISTANCE PROT JURIDIQUE</t>
  </si>
  <si>
    <t>ASS BANQUE POPULAIRE</t>
  </si>
  <si>
    <t>ASIROM</t>
  </si>
  <si>
    <t>ASSMUTFONC</t>
  </si>
  <si>
    <t>AXABELGI</t>
  </si>
  <si>
    <t>AXA BELGIUM</t>
  </si>
  <si>
    <t>AXACORP</t>
  </si>
  <si>
    <t>AXA CORPORATE SOLUTIONS ASSURANCES</t>
  </si>
  <si>
    <t>BTA</t>
  </si>
  <si>
    <t>C01 POLY SAS</t>
  </si>
  <si>
    <t>C04 POLY IDF</t>
  </si>
  <si>
    <t>C05 POLY LANGUEDOC</t>
  </si>
  <si>
    <t>C10 POLY PAQ</t>
  </si>
  <si>
    <t>C15POLYTEL</t>
  </si>
  <si>
    <t>C15 POLYTEL</t>
  </si>
  <si>
    <t>CAASMUTBTP</t>
  </si>
  <si>
    <t>CAM BTP</t>
  </si>
  <si>
    <t>CAISSMEUSI</t>
  </si>
  <si>
    <t>CAISSE MEUSIENNE</t>
  </si>
  <si>
    <t>CAMCA</t>
  </si>
  <si>
    <t>CFDP</t>
  </si>
  <si>
    <t>CHUBBASS</t>
  </si>
  <si>
    <t>CHUBB ASSURANCES</t>
  </si>
  <si>
    <t>CIAM</t>
  </si>
  <si>
    <t>CIBLEEXPERT</t>
  </si>
  <si>
    <t>C16CIBLEXPERTS</t>
  </si>
  <si>
    <t>CLIENTDIVERS</t>
  </si>
  <si>
    <t>CLIENT DIVERS</t>
  </si>
  <si>
    <t>COVEA</t>
  </si>
  <si>
    <t>EDFCIST</t>
  </si>
  <si>
    <t>EDF CIST</t>
  </si>
  <si>
    <t>ERDF</t>
  </si>
  <si>
    <t>ETHIAS</t>
  </si>
  <si>
    <t>EXPDIRECTE</t>
  </si>
  <si>
    <t>EXPERTISE DIRECTE</t>
  </si>
  <si>
    <t>GROUPAMATR</t>
  </si>
  <si>
    <t>GROUPAMA TRANSPORTS</t>
  </si>
  <si>
    <t>GROUPELAP</t>
  </si>
  <si>
    <t>GROUPE LA POSTE</t>
  </si>
  <si>
    <t>GROUROUM</t>
  </si>
  <si>
    <t>GROUPAMA ROUMANIE</t>
  </si>
  <si>
    <t>HDI GERLING</t>
  </si>
  <si>
    <t>HELVETIA</t>
  </si>
  <si>
    <t>HISCOXASS</t>
  </si>
  <si>
    <t>HISCOX ASSURANCES</t>
  </si>
  <si>
    <t>JURIDICA</t>
  </si>
  <si>
    <t>LAPARISASS</t>
  </si>
  <si>
    <t>LA PARISIENNE ASSURANCE</t>
  </si>
  <si>
    <t>MACSF</t>
  </si>
  <si>
    <t>MAPA</t>
  </si>
  <si>
    <t>MATMUT</t>
  </si>
  <si>
    <t>MILLENIUMI</t>
  </si>
  <si>
    <t>MILLENIUM</t>
  </si>
  <si>
    <t>MONCGEN</t>
  </si>
  <si>
    <t>MONCEAU GENERALE</t>
  </si>
  <si>
    <t>MSAMLIN</t>
  </si>
  <si>
    <t>MS AMLIN</t>
  </si>
  <si>
    <t>MSIGEURO</t>
  </si>
  <si>
    <t>MSIG EURO</t>
  </si>
  <si>
    <t>MUTFRATASS</t>
  </si>
  <si>
    <t>MUTUELLE FRATERNELLES</t>
  </si>
  <si>
    <t>MUTLEST</t>
  </si>
  <si>
    <t>MUTUELLE DE L'EST</t>
  </si>
  <si>
    <t>MUTPOITIER</t>
  </si>
  <si>
    <t>MUTUELLE DE POITIERS</t>
  </si>
  <si>
    <t>NATIO ASSURANCE</t>
  </si>
  <si>
    <t>PLUSULTR</t>
  </si>
  <si>
    <t>PMAPROTECT</t>
  </si>
  <si>
    <t>PMA PROTECTION</t>
  </si>
  <si>
    <t>C02POLYATLANTIQUE</t>
  </si>
  <si>
    <t>POLYIDF</t>
  </si>
  <si>
    <t>POLYMED</t>
  </si>
  <si>
    <t>POLYNORD</t>
  </si>
  <si>
    <t>C07POLYNP</t>
  </si>
  <si>
    <t>POLYOUEST</t>
  </si>
  <si>
    <t>C08POLYOUEST</t>
  </si>
  <si>
    <t>PRIMAASS</t>
  </si>
  <si>
    <t>PRIMA ASSURANCES</t>
  </si>
  <si>
    <t>PROSEGUR</t>
  </si>
  <si>
    <t>QBE</t>
  </si>
  <si>
    <t>ROYALSUNAL</t>
  </si>
  <si>
    <t>ROYAL SUN ALLIANCE</t>
  </si>
  <si>
    <t>SERENIS</t>
  </si>
  <si>
    <t>SMAB</t>
  </si>
  <si>
    <t>SMABTP</t>
  </si>
  <si>
    <t>SMACL</t>
  </si>
  <si>
    <t>SOCASMABTP</t>
  </si>
  <si>
    <t>SOCA SMA BTP</t>
  </si>
  <si>
    <t>STEPOLYTEL</t>
  </si>
  <si>
    <t>TOKIOMARI</t>
  </si>
  <si>
    <t>TOKIO MARINE EUROPE</t>
  </si>
  <si>
    <t>UMR</t>
  </si>
  <si>
    <t>UNION MUTUELLE DE REASSURANCE</t>
  </si>
  <si>
    <t>UNBRESDOMB</t>
  </si>
  <si>
    <t>UNION BRESSE DOMBES</t>
  </si>
  <si>
    <t>VANAMEYDE</t>
  </si>
  <si>
    <t>VITTORIAAS</t>
  </si>
  <si>
    <t>VITTORIA AS</t>
  </si>
  <si>
    <t>ZURICH</t>
  </si>
  <si>
    <t>ZURICHMARO</t>
  </si>
  <si>
    <t>ZURICH MAROC</t>
  </si>
  <si>
    <t>AIG</t>
  </si>
  <si>
    <t>C07 POLY NORD</t>
  </si>
  <si>
    <t>C14OCEAN</t>
  </si>
  <si>
    <t>C14 POLY OCEAN INDIEN</t>
  </si>
  <si>
    <t>C20ENVIRON</t>
  </si>
  <si>
    <t xml:space="preserve">C20 ENVIRONNEMENT </t>
  </si>
  <si>
    <t xml:space="preserve">C32 GECO </t>
  </si>
  <si>
    <t>C35PREVENBAT</t>
  </si>
  <si>
    <t>C35 PREVENBAT</t>
  </si>
  <si>
    <t>GROUPEA</t>
  </si>
  <si>
    <t>GROUPE AZUR</t>
  </si>
  <si>
    <t>LABRESSANE</t>
  </si>
  <si>
    <t>MASOL</t>
  </si>
  <si>
    <t>SGATTENT</t>
  </si>
  <si>
    <t>SG EN ATTENTE</t>
  </si>
  <si>
    <t>BPO</t>
  </si>
  <si>
    <t>BPO - CLIENTS EN ATTENTE</t>
  </si>
  <si>
    <t>C02 POLY ATL</t>
  </si>
  <si>
    <t>C03 POLY EST</t>
  </si>
  <si>
    <t>C12POLYANT</t>
  </si>
  <si>
    <t>POLYEXPERT ANTILLES</t>
  </si>
  <si>
    <t>DAS</t>
  </si>
  <si>
    <t>LCL</t>
  </si>
  <si>
    <t>LCL - CLIENTS EN ATTENTE</t>
  </si>
  <si>
    <t>MGA</t>
  </si>
  <si>
    <t>MUTPICARDI</t>
  </si>
  <si>
    <t>ASS MUTUELLE DE PICARDIE</t>
  </si>
  <si>
    <t>OZK000</t>
  </si>
  <si>
    <t>OZK</t>
  </si>
  <si>
    <t>GROUCOUR</t>
  </si>
  <si>
    <t>HUBENERV</t>
  </si>
  <si>
    <t>MUTALSALOR</t>
  </si>
  <si>
    <t>MUTUELLE ALSACE LORRAINE</t>
  </si>
  <si>
    <t>C06 POLY MED</t>
  </si>
  <si>
    <t>CIBLEXP</t>
  </si>
  <si>
    <t>GREEBVAL</t>
  </si>
  <si>
    <t>XLINSURANC</t>
  </si>
  <si>
    <t>XL INSURANCE</t>
  </si>
  <si>
    <t>HUEBENER</t>
  </si>
  <si>
    <t>NATIONEDER</t>
  </si>
  <si>
    <t>NATIONALE NEDERLANDEN</t>
  </si>
  <si>
    <t>BALCIA</t>
  </si>
  <si>
    <t>CAMACTE</t>
  </si>
  <si>
    <t>GENERALIGL</t>
  </si>
  <si>
    <t>GREATL</t>
  </si>
  <si>
    <t>LABRESSASS</t>
  </si>
  <si>
    <t>LA BRESSE ASSURANCE</t>
  </si>
  <si>
    <t>AMLINCORP</t>
  </si>
  <si>
    <t>AMLIN CORPORATE</t>
  </si>
  <si>
    <t>C16CIBLEXP</t>
  </si>
  <si>
    <t>ZURICHGLO</t>
  </si>
  <si>
    <t>C20POLYENV</t>
  </si>
  <si>
    <t>C35PREVENB</t>
  </si>
  <si>
    <t>CREDIT</t>
  </si>
  <si>
    <t>CA - CLIENTS EN ATTENTE</t>
  </si>
  <si>
    <t>ECUREUIL</t>
  </si>
  <si>
    <t>ECUREUIL ASSURANCES IARD</t>
  </si>
  <si>
    <t>{_x000D_
  "Formulas": {_x000D_
    "=RIK_AC(\"INF02__;INF02@E=1,S=1031,G=0,T=0,P=0:@R=A,S=1000,V=POLYTEL:R=B,S=1022,V={0}:R=C,S=1023,V={1}:R=D,S=1012|1,V=VE..VEIG:R=E,S=1001|1,V={2}:\";$B$2;$B$9;I$109)": 1,_x000D_
    "=RIK_AC(\"INF02__;INF02@E=1,S=1031,G=0,T=0,P=0:@R=A,S=1000,V=POLYTEL:R=B,S=1022,V={0}:R=C,S=1023,V={1}:R=D,S=1012|1,V=VE..VEIG:R=E,S=1001|1,V={2}:\";$B$2;$B$9;G$109)": 2,_x000D_
    "=RIK_AC(\"INF02__;INF02@E=1,S=1031,G=0,T=0,P=0:@R=A,S=1000,V=POLYTEL:R=B,S=1001|1,V={0}:R=C,S=1012|1,V={1}:R=D,S=1023,V={2}:R=E,S=1022,V={3}:\";I$96;$B$4;$B$9;$B$2)": 3,_x000D_
    "=RIK_AC(\"INF02__;INF02@E=1,S=1031,G=0,T=0,P=0:@R=A,S=1000,V=POLYTEL:R=B,S=1001|1,V={0}:R=C,S=1012|1,V={1}:R=D,S=1023,V={2}:R=E,S=1022,V={3}:\";G$96;$B$4;$B$9;$B$2)": 4,_x000D_
    "=RIK_AC(\"INF02__;INF02@E=1,S=1031,G=0,T=0,P=0:@R=A,S=1000,V=POLYTEL:R=B,S=1001|1,V={0}:R=C,S=1089,V={1}:\";H$96;$B$12)": 5,_x000D_
    "=RIK_AC(\"INF02__;INF02@E=1,S=1031,G=0,T=0,P=0:@R=A,S=1000,V=POLYTEL:R=B,S=1022,V={0}:R=C,S=1023,V={1}:R=D,S=1012|1,V=VE..VEIG:R=E,S=1001|1,V={2}:\";$B$2;$B$9;H$109)": 6,_x000D_
    "=RIK_AC(\"INF02__;INF02@E=1,S=1031,G=0,T=0,P=0:@R=A,S=1000,V=POLYTEL:R=B,S=1001|1,V={0}:R=C,S=1012|1,V={1}:R=D,S=1023,V={2}:R=E,S=1022,V={3}:\";H$96;$B$4;$B$9;$B$2)": 7,_x000D_
    "=RIK_AC(\"INF02__;INF02@E=1,S=1031,G=0,T=0,P=0:@R=A,S=1000,V=POLYTEL:R=B,S=1001|1,V={0}:R=C,S=1089,V={1}:\";I$96;$B$12)": 8,_x000D_
    "=RIK_AC(\"INF02__;INF02@E=1,S=1031,G=0,T=0,P=0:@R=A,S=1000,V=POLYTEL:R=C,S=1001|1,V={0}:R=D,S=1089,V={1}:\";G$96;$B$12)":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"=RIK_AC(\"INF02__;INF02@E=1,S=1031,G=0,T=0,P=0:@R=A,S=1000,V=POLYTEL:R=B,S=1022,V={0}:R=C,S=1023,V={1}:R=D,S=1012|1,V=VE..VEIG:R=E,S=1001|1,V={2}:\";$B$2;$B$9;H$97)": 11,_x000D_
    "=RIK_AC(\"INF02__;INF02@E=1,S=1031,G=0,T=0,P=0:@R=A,S=1000,V=POLYTEL:R=B,S=1022,V={0}:R=C,S=1023,V={1}:R=D,S=1012|1,V=VE..VEIG:R=E,S=1001|1,V={2}:\";$B$2;$B$9;I$97)": 12,_x000D_
    "=RIK_AC(\"INF02__;INF02@E=1,S=1031,G=0,T=0,P=0:@R=A,S=1000,V=POLYTEL:R=C,S=1001|1,V={0}:R=D,S=1089,V={1}:\";G$97;$B$12)": 13,_x000D_
    "=RIK_AC(\"INF02__;INF02@E=1,S=1031,G=0,T=0,P=0:@R=A,S=1000,V=POLYTEL:R=B,S=1001|1,V={0}:R=C,S=1012|1,V={1}:R=D,S=1023,V={2}:R=E,S=1022,V={3}:\";G$97;$B$4;$B$9;$B$2)": 14,_x000D_
    "=RIK_AC(\"INF02__;INF02@E=1,S=1031,G=0,T=0,P=0:@R=A,S=1000,V=POLYTEL:R=B,S=1001|1,V={0}:R=C,S=1089,V={1}:\";H$97;$B$12)": 15,_x000D_
    "=RIK_AC(\"INF02__;INF02@E=1,S=1031,G=0,T=0,P=0:@R=A,S=1000,V=POLYTEL:R=B,S=1001|1,V={0}:R=C,S=1012|1,V={1}:R=D,S=1023,V={2}:R=E,S=1022,V={3}:\";H$97;$B$4;$B$9;$B$2)": 16,_x000D_
    "=RIK_AC(\"INF02__;INF02@E=1,S=1031,G=0,T=0,P=0:@R=A,S=1000,V=POLYTEL:R=B,S=1001|1,V={0}:R=C,S=1089,V={1}:\";I$97;$B$12)": 17,_x000D_
    "=RIK_AC(\"INF02__;INF02@E=1,S=1031,G=0,T=0,P=0:@R=A,S=1000,V=POLYTEL:R=B,S=1001|1,V={0}:R=C,S=1012|1,V={1}:R=D,S=1023,V={2}:R=E,S=1022,V={3}:\";I$97;$B$4;$B$9;$B$2)": 18_x000D_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"2020-10-21T10:46:42.105346+02:00",_x000D_
          "LastRefreshDate": "2020-10-20T09:38:07.9118458+02:00",_x000D_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159498.29_x000D_
          ]_x000D_
        ],_x000D_
        "Statistics": {_x000D_
          "CreationDate": "2020-10-21T10:46:42.105346+02:00",_x000D_
          "LastRefreshDate": "2020-10-20T09:38:07.8962255+02:00",_x000D_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"2020-10-21T10:46:42.105346+02:00",_x000D_
          "LastRefreshDate": "2020-10-20T09:38:21.6088064+02:00",_x000D_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-142606.0_x000D_
          ]_x000D_
        ],_x000D_
        "Statistics": {_x000D_
          "CreationDate": "2020-10-21T10:46:42.105346+02:00",_x000D_
          "LastRefreshDate": "2020-10-20T09:38:21.6088064+02:00",_x000D_
          "TotalRefreshCount": 3,_x000D_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"2020-10-21T10:46:42.105346+02:00",_x000D_
          "LastRefreshDate": "2020-10-20T09:38:21.6088064+02:00",_x000D_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"2020-10-21T10:46:42.105346+02:00",_x000D_
          "LastRefreshDate": "2020-10-20T09:38:21.6244321+02:00",_x000D_
          "TotalRefreshCount": 3,_x000D_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"2020-10-21T10:46:42.105346+02:00",_x000D_
          "LastRefreshDate": "2020-10-20T09:38:04.6971129+02:00",_x000D_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3610.6_x000D_
          ]_x000D_
        ],_x000D_
        "Statistics": {_x000D_
          "CreationDate": "2020-10-21T10:46:42.105346+02:00",_x000D_
          "LastRefreshDate": "2020-10-20T09:38:04.6971129+02:00",_x000D_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215162.19_x000D_
          ]_x000D_
        ],_x000D_
        "Statistics": {_x000D_
          "CreationDate": "2020-10-21T10:46:42.105346+02:00",_x000D_
          "LastRefreshDate": "2020-10-20T09:38:02.0090029+02:00",_x000D_
          "TotalRefreshCount": 3,_x000D_
          "CustomInfo": {}_x000D_
        }_x000D_
      },_x000D_
      "10": {_x000D_
        "$type": "Inside.Core.Formula.Definition.DefinitionAC, Inside.Core.Formula",_x000D_
        "ID": 10,_x000D_
        "Results": [_x000D_
          [_x000D_
            159498.29_x000D_
          ]_x000D_
        ],_x000D_
        "Statistics": {_x000D_
          "CreationDate": "2020-10-21T10:46:42.105346+02:00",_x000D_
          "LastRefreshDate": "2020-10-21T10:49:25.9214348+02:00",_x000D_
          "TotalRefreshCount": 5,_x000D_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"2020-10-21T10:46:42.105346+02:00",_x000D_
          "LastRefreshDate": "2020-10-21T10:49:23.85344+02:00",_x000D_
          "TotalRefreshCount": 5,_x000D_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"2020-10-21T10:46:42.105346+02:00",_x000D_
          "LastRefreshDate": "2020-10-21T10:49:25.9394421+02:00",_x000D_
          "TotalRefreshCount": 5,_x000D_
          "CustomInfo": {}_x000D_
        }_x000D_
      },_x000D_
      "13": {_x000D_
        "$type": "Inside.Core.Formula.Definition.DefinitionAC, Inside.Core.Formula",_x000D_
        "ID": 13,_x000D_
        "Results": [_x000D_
          [_x000D_
            215162.19_x000D_
          ]_x000D_
        ],_x000D_
        "Statistics": {_x000D_
          "CreationDate": "2020-10-21T10:46:42.105346+02:00",_x000D_
          "LastRefreshDate": "2020-10-21T10:49:25.9344414+02:00",_x000D_
          "TotalRefreshCount": 5,_x000D_
          "CustomInfo": {}_x000D_
        }_x000D_
      },_x000D_
      "14": {_x000D_
        "$type": "Inside.Core.Formula.Definition.DefinitionAC, Inside.Core.Formula",_x000D_
        "ID": 14,_x000D_
        "Results": [_x000D_
          [_x000D_
            -142606.0_x000D_
          ]_x000D_
        ],_x000D_
        "Statistics": {_x000D_
          "CreationDate": "2020-10-21T10:46:42.105346+02:00",_x000D_
          "LastRefreshDate": "2020-10-21T10:49:22.2558185+02:00",_x000D_
          "TotalRefreshCount": 4,_x000D_
          "CustomInfo": {}_x000D_
        }_x000D_
      },_x000D_
      "15": {_x000D_
        "$type": "Inside.Core.Formula.Definition.DefinitionAC, Inside.Core.Formula",_x000D_
        "ID": 15,_x000D_
        "Results": [_x000D_
          [_x000D_
            0.0_x000D_
          ]_x000D_
        ],_x000D_
        "Statistics": {_x000D_
          "CreationDate": "2020-10-21T10:46:42.105346+02:00",_x000D_
          "LastRefreshDate": "2020-10-21T10:49:23.3354804+02:00",_x000D_
          "TotalRefreshCount": 5,_x000D_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"2020-10-21T10:46:42.105346+02:00",_x000D_
          "LastRefreshDate": "2020-10-21T10:49:25.9364365+02:00",_x000D_
          "TotalRefreshCount": 4,_x000D_
          "CustomInfo": {}_x000D_
        }_x000D_
      },_x000D_
      "17": {_x000D_
        "$type": "Inside.Core.Formula.Definition.DefinitionAC, Inside.Core.Formula",_x000D_
        "ID": 17,_x000D_
        "Results": [_x000D_
          [_x000D_
            3610.6_x000D_
          ]_x000D_
        ],_x000D_
        "Statistics": {_x000D_
          "CreationDate": "2020-10-21T10:46:42.105346+02:00",_x000D_
          "LastRefreshDate": "2020-10-21T10:49:25.9184386+02:00",_x000D_
          "TotalRefreshCount": 5,_x000D_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"2020-10-21T10:46:42.105346+02:00",_x000D_
          "LastRefreshDate": "2020-10-21T10:49:23.3394791+02:00",_x000D_
          "TotalRefreshCount": 4,_x000D_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</si>
  <si>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"=RIK_AC(\"INF02__;INF02@E=1,S=1031,G=0,T=0,P=0:@R=A,S=1000,V=POLYTEL:R=B,S=1022,V={0}:R=C,S=1023,V={1}:R=D,S=1012|1,V=VE..VEIG:R=E,S=1001|1,V={2}:\";$B$2;$B$9;H$109)": 1,_x000D_
    "=RIK_AC(\"INF02__;INF02@E=1,S=1031,G=0,T=0,P=0:@R=A,S=1000,V=POLYTEL:R=B,S=1001|1,V={0}:R=C,S=1012|1,V={1}:R=D,S=1023,V={2}:R=E,S=1022,V={3}:\";H$96;$B$4;$B$9;$B$2)": 2,_x000D_
    "=RIK_AC(\"INF02__;INF02@E=1,S=1031,G=0,T=0,P=0:@R=A,S=1000,V=POLYTEL:R=B,S=1001|1,V={0}:R=C,S=1089,V={1}:\";I$96;$B$12)": 3,_x000D_
    "=RIK_AC(\"INF02__;INF02@E=1,S=1031,G=0,T=0,P=0:@R=A,S=1000,V=POLYTEL:R=C,S=1001|1,V={0}:R=D,S=1089,V={1}:\";G$96;$B$12)": 4,_x000D_
    "=RIK_AC(\"INF02__;INF02@E=1,S=1031,G=0,T=0,P=0:@R=A,S=1000,V=POLYTEL:R=B,S=1022,V={0}:R=C,S=1023,V={1}:R=D,S=1012|1,V=VE..VEIG:R=E,S=1001|1,V={2}:\";$B$2;$B$9;I$109)": 5,_x000D_
    "=RIK_AC(\"INF02__;INF02@E=1,S=1031,G=0,T=0,P=0:@R=A,S=1000,V=POLYTEL:R=B,S=1022,V={0}:R=C,S=1023,V={1}:R=D,S=1012|1,V=VE..VEIG:R=E,S=1001|1,V={2}:\";$B$2;$B$9;G$109)": 6,_x000D_
    "=RIK_AC(\"INF02__;INF02@E=1,S=1031,G=0,T=0,P=0:@R=A,S=1000,V=POLYTEL:R=B,S=1001|1,V={0}:R=C,S=1012|1,V={1}:R=D,S=1023,V={2}:R=E,S=1022,V={3}:\";I$96;$B$4;$B$9;$B$2)": 7,_x000D_
    "=RIK_AC(\"INF02__;INF02@E=1,S=1031,G=0,T=0,P=0:@R=A,S=1000,V=POLYTEL:R=B,S=1001|1,V={0}:R=C,S=1012|1,V={1}:R=D,S=1023,V={2}:R=E,S=1022,V={3}:\";G$96;$B$4;$B$9;$B$2)": 8,_x000D_
    "=RIK_AC(\"INF02__;INF02@E=1,S=1031,G=0,T=0,P=0:@R=A,S=1000,V=POLYTEL:R=B,S=1001|1,V={0}:R=C,S=1089,V={1}:\";H$96;$B$12)":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"=RIK_AC(\"INF02__;INF02@E=1,S=1031,G=0,T=0,P=0:@R=A,S=1000,V=POLYTEL:R=B,S=1022,V={0}:R=C,S=1023,V={1}:R=D,S=1012|1,V=VE..VEIG:R=E,S=1001|1,V={2}:\";$B$2;$B$9;H$97)": 11,_x000D_
    "=RIK_AC(\"INF02__;INF02@E=1,S=1031,G=0,T=0,P=0:@R=A,S=1000,V=POLYTEL:R=B,S=1022,V={0}:R=C,S=1023,V={1}:R=D,S=1012|1,V=VE..VEIG:R=E,S=1001|1,V={2}:\";$B$2;$B$9;I$97)": 12,_x000D_
    "=RIK_AC(\"INF02__;INF02@E=1,S=1031,G=0,T=0,P=0:@R=A,S=1000,V=POLYTEL:R=C,S=1001|1,V={0}:R=D,S=1089,V={1}:\";G$97;$B$12)": 13,_x000D_
    "=RIK_AC(\"INF02__;INF02@E=1,S=1031,G=0,T=0,P=0:@R=A,S=1000,V=POLYTEL:R=B,S=1001|1,V={0}:R=C,S=1012|1,V={1}:R=D,S=1023,V={2}:R=E,S=1022,V={3}:\";G$97;$B$4;$B$9;$B$2)": 14,_x000D_
    "=RIK_AC(\"INF02__;INF02@E=1,S=1031,G=0,T=0,P=0:@R=A,S=1000,V=POLYTEL:R=B,S=1001|1,V={0}:R=C,S=1089,V={1}:\";H$97;$B$12)": 15,_x000D_
    "=RIK_AC(\"INF02__;INF02@E=1,S=1031,G=0,T=0,P=0:@R=A,S=1000,V=POLYTEL:R=B,S=1001|1,V={0}:R=C,S=1012|1,V={1}:R=D,S=1023,V={2}:R=E,S=1022,V={3}:\";H$97;$B$4;$B$9;$B$2)": 16,_x000D_
    "=RIK_AC(\"INF02__;INF02@E=1,S=1031,G=0,T=0,P=0:@R=A,S=1000,V=POLYTEL:R=B,S=1001|1,V={0}:R=C,S=1089,V={1}:\";I$97;$B$12)": 17,_x000D_
    "=RIK_AC(\"INF02__;INF02@E=1,S=1031,G=0,T=0,P=0:@R=A,S=1000,V=POLYTEL:R=B,S=1001|1,V={0}:R=C,S=1012|1,V={1}:R=D,S=1023,V={2}:R=E,S=1022,V={3}:\";I$97;$B$4;$B$9;$B$2)": 18_x000D_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"2020-10-21T10:46:42.105346+02:00",_x000D_
          "LastRefreshDate": "2020-10-20T09:37:58.914921+02:00",_x000D_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0.0_x000D_
          ]_x000D_
        ],_x000D_
        "Statistics": {_x000D_
          "CreationDate": "2020-10-21T10:46:42.105346+02:00",_x000D_
          "LastRefreshDate": "2020-10-20T09:38:21.6088064+02:00",_x000D_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102.6_x000D_
          ]_x000D_
        ],_x000D_
        "Statistics": {_x000D_
          "CreationDate": "2020-10-21T10:46:42.1063458+02:00",_x000D_
          "LastRefreshDate": "2020-10-20T09:37:58.9618022+02:00",_x000D_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215114.65_x000D_
          ]_x000D_
        ],_x000D_
        "Statistics": {_x000D_
          "CreationDate": "2020-10-21T10:46:42.1063458+02:00",_x000D_
          "LastRefreshDate": "2020-10-20T09:38:21.6088064+02:00",_x000D_
          "TotalRefreshCount": 3,_x000D_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"2020-10-21T10:46:42.1063458+02:00",_x000D_
          "LastRefreshDate": "2020-10-20T09:38:21.6088064+02:00",_x000D_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151560.46_x000D_
          ]_x000D_
        ],_x000D_
        "Statistics": {_x000D_
          "CreationDate": "2020-10-21T10:46:42.1063458+02:00",_x000D_
          "LastRefreshDate": "2020-10-20T09:37:58.9618022+02:00",_x000D_
          "TotalRefreshCount": 3,_x000D_
          "CustomInfo": {}_x000D_
        }_x000D_
      },_x000D_
      "7": {_x000D_
        "$type": "Inside.Core.Formula.Definition.DefinitionAC, Inside.Core.Formula",_x000D_
        "ID": 7,_x000D_
        "Results": [_x000D_
          [_x000D_
            -3508.0_x000D_
          ]_x000D_
        ],_x000D_
        "Statistics": {_x000D_
          "CreationDate": "2020-10-21T10:46:42.1063458+02:00",_x000D_
          "LastRefreshDate": "2020-10-20T09:37:56.0695098+02:00",_x000D_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-151608.0_x000D_
          ]_x000D_
        ],_x000D_
        "Statistics": {_x000D_
          "CreationDate": "2020-10-21T10:46:42.1063458+02:00",_x000D_
          "LastRefreshDate": "2020-10-20T09:37:52.9656119+02:00",_x000D_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0.0_x000D_
          ]_x000D_
        ],_x000D_
        "Statistics": {_x000D_
          "CreationDate": "2020-10-21T10:46:42.1063458+02:00",_x000D_
          "LastRefreshDate": "2020-10-20T09:37:56.0695098+02:00",_x000D_
          "TotalRefreshCount": 3,_x000D_
          "CustomInfo": {}_x000D_
        }_x000D_
      },_x000D_
      "10": {_x000D_
        "$type": "Inside.Core.Formula.Definition.DefinitionAC, Inside.Core.Formula",_x000D_
        "ID": 10,_x000D_
        "Results": [_x000D_
          [_x000D_
            151560.46_x000D_
          ]_x000D_
        ],_x000D_
        "Statistics": {_x000D_
          "CreationDate": "2020-10-21T10:46:42.1063458+02:00",_x000D_
          "LastRefreshDate": "2020-10-21T10:49:25.9324409+02:00",_x000D_
          "TotalRefreshCount": 5,_x000D_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"2020-10-21T10:46:42.1063458+02:00",_x000D_
          "LastRefreshDate": "2020-10-21T10:49:21.9525575+02:00",_x000D_
          "TotalRefreshCount": 5,_x000D_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"2020-10-21T10:46:42.1063458+02:00",_x000D_
          "LastRefreshDate": "2020-10-21T10:49:25.916435+02:00",_x000D_
          "TotalRefreshCount": 5,_x000D_
          "CustomInfo": {}_x000D_
        }_x000D_
      },_x000D_
      "13": {_x000D_
        "$type": "Inside.Core.Formula.Definition.DefinitionAC, Inside.Core.Formula",_x000D_
        "ID": 13,_x000D_
        "Results": [_x000D_
          [_x000D_
            215114.65_x000D_
          ]_x000D_
        ],_x000D_
        "Statistics": {_x000D_
          "CreationDate": "2020-10-21T10:46:42.1063458+02:00",_x000D_
          "LastRefreshDate": "2020-10-21T10:49:25.9084385+02:00",_x000D_
          "TotalRefreshCount": 4,_x000D_
          "CustomInfo": {}_x000D_
        }_x000D_
      },_x000D_
      "14": {_x000D_
        "$type": "Inside.Core.Formula.Definition.DefinitionAC, Inside.Core.Formula",_x000D_
        "ID": 14,_x000D_
        "Results": [_x000D_
          [_x000D_
            -151608.0_x000D_
          ]_x000D_
        ],_x000D_
        "Statistics": {_x000D_
          "CreationDate": "2020-10-21T10:46:42.1063458+02:00",_x000D_
          "LastRefreshDate": "2020-10-21T10:49:20.2075114+02:00",_x000D_
          "TotalRefreshCount": 4,_x000D_
          "CustomInfo": {}_x000D_
        }_x000D_
      },_x000D_
      "15": {_x000D_
        "$type": "Inside.Core.Formula.Definition.DefinitionAC, Inside.Core.Formula",_x000D_
        "ID": 15,_x000D_
        "Results": [_x000D_
          [_x000D_
            0.0_x000D_
          ]_x000D_
        ],_x000D_
        "Statistics": {_x000D_
          "CreationDate": "2020-10-21T10:46:42.1063458+02:00",_x000D_
          "LastRefreshDate": "2020-10-21T10:49:21.3691085+02:00",_x000D_
          "TotalRefreshCount": 4,_x000D_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"2020-10-21T10:46:42.1063458+02:00",_x000D_
          "LastRefreshDate": "2020-10-21T10:49:25.9124341+02:00",_x000D_
          "TotalRefreshCount": 4,_x000D_
          "CustomInfo": {}_x000D_
        }_x000D_
      },_x000D_
      "17": {_x000D_
        "$type": "Inside.Core.Formula.Definition.DefinitionAC, Inside.Core.Formula",_x000D_
        "ID": 17,_x000D_
        "Results": [_x000D_
          [_x000D_
            102.6_x000D_
          ]_x000D_
        ],_x000D_
        "Statistics": {_x000D_
          "CreationDate": "2020-10-21T10:46:42.1063458+02:00",_x000D_
          "LastRefreshDate": "2020-10-21T10:49:25.93044+02:00",_x000D_
          "TotalRefreshCount": 4,_x000D_
          "CustomInfo": {}_x000D_
        }_x000D_
      },_x000D_
      "18": {_x000D_
        "$type": "Inside.Core.Formula.Definition.DefinitionAC, Inside.Core.Formula",_x000D_
        "ID": 18,_x000D_
        "Results": [_x000D_
          [_x000D_
            -3508.0_x000D_
          ]_x000D_
        ],_x000D_
        "Statistics": {_x000D_
          "CreationDate": "2020-10-21T10:46:42.1063458+02:00",_x000D_
          "LastRefreshDate": "2020-10-21T10:49:21.3721088+02:00",_x000D_
          "TotalRefreshCount": 4,_x000D_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</si>
  <si>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"=RIK_AC(\"INF02__;INF02@E=1,S=1031,G=0,T=0,P=0:@R=A,S=1000,V=POLYTEL:R=B,S=1022,V={0}:R=C,S=1023,V={1}:R=D,S=1012|1,V=VE..VEIG:R=E,S=1001|1,V={2}:\";$B$2;$B$9;I$109)": 1,_x000D_
    "=RIK_AC(\"INF02__;INF02@E=1,S=1031,G=0,T=0,P=0:@R=A,S=1000,V=POLYTEL:R=B,S=1022,V={0}:R=C,S=1023,V={1}:R=D,S=1012|1,V=VE..VEIG:R=E,S=1001|1,V={2}:\";$B$2;$B$9;G$109)": 2,_x000D_
    "=RIK_AC(\"INF02__;INF02@E=1,S=1031,G=0,T=0,P=0:@R=A,S=1000,V=POLYTEL:R=B,S=1001|1,V={0}:R=C,S=1012|1,V={1}:R=D,S=1023,V={2}:R=E,S=1022,V={3}:\";I$96;$B$4;$B$9;$B$2)": 3,_x000D_
    "=RIK_AC(\"INF02__;INF02@E=1,S=1031,G=0,T=0,P=0:@R=A,S=1000,V=POLYTEL:R=B,S=1001|1,V={0}:R=C,S=1012|1,V={1}:R=D,S=1023,V={2}:R=E,S=1022,V={3}:\";G$96;$B$4;$B$9;$B$2)": 4,_x000D_
    "=RIK_AC(\"INF02__;INF02@E=1,S=1031,G=0,T=0,P=0:@R=A,S=1000,V=POLYTEL:R=B,S=1001|1,V={0}:R=C,S=1089,V={1}:\";H$96;$B$12)": 5,_x000D_
    "=RIK_AC(\"INF02__;INF02@E=1,S=1031,G=0,T=0,P=0:@R=A,S=1000,V=POLYTEL:R=B,S=1022,V={0}:R=C,S=1023,V={1}:R=D,S=1012|1,V=VE..VEIG:R=E,S=1001|1,V={2}:\";$B$2;$B$9;H$109)": 6,_x000D_
    "=RIK_AC(\"INF02__;INF02@E=1,S=1031,G=0,T=0,P=0:@R=A,S=1000,V=POLYTEL:R=B,S=1001|1,V={0}:R=C,S=1012|1,V={1}:R=D,S=1023,V={2}:R=E,S=1022,V={3}:\";H$96;$B$4;$B$9;$B$2)": 7,_x000D_
    "=RIK_AC(\"INF02__;INF02@E=1,S=1031,G=0,T=0,P=0:@R=A,S=1000,V=POLYTEL:R=B,S=1001|1,V={0}:R=C,S=1089,V={1}:\";I$96;$B$12)": 8,_x000D_
    "=RIK_AC(\"INF02__;INF02@E=1,S=1031,G=0,T=0,P=0:@R=A,S=1000,V=POLYTEL:R=C,S=1001|1,V={0}:R=D,S=1089,V={1}:\";G$96;$B$12)": 9,_x000D_
    "=RIK_AC(\"INF02__;INF02@E=1,S=1031,G=0,T=0,P=0:@R=A,S=1000,V=POLYTEL:R=B,S=1001|1,V={0}:R=C,S=1089,V={1}:\";G$97;$B$12)": 10,_x000D_
    "=RIK_AC(\"INF02__;INF02@E=1,S=1031,G=0,T=0,P=0:@R=A,S=1000,V=POLYTEL:R=B,S=1022,V={0}:R=C,S=1023,V={1}:R=D,S=1012|1,V=VE..VEIG:R=E,S=1001|1,V={2}:\";$B$2;$B$9;G$97)": 11,_x000D_
    "=RIK_AC(\"INF02__;INF02@E=1,S=1031,G=0,T=0,P=0:@R=A,S=1000,V=POLYTEL:R=B,S=1022,V={0}:R=C,S=1023,V={1}:R=D,S=1012|1,V=VE..VEIG:R=E,S=1001|1,V={2}:\";$B$2;$B$9;H$97)": 12,_x000D_
    "=RIK_AC(\"INF02__;INF02@E=1,S=1031,G=0,T=0,P=0:@R=A,S=1000,V=POLYTEL:R=B,S=1022,V={0}:R=C,S=1023,V={1}:R=D,S=1012|1,V=VE..VEIG:R=E,S=1001|1,V={2}:\";$B$2;$B$9;I$97)": 13,_x000D_
    "=RIK_AC(\"INF02__;INF02@E=1,S=1031,G=0,T=0,P=0:@R=A,S=1000,V=POLYTEL:R=B,S=1001|1,V={0}:R=C,S=1012|1,V={1}:R=D,S=1023,V={2}:R=E,S=1022,V={3}:\";G$97;$B$4;$B$9;$B$2)": 14,_x000D_
    "=RIK_AC(\"INF02__;INF02@E=1,S=1031,G=0,T=0,P=0:@R=A,S=1000,V=POLYTEL:R=B,S=1001|1,V={0}:R=C,S=1089,V={1}:\";H$97;$B$12)": 15,_x000D_
    "=RIK_AC(\"INF02__;INF02@E=1,S=1031,G=0,T=0,P=0:@R=A,S=1000,V=POLYTEL:R=B,S=1001|1,V={0}:R=C,S=1012|1,V={1}:R=D,S=1023,V={2}:R=E,S=1022,V={3}:\";H$97;$B$4;$B$9;$B$2)": 16,_x000D_
    "=RIK_AC(\"INF02__;INF02@E=1,S=1031,G=0,T=0,P=0:@R=A,S=1000,V=POLYTEL:R=B,S=1001|1,V={0}:R=C,S=1089,V={1}:\";I$97;$B$12)": 17,_x000D_
    "=RIK_AC(\"INF02__;INF02@E=1,S=1031,G=0,T=0,P=0:@R=A,S=1000,V=POLYTEL:R=B,S=1001|1,V={0}:R=C,S=1012|1,V={1}:R=D,S=1023,V={2}:R=E,S=1022,V={3}:\";I$97;$B$4;$B$9;$B$2)": 18_x000D_
  },_x000D_
  "ItemPool": {_x000D_
    "Items": {_x000D_
      "1": {_x000D_
        "$type": "Inside.Core.Formula.Definition.DefinitionAC, Inside.Core.Formula",_x000D_
        "ID": 1,_x000D_
        "Results": [_x000D_
          [_x000D_
            54.4_x000D_
          ]_x000D_
        ],_x000D_
        "Statistics": {_x000D_
          "CreationDate": "2020-10-21T10:46:42.1063458+02:00",_x000D_
          "LastRefreshDate": "2020-10-20T09:37:50.5811587+02:00",_x000D_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122439.29_x000D_
          ]_x000D_
        ],_x000D_
        "Statistics": {_x000D_
          "CreationDate": "2020-10-21T10:46:42.1063458+02:00",_x000D_
          "LastRefreshDate": "2020-10-20T09:37:50.5811587+02:00",_x000D_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"2020-10-21T10:46:42.1063458+02:00",_x000D_
          "LastRefreshDate": "2020-10-20T09:38:21.6088064+02:00",_x000D_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-154493.0_x000D_
          ]_x000D_
        ],_x000D_
        "Statistics": {_x000D_
          "CreationDate": "2020-10-21T10:46:42.1063458+02:00",_x000D_
          "LastRefreshDate": "2020-10-20T09:37:58.9462005+02:00",_x000D_
          "TotalRefreshCount": 3,_x000D_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"2020-10-21T10:46:42.1063458+02:00",_x000D_
          "LastRefreshDate": "2020-10-20T09:38:21.5931797+02:00",_x000D_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"2020-10-21T10:46:42.1063458+02:00",_x000D_
          "LastRefreshDate": "2020-10-20T09:37:58.9462005+02:00",_x000D_
          "TotalRefreshCount": 3,_x000D_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"2020-10-21T10:46:42.1063458+02:00",_x000D_
          "LastRefreshDate": "2020-10-20T09:37:47.8142488+02:00",_x000D_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157.0_x000D_
          ]_x000D_
        ],_x000D_
        "Statistics": {_x000D_
          "CreationDate": "2020-10-21T10:46:42.1063458+02:00",_x000D_
          "LastRefreshDate": "2020-10-20T09:37:47.8142488+02:00",_x000D_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183060.94_x000D_
          ]_x000D_
        ],_x000D_
        "Statistics": {_x000D_
          "CreationDate": "2020-10-21T10:46:42.1063458+02:00",_x000D_
          "LastRefreshDate": "2020-10-20T09:37:45.639982+02:00",_x000D_
          "TotalRefreshCount": 3,_x000D_
          "CustomInfo": {}_x000D_
        }_x000D_
      },_x000D_
      "10": {_x000D_
        "$type": "Inside.Core.Formula.Definition.DefinitionAC, Inside.Core.Formula",_x000D_
        "ID": 10,_x000D_
        "Results": [_x000D_
          [_x000D_
            183060.94_x000D_
          ]_x000D_
        ],_x000D_
        "Statistics": {_x000D_
          "CreationDate": "2020-10-21T10:46:42.1063458+02:00",_x000D_
          "LastRefreshDate": "2020-10-21T10:49:18.9821383+02:00",_x000D_
          "TotalRefreshCount": 5,_x000D_
          "CustomInfo": {}_x000D_
        }_x000D_
      },_x000D_
      "11": {_x000D_
        "$type": "Inside.Core.Formula.Definition.DefinitionAC, Inside.Core.Formula",_x000D_
        "ID": 11,_x000D_
        "Results": [_x000D_
          [_x000D_
            122439.29_x000D_
          ]_x000D_
        ],_x000D_
        "Statistics": {_x000D_
          "CreationDate": "2020-10-21T10:46:42.1063458+02:00",_x000D_
          "LastRefreshDate": "2020-10-21T10:49:19.827898+02:00",_x000D_
          "TotalRefreshCount": 5,_x000D_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"2020-10-21T10:46:42.1063458+02:00",_x000D_
          "LastRefreshDate": "2020-10-21T10:49:19.8798913+02:00",_x000D_
          "TotalRefreshCount": 5,_x000D_
          "CustomInfo": {}_x000D_
        }_x000D_
      },_x000D_
      "13": {_x000D_
        "$type": "Inside.Core.Formula.Definition.DefinitionAC, Inside.Core.Formula",_x000D_
        "ID": 13,_x000D_
        "Results": [_x000D_
          [_x000D_
            54.4_x000D_
          ]_x000D_
        ],_x000D_
        "Statistics": {_x000D_
          "CreationDate": "2020-10-21T10:46:42.1063458+02:00",_x000D_
          "LastRefreshDate": "2020-10-21T10:49:19.8308884+02:00",_x000D_
          "TotalRefreshCount": 5,_x000D_
          "CustomInfo": {}_x000D_
        }_x000D_
      },_x000D_
      "14": {_x000D_
        "$type": "Inside.Core.Formula.Definition.DefinitionAC, Inside.Core.Formula",_x000D_
        "ID": 14,_x000D_
        "Results": [_x000D_
          [_x000D_
            -154493.0_x000D_
          ]_x000D_
        ],_x000D_
        "Statistics": {_x000D_
          "CreationDate": "2020-10-21T10:46:42.1063458+02:00",_x000D_
          "LastRefreshDate": "2020-10-21T10:49:19.8729026+02:00",_x000D_
          "TotalRefreshCount": 4,_x000D_
          "CustomInfo": {}_x000D_
        }_x000D_
      },_x000D_
      "15": {_x000D_
        "$type": "Inside.Core.Formula.Definition.DefinitionAC, Inside.Core.Formula",_x000D_
        "ID": 15,_x000D_
        "Results": [_x000D_
          [_x000D_
            0.0_x000D_
          ]_x000D_
        ],_x000D_
        "Statistics": {_x000D_
          "CreationDate": "2020-10-21T10:46:42.1063458+02:00",_x000D_
          "LastRefreshDate": "2020-10-21T10:49:19.8748915+02:00",_x000D_
          "TotalRefreshCount": 4,_x000D_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"2020-10-21T10:46:42.1063458+02:00",_x000D_
          "LastRefreshDate": "2020-10-21T10:49:19.3211545+02:00",_x000D_
          "TotalRefreshCount": 4,_x000D_
          "CustomInfo": {}_x000D_
        }_x000D_
      },_x000D_
      "17": {_x000D_
        "$type": "Inside.Core.Formula.Definition.DefinitionAC, Inside.Core.Formula",_x000D_
        "ID": 17,_x000D_
        "Results": [_x000D_
          [_x000D_
            157.0_x000D_
          ]_x000D_
        ],_x000D_
        "Statistics": {_x000D_
          "CreationDate": "2020-10-21T10:46:42.1063458+02:00",_x000D_
          "LastRefreshDate": "2020-10-21T10:49:19.3231545+02:00",_x000D_
          "TotalRefreshCount": 4,_x000D_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"2020-10-21T10:46:42.1063458+02:00",_x000D_
          "LastRefreshDate": "2020-10-21T10:49:19.8778989+02:00",_x000D_
          "TotalRefreshCount": 4,_x000D_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</si>
  <si>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"=RIK_AC(\"INF02__;INF02@E=1,S=1031,G=0,T=0,P=0:@R=A,S=1000,V=POLYTEL:R=B,S=1022,V={0}:R=C,S=1023,V={1}:R=D,S=1012|1,V=VE..VEIG:R=E,S=1001|1,V={2}:\";$B$2;$B$9;H$109)": 1,_x000D_
    "=RIK_AC(\"INF02__;INF02@E=1,S=1031,G=0,T=0,P=0:@R=A,S=1000,V=POLYTEL:R=B,S=1001|1,V={0}:R=C,S=1012|1,V={1}:R=D,S=1023,V={2}:R=E,S=1022,V={3}:\";H$96;$B$4;$B$9;$B$2)": 2,_x000D_
    "=RIK_AC(\"INF02__;INF02@E=1,S=1031,G=0,T=0,P=0:@R=A,S=1000,V=POLYTEL:R=B,S=1001|1,V={0}:R=C,S=1089,V={1}:\";I$96;$B$12)": 3,_x000D_
    "=RIK_AC(\"INF02__;INF02@E=1,S=1031,G=0,T=0,P=0:@R=A,S=1000,V=POLYTEL:R=C,S=1001|1,V={0}:R=D,S=1089,V={1}:\";G$96;$B$12)": 4,_x000D_
    "=RIK_AC(\"INF02__;INF02@E=1,S=1031,G=0,T=0,P=0:@R=A,S=1000,V=POLYTEL:R=B,S=1022,V={0}:R=C,S=1023,V={1}:R=D,S=1012|1,V=VE..VEIG:R=E,S=1001|1,V={2}:\";$B$2;$B$9;I$109)": 5,_x000D_
    "=RIK_AC(\"INF02__;INF02@E=1,S=1031,G=0,T=0,P=0:@R=A,S=1000,V=POLYTEL:R=B,S=1022,V={0}:R=C,S=1023,V={1}:R=D,S=1012|1,V=VE..VEIG:R=E,S=1001|1,V={2}:\";$B$2;$B$9;G$109)": 6,_x000D_
    "=RIK_AC(\"INF02__;INF02@E=1,S=1031,G=0,T=0,P=0:@R=A,S=1000,V=POLYTEL:R=B,S=1001|1,V={0}:R=C,S=1012|1,V={1}:R=D,S=1023,V={2}:R=E,S=1022,V={3}:\";I$96;$B$4;$B$9;$B$2)": 7,_x000D_
    "=RIK_AC(\"INF02__;INF02@E=1,S=1031,G=0,T=0,P=0:@R=A,S=1000,V=POLYTEL:R=B,S=1001|1,V={0}:R=C,S=1012|1,V={1}:R=D,S=1023,V={2}:R=E,S=1022,V={3}:\";G$96;$B$4;$B$9;$B$2)": 8,_x000D_
    "=RIK_AC(\"INF02__;INF02@E=1,S=1031,G=0,T=0,P=0:@R=A,S=1000,V=POLYTEL:R=B,S=1001|1,V={0}:R=C,S=1089,V={1}:\";H$96;$B$12)":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"=RIK_AC(\"INF02__;INF02@E=1,S=1031,G=0,T=0,P=0:@R=A,S=1000,V=POLYTEL:R=B,S=1022,V={0}:R=C,S=1023,V={1}:R=D,S=1012|1,V=VE..VEIG:R=E,S=1001|1,V={2}:\";$B$2;$B$9;H$97)": 11,_x000D_
    "=RIK_AC(\"INF02__;INF02@E=1,S=1031,G=0,T=0,P=0:@R=A,S=1000,V=POLYTEL:R=C,S=1001|1,V={0}:R=D,S=1089,V={1}:\";G$97;$B$12)": 12,_x000D_
    "=RIK_AC(\"INF02__;INF02@E=1,S=1031,G=0,T=0,P=0:@R=A,S=1000,V=POLYTEL:R=B,S=1001|1,V={0}:R=C,S=1012|1,V={1}:R=D,S=1023,V={2}:R=E,S=1022,V={3}:\";G$97;$B$4;$B$9;$B$2)": 13,_x000D_
    "=RIK_AC(\"INF02__;INF02@E=1,S=1031,G=0,T=0,P=0:@R=A,S=1000,V=POLYTEL:R=B,S=1001|1,V={0}:R=C,S=1089,V={1}:\";H$97;$B$12)": 14,_x000D_
    "=RIK_AC(\"INF02__;INF02@E=1,S=1031,G=0,T=0,P=0:@R=A,S=1000,V=POLYTEL:R=B,S=1001|1,V={0}:R=C,S=1012|1,V={1}:R=D,S=1023,V={2}:R=E,S=1022,V={3}:\";H$97;$B$4;$B$9;$B$2)": 15,_x000D_
    "=RIK_AC(\"INF02__;INF02@E=1,S=1031,G=0,T=0,P=0:@R=A,S=1000,V=POLYTEL:R=B,S=1001|1,V={0}:R=C,S=1089,V={1}:\";I$97;$B$12)": 16,_x000D_
    "=RIK_AC(\"INF02__;INF02@E=1,S=1031,G=0,T=0,P=0:@R=A,S=1000,V=POLYTEL:R=B,S=1001|1,V={0}:R=C,S=1012|1,V={1}:R=D,S=1023,V={2}:R=E,S=1022,V={3}:\";I$97;$B$4;$B$9;$B$2)": 17,_x000D_
    "=RIK_AC(\"INF02__;INF02@E=1,S=1031,G=0,T=0,P=0:@R=A,S=1000,V=POLYTEL:R=B,S=1022,V={0}:R=C,S=1023,V={1}:R=D,S=1012|1,V=VE..VEIG:R=E,S=1001|1,V={2}:\";$B$2;$B$9;I$97)": 18_x000D_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"2020-10-21T10:46:42.1063458+02:00",_x000D_
          "LastRefreshDate": "2020-10-20T09:37:42.5434944+02:00",_x000D_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0.0_x000D_
          ]_x000D_
        ],_x000D_
        "Statistics": {_x000D_
          "CreationDate": "2020-10-21T10:46:42.1063458+02:00",_x000D_
          "LastRefreshDate": "2020-10-20T09:37:58.9462005+02:00",_x000D_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157.0_x000D_
          ]_x000D_
        ],_x000D_
        "Statistics": {_x000D_
          "CreationDate": "2020-10-21T10:46:42.1063458+02:00",_x000D_
          "LastRefreshDate": "2020-10-20T09:38:21.5931797+02:00",_x000D_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145626.77_x000D_
          ]_x000D_
        ],_x000D_
        "Statistics": {_x000D_
          "CreationDate": "2020-10-21T10:46:42.1063458+02:00",_x000D_
          "LastRefreshDate": "2020-10-20T09:37:58.9462005+02:00",_x000D_
          "TotalRefreshCount": 3,_x000D_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"2020-10-21T10:46:42.1063458+02:00",_x000D_
          "LastRefreshDate": "2020-10-20T09:37:58.9462005+02:00",_x000D_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88126.83_x000D_
          ]_x000D_
        ],_x000D_
        "Statistics": {_x000D_
          "CreationDate": "2020-10-21T10:46:42.1063458+02:00",_x000D_
          "LastRefreshDate": "2020-10-20T09:38:21.5931797+02:00",_x000D_
          "TotalRefreshCount": 3,_x000D_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"2020-10-21T10:46:42.1073518+02:00",_x000D_
          "LastRefreshDate": "2020-10-20T09:37:39.6967514+02:00",_x000D_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-125561.0_x000D_
          ]_x000D_
        ],_x000D_
        "Statistics": {_x000D_
          "CreationDate": "2020-10-21T10:46:42.1073518+02:00",_x000D_
          "LastRefreshDate": "2020-10-20T09:37:36.6174581+02:00",_x000D_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0.0_x000D_
          ]_x000D_
        ],_x000D_
        "Statistics": {_x000D_
          "CreationDate": "2020-10-21T10:46:42.1073518+02:00",_x000D_
          "LastRefreshDate": "2020-10-20T09:37:39.6967514+02:00",_x000D_
          "TotalRefreshCount": 3,_x000D_
          "CustomInfo": {}_x000D_
        }_x000D_
      },_x000D_
      "10": {_x000D_
        "$type": "Inside.Core.Formula.Definition.DefinitionAC, Inside.Core.Formula",_x000D_
        "ID": 10,_x000D_
        "Results": [_x000D_
          [_x000D_
            88126.83_x000D_
          ]_x000D_
        ],_x000D_
        "Statistics": {_x000D_
          "CreationDate": "2020-10-21T10:46:42.1073518+02:00",_x000D_
          "LastRefreshDate": "2020-10-21T10:49:17.5523493+02:00",_x000D_
          "TotalRefreshCount": 5,_x000D_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"2020-10-21T10:46:42.1073518+02:00",_x000D_
          "LastRefreshDate": "2020-10-21T10:49:19.8688906+02:00",_x000D_
          "TotalRefreshCount": 5,_x000D_
          "CustomInfo": {}_x000D_
        }_x000D_
      },_x000D_
      "12": {_x000D_
        "$type": "Inside.Core.Formula.Definition.DefinitionAC, Inside.Core.Formula",_x000D_
        "ID": 12,_x000D_
        "Results": [_x000D_
          [_x000D_
            145626.77_x000D_
          ]_x000D_
        ],_x000D_
        "Statistics": {_x000D_
          "CreationDate": "2020-10-21T10:46:42.1073518+02:00",_x000D_
          "LastRefreshDate": "2020-10-21T10:49:16.789899+02:00",_x000D_
          "TotalRefreshCount": 4,_x000D_
          "CustomInfo": {}_x000D_
        }_x000D_
      },_x000D_
      "13": {_x000D_
        "$type": "Inside.Core.Formula.Definition.DefinitionAC, Inside.Core.Formula",_x000D_
        "ID": 13,_x000D_
        "Results": [_x000D_
          [_x000D_
            -125561.0_x000D_
          ]_x000D_
        ],_x000D_
        "Statistics": {_x000D_
          "CreationDate": "2020-10-21T10:46:42.1073518+02:00",_x000D_
          "LastRefreshDate": "2020-10-21T10:49:19.8609021+02:00",_x000D_
          "TotalRefreshCount": 4,_x000D_
          "CustomInfo": {}_x000D_
        }_x000D_
      },_x000D_
      "14": {_x000D_
        "$type": "Inside.Core.Formula.Definition.DefinitionAC, Inside.Core.Formula",_x000D_
        "ID": 14,_x000D_
        "Results": [_x000D_
          [_x000D_
            0.0_x000D_
          ]_x000D_
        ],_x000D_
        "Statistics": {_x000D_
          "CreationDate": "2020-10-21T10:46:42.1073518+02:00",_x000D_
          "LastRefreshDate": "2020-10-21T10:49:19.862891+02:00",_x000D_
          "TotalRefreshCount": 4,_x000D_
          "CustomInfo": {}_x000D_
        }_x000D_
      },_x000D_
      "15": {_x000D_
        "$type": "Inside.Core.Formula.Definition.DefinitionAC, Inside.Core.Formula",_x000D_
        "ID": 15,_x000D_
        "Results": [_x000D_
          [_x000D_
            0.0_x000D_
          ]_x000D_
        ],_x000D_
        "Statistics": {_x000D_
          "CreationDate": "2020-10-21T10:46:42.1073518+02:00",_x000D_
          "LastRefreshDate": "2020-10-21T10:49:17.0954671+02:00",_x000D_
          "TotalRefreshCount": 4,_x000D_
          "CustomInfo": {}_x000D_
        }_x000D_
      },_x000D_
      "16": {_x000D_
        "$type": "Inside.Core.Formula.Definition.DefinitionAC, Inside.Core.Formula",_x000D_
        "ID": 16,_x000D_
        "Results": [_x000D_
          [_x000D_
            157.0_x000D_
          ]_x000D_
        ],_x000D_
        "Statistics": {_x000D_
          "CreationDate": "2020-10-21T10:46:42.1073518+02:00",_x000D_
          "LastRefreshDate": "2020-10-21T10:49:17.0975099+02:00",_x000D_
          "TotalRefreshCount": 4,_x000D_
          "CustomInfo": {}_x000D_
        }_x000D_
      },_x000D_
      "17": {_x000D_
        "$type": "Inside.Core.Formula.Definition.DefinitionAC, Inside.Core.Formula",_x000D_
        "ID": 17,_x000D_
        "Results": [_x000D_
          [_x000D_
            0.0_x000D_
          ]_x000D_
        ],_x000D_
        "Statistics": {_x000D_
          "CreationDate": "2020-10-21T10:46:42.1073518+02:00",_x000D_
          "LastRefreshDate": "2020-10-21T10:49:19.8658903+02:00",_x000D_
          "TotalRefreshCount": 4,_x000D_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"2020-10-21T10:46:42.1073518+02:00",_x000D_
          "LastRefreshDate": "2020-10-21T10:49:17.5553455+02:00",_x000D_
          "TotalRefreshCount": 4,_x000D_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</si>
  <si>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"=RIK_AC(\"INF02__;INF02@E=1,S=1031,G=0,T=0,P=0:@R=A,S=1000,V=POLYTEL:R=B,S=1022,V={0}:R=C,S=1023,V={1}:R=D,S=1012|1,V=VE..VEIG:R=E,S=1001|1,V={2}:\";$B$2;$B$9;I$109)": 1,_x000D_
    "=RIK_AC(\"INF02__;INF02@E=1,S=1031,G=0,T=0,P=0:@R=A,S=1000,V=POLYTEL:R=B,S=1022,V={0}:R=C,S=1023,V={1}:R=D,S=1012|1,V=VE..VEIG:R=E,S=1001|1,V={2}:\";$B$2;$B$9;G$109)": 2,_x000D_
    "=RIK_AC(\"INF02__;INF02@E=1,S=1031,G=0,T=0,P=0:@R=A,S=1000,V=POLYTEL:R=B,S=1001|1,V={0}:R=C,S=1012|1,V={1}:R=D,S=1023,V={2}:R=E,S=1022,V={3}:\";I$96;$B$4;$B$9;$B$2)": 3,_x000D_
    "=RIK_AC(\"INF02__;INF02@E=1,S=1031,G=0,T=0,P=0:@R=A,S=1000,V=POLYTEL:R=B,S=1001|1,V={0}:R=C,S=1012|1,V={1}:R=D,S=1023,V={2}:R=E,S=1022,V={3}:\";G$96;$B$4;$B$9;$B$2)": 4,_x000D_
    "=RIK_AC(\"INF02__;INF02@E=1,S=1031,G=0,T=0,P=0:@R=A,S=1000,V=POLYTEL:R=B,S=1001|1,V={0}:R=C,S=1089,V={1}:\";H$96;$B$12)": 5,_x000D_
    "=RIK_AC(\"INF02__;INF02@E=1,S=1031,G=0,T=0,P=0:@R=A,S=1000,V=POLYTEL:R=B,S=1022,V={0}:R=C,S=1023,V={1}:R=D,S=1012|1,V=VE..VEIG:R=E,S=1001|1,V={2}:\";$B$2;$B$9;H$109)": 6,_x000D_
    "=RIK_AC(\"INF02__;INF02@E=1,S=1031,G=0,T=0,P=0:@R=A,S=1000,V=POLYTEL:R=B,S=1001|1,V={0}:R=C,S=1012|1,V={1}:R=D,S=1023,V={2}:R=E,S=1022,V={3}:\";H$96;$B$4;$B$9;$B$2)": 7,_x000D_
    "=RIK_AC(\"INF02__;INF02@E=1,S=1031,G=0,T=0,P=0:@R=A,S=1000,V=POLYTEL:R=B,S=1001|1,V={0}:R=C,S=1089,V={1}:\";I$96;$B$12)": 8,_x000D_
    "=RIK_AC(\"INF02__;INF02@E=1,S=1031,G=0,T=0,P=0:@R=A,S=1000,V=POLYTEL:R=C,S=1001|1,V={0}:R=D,S=1089,V={1}:\";G$96;$B$12)":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"=RIK_AC(\"INF02__;INF02@E=1,S=1031,G=0,T=0,P=0:@R=A,S=1000,V=POLYTEL:R=B,S=1022,V={0}:R=C,S=1023,V={1}:R=D,S=1012|1,V=VE..VEIG:R=E,S=1001|1,V={2}:\";$B$2;$B$9;H$97)": 11,_x000D_
    "=RIK_AC(\"INF02__;INF02@E=1,S=1031,G=0,T=0,P=0:@R=A,S=1000,V=POLYTEL:R=B,S=1022,V={0}:R=C,S=1023,V={1}:R=D,S=1012|1,V=VE..VEIG:R=E,S=1001|1,V={2}:\";$B$2;$B$9;I$97)": 12,_x000D_
    "=RIK_AC(\"INF02__;INF02@E=1,S=1031,G=0,T=0,P=0:@R=A,S=1000,V=POLYTEL:R=B,S=1001|1,V={0}:R=C,S=1089,V={1}:\";G$97;$B$12)": 13,_x000D_
    "=RIK_AC(\"INF02__;INF02@E=1,S=1031,G=0,T=0,P=0:@R=A,S=1000,V=POLYTEL:R=B,S=1001|1,V={0}:R=C,S=1012|1,V={1}:R=D,S=1023,V={2}:R=E,S=1022,V={3}:\";G$97;$B$4;$B$9;$B$2)": 14,_x000D_
    "=RIK_AC(\"INF02__;INF02@E=1,S=1031,G=0,T=0,P=0:@R=A,S=1000,V=POLYTEL:R=B,S=1001|1,V={0}:R=C,S=1089,V={1}:\";H$97;$B$12)": 15,_x000D_
    "=RIK_AC(\"INF02__;INF02@E=1,S=1031,G=0,T=0,P=0:@R=A,S=1000,V=POLYTEL:R=B,S=1001|1,V={0}:R=C,S=1012|1,V={1}:R=D,S=1023,V={2}:R=E,S=1022,V={3}:\";H$97;$B$4;$B$9;$B$2)": 16,_x000D_
    "=RIK_AC(\"INF02__;INF02@E=1,S=1031,G=0,T=0,P=0:@R=A,S=1000,V=POLYTEL:R=B,S=1001|1,V={0}:R=C,S=1089,V={1}:\";I$97;$B$12)": 17,_x000D_
    "=RIK_AC(\"INF02__;INF02@E=1,S=1031,G=0,T=0,P=0:@R=A,S=1000,V=POLYTEL:R=B,S=1001|1,V={0}:R=C,S=1012|1,V={1}:R=D,S=1023,V={2}:R=E,S=1022,V={3}:\";I$97;$B$4;$B$9;$B$2)": 18_x000D_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"2020-10-21T10:46:42.1073518+02:00",_x000D_
          "LastRefreshDate": "2020-10-20T09:37:34.0837284+02:00",_x000D_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133749.54_x000D_
          ]_x000D_
        ],_x000D_
        "Statistics": {_x000D_
          "CreationDate": "2020-10-21T10:46:42.1073518+02:00",_x000D_
          "LastRefreshDate": "2020-10-20T09:37:34.0681035+02:00",_x000D_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"2020-10-21T10:46:42.1073518+02:00",_x000D_
          "LastRefreshDate": "2020-10-20T09:37:58.9462005+02:00",_x000D_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-97448.0_x000D_
          ]_x000D_
        ],_x000D_
        "Statistics": {_x000D_
          "CreationDate": "2020-10-21T10:46:42.1073518+02:00",_x000D_
          "LastRefreshDate": "2020-10-20T09:38:21.5931797+02:00",_x000D_
          "TotalRefreshCount": 3,_x000D_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"2020-10-21T10:46:42.1073518+02:00",_x000D_
          "LastRefreshDate": "2020-10-20T09:38:22.2168568+02:00",_x000D_
          "TotalRefreshCount": 4,_x000D_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"2020-10-21T10:46:42.1073518+02:00",_x000D_
          "LastRefreshDate": "2020-10-20T09:38:21.5931797+02:00",_x000D_
          "TotalRefreshCount": 3,_x000D_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"2020-10-21T10:46:42.1073518+02:00",_x000D_
          "LastRefreshDate": "2020-10-20T09:37:33.5815322+02:00",_x000D_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157.0_x000D_
          ]_x000D_
        ],_x000D_
        "Statistics": {_x000D_
          "CreationDate": "2020-10-21T10:46:42.1073518+02:00",_x000D_
          "LastRefreshDate": "2020-10-20T09:38:22.2168568+02:00",_x000D_
          "TotalRefreshCount": 4,_x000D_
          "CustomInfo": {}_x000D_
        }_x000D_
      },_x000D_
      "9": {_x000D_
        "$type": "Inside.Core.Formula.Definition.DefinitionAC, Inside.Core.Formula",_x000D_
        "ID": 9,_x000D_
        "Results": [_x000D_
          [_x000D_
            181928.31_x000D_
          ]_x000D_
        ],_x000D_
        "Statistics": {_x000D_
          "CreationDate": "2020-10-21T10:46:42.1073518+02:00",_x000D_
          "LastRefreshDate": "2020-10-20T09:38:22.2168568+02:00",_x000D_
          "TotalRefreshCount": 4,_x000D_
          "CustomInfo": {}_x000D_
        }_x000D_
      },_x000D_
      "10": {_x000D_
        "$type": "Inside.Core.Formula.Definition.DefinitionAC, Inside.Core.Formula",_x000D_
        "ID": 10,_x000D_
        "Results": [_x000D_
          [_x000D_
            133749.54_x000D_
          ]_x000D_
        ],_x000D_
        "Statistics": {_x000D_
          "CreationDate": "2020-10-21T10:46:42.1073518+02:00",_x000D_
          "LastRefreshDate": "2020-10-21T10:49:19.8548958+02:00",_x000D_
          "TotalRefreshCount": 5,_x000D_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"2020-10-21T10:46:42.1073518+02:00",_x000D_
          "LastRefreshDate": "2020-10-21T10:49:15.2867802+02:00",_x000D_
          "TotalRefreshCount": 5,_x000D_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"2020-10-21T10:46:42.1073518+02:00",_x000D_
          "LastRefreshDate": "2020-10-21T10:49:15.3187805+02:00",_x000D_
          "TotalRefreshCount": 5,_x000D_
          "CustomInfo": {}_x000D_
        }_x000D_
      },_x000D_
      "13": {_x000D_
        "$type": "Inside.Core.Formula.Definition.DefinitionAC, Inside.Core.Formula",_x000D_
        "ID": 13,_x000D_
        "Results": [_x000D_
          [_x000D_
            181928.31_x000D_
          ]_x000D_
        ],_x000D_
        "Statistics": {_x000D_
          "CreationDate": "2020-10-21T10:46:42.1073518+02:00",_x000D_
          "LastRefreshDate": "2020-10-21T10:49:15.3137806+02:00",_x000D_
          "TotalRefreshCount": 4,_x000D_
          "CustomInfo": {}_x000D_
        }_x000D_
      },_x000D_
      "14": {_x000D_
        "$type": "Inside.Core.Formula.Definition.DefinitionAC, Inside.Core.Formula",_x000D_
        "ID": 14,_x000D_
        "Results": [_x000D_
          [_x000D_
            -97448.0_x000D_
          ]_x000D_
        ],_x000D_
        "Statistics": {_x000D_
          "CreationDate": "2020-10-21T10:46:42.1073518+02:00",_x000D_
          "LastRefreshDate": "2020-10-21T10:49:12.9559927+02:00",_x000D_
          "TotalRefreshCount": 4,_x000D_
          "CustomInfo": {}_x000D_
        }_x000D_
      },_x000D_
      "15": {_x000D_
        "$type": "Inside.Core.Formula.Definition.DefinitionAC, Inside.Core.Formula",_x000D_
        "ID": 15,_x000D_
        "Results": [_x000D_
          [_x000D_
            0.0_x000D_
          ]_x000D_
        ],_x000D_
        "Statistics": {_x000D_
          "CreationDate": "2020-10-21T10:46:42.1073518+02:00",_x000D_
          "LastRefreshDate": "2020-10-21T10:49:14.7871203+02:00",_x000D_
          "TotalRefreshCount": 4,_x000D_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"2020-10-21T10:46:42.1073518+02:00",_x000D_
          "LastRefreshDate": "2020-10-21T10:49:15.3167809+02:00",_x000D_
          "TotalRefreshCount": 4,_x000D_
          "CustomInfo": {}_x000D_
        }_x000D_
      },_x000D_
      "17": {_x000D_
        "$type": "Inside.Core.Formula.Definition.DefinitionAC, Inside.Core.Formula",_x000D_
        "ID": 17,_x000D_
        "Results": [_x000D_
          [_x000D_
            157.0_x000D_
          ]_x000D_
        ],_x000D_
        "Statistics": {_x000D_
          "CreationDate": "2020-10-21T10:46:42.1073518+02:00",_x000D_
          "LastRefreshDate": "2020-10-21T10:49:19.8518893+02:00",_x000D_
          "TotalRefreshCount": 4,_x000D_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"2020-10-21T10:46:42.1073518+02:00",_x000D_
          "LastRefreshDate": "2020-10-21T10:49:14.7911212+02:00",_x000D_
          "TotalRefreshCount": 4,_x000D_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</si>
  <si>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"=RIK_AC(\"INF02__;INF02@E=1,S=1031,G=0,T=0,P=0:@R=A,S=1000,V=POLYTEL:R=B,S=1022,V={0}:R=C,S=1023,V={1}:R=D,S=1012|1,V=VE..VEIG:R=E,S=1001|1,V={2}:\";$B$2;$B$9;I$109)": 1,_x000D_
    "=RIK_AC(\"INF02__;INF02@E=1,S=1031,G=0,T=0,P=0:@R=A,S=1000,V=POLYTEL:R=B,S=1022,V={0}:R=C,S=1023,V={1}:R=D,S=1012|1,V=VE..VEIG:R=E,S=1001|1,V={2}:\";$B$2;$B$9;G$109)": 2,_x000D_
    "=RIK_AC(\"INF02__;INF02@E=1,S=1031,G=0,T=0,P=0:@R=A,S=1000,V=POLYTEL:R=B,S=1001|1,V={0}:R=C,S=1012|1,V={1}:R=D,S=1023,V={2}:R=E,S=1022,V={3}:\";I$96;$B$4;$B$9;$B$2)": 3,_x000D_
    "=RIK_AC(\"INF02__;INF02@E=1,S=1031,G=0,T=0,P=0:@R=A,S=1000,V=POLYTEL:R=B,S=1001|1,V={0}:R=C,S=1012|1,V={1}:R=D,S=1023,V={2}:R=E,S=1022,V={3}:\";G$96;$B$4;$B$9;$B$2)": 4,_x000D_
    "=RIK_AC(\"INF02__;INF02@E=1,S=1031,G=0,T=0,P=0:@R=A,S=1000,V=POLYTEL:R=B,S=1001|1,V={0}:R=C,S=1089,V={1}:\";H$96;$B$12)": 5,_x000D_
    "=RIK_AC(\"INF02__;INF02@E=1,S=1031,G=0,T=0,P=0:@R=A,S=1000,V=POLYTEL:R=B,S=1001|1,V={0}:R=C,S=1012|1,V={1}:R=D,S=1023,V={2}:R=E,S=1022,V={3}:\";H$96;$B$4;$B$9;$B$2)": 6,_x000D_
    "=RIK_AC(\"INF02__;INF02@E=1,S=1031,G=0,T=0,P=0:@R=A,S=1000,V=POLYTEL:R=C,S=1001|1,V={0}:R=D,S=1089,V={1}:\";G$96;$B$12)": 7,_x000D_
    "=RIK_AC(\"INF02__;INF02@E=1,S=1031,G=0,T=0,P=0:@R=A,S=1000,V=POLYTEL:R=B,S=1022,V={0}:R=C,S=1023,V={1}:R=D,S=1012|1,V=VE..VEIG:R=E,S=1001|1,V={2}:\";$B$2;$B$9;H$109)": 8,_x000D_
    "=RIK_AC(\"INF02__;INF02@E=1,S=1031,G=0,T=0,P=0:@R=A,S=1000,V=POLYTEL:R=B,S=1001|1,V={0}:R=C,S=1089,V={1}:\";I$96;$B$12)":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"=RIK_AC(\"INF02__;INF02@E=1,S=1031,G=0,T=0,P=0:@R=A,S=1000,V=POLYTEL:R=B,S=1022,V={0}:R=C,S=1023,V={1}:R=D,S=1012|1,V=VE..VEIG:R=E,S=1001|1,V={2}:\";$B$2;$B$9;H$97)": 11,_x000D_
    "=RIK_AC(\"INF02__;INF02@E=1,S=1031,G=0,T=0,P=0:@R=A,S=1000,V=POLYTEL:R=B,S=1022,V={0}:R=C,S=1023,V={1}:R=D,S=1012|1,V=VE..VEIG:R=E,S=1001|1,V={2}:\";$B$2;$B$9;I$97)": 12,_x000D_
    "=RIK_AC(\"INF02__;INF02@E=1,S=1031,G=0,T=0,P=0:@R=A,S=1000,V=POLYTEL:R=C,S=1001|1,V={0}:R=D,S=1089,V={1}:\";G$97;$B$12)": 13,_x000D_
    "=RIK_AC(\"INF02__;INF02@E=1,S=1031,G=0,T=0,P=0:@R=A,S=1000,V=POLYTEL:R=B,S=1001|1,V={0}:R=C,S=1012|1,V={1}:R=D,S=1023,V={2}:R=E,S=1022,V={3}:\";G$97;$B$4;$B$9;$B$2)": 14,_x000D_
    "=RIK_AC(\"INF02__;INF02@E=1,S=1031,G=0,T=0,P=0:@R=A,S=1000,V=POLYTEL:R=B,S=1001|1,V={0}:R=C,S=1089,V={1}:\";H$97;$B$12)": 15,_x000D_
    "=RIK_AC(\"INF02__;INF02@E=1,S=1031,G=0,T=0,P=0:@R=A,S=1000,V=POLYTEL:R=B,S=1001|1,V={0}:R=C,S=1012|1,V={1}:R=D,S=1023,V={2}:R=E,S=1022,V={3}:\";H$97;$B$4;$B$9;$B$2)": 16,_x000D_
    "=RIK_AC(\"INF02__;INF02@E=1,S=1031,G=0,T=0,P=0:@R=A,S=1000,V=POLYTEL:R=B,S=1001|1,V={0}:R=C,S=1089,V={1}:\";I$97;$B$12)": 17,_x000D_
    "=RIK_AC(\"INF02__;INF02@E=1,S=1031,G=0,T=0,P=0:@R=A,S=1000,V=POLYTEL:R=B,S=1001|1,V={0}:R=C,S=1012|1,V={1}:R=D,S=1023,V={2}:R=E,S=1022,V={3}:\";I$97;$B$4;$B$9;$B$2)": 18_x000D_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"2020-10-21T10:46:42.1073518+02:00",_x000D_
          "LastRefreshDate": "2020-10-20T09:38:21.5931797+02:00",_x000D_
          "TotalRefreshCount": 7,_x000D_
          "CustomInfo": {}_x000D_
        }_x000D_
      },_x000D_
      "2": {_x000D_
        "$type": "Inside.Core.Formula.Definition.DefinitionAC, Inside.Core.Formula",_x000D_
        "ID": 2,_x000D_
        "Results": [_x000D_
          [_x000D_
            141820.94_x000D_
          ]_x000D_
        ],_x000D_
        "Statistics": {_x000D_
          "CreationDate": "2020-10-21T10:46:42.1073518+02:00",_x000D_
          "LastRefreshDate": "2020-10-20T09:37:58.9305431+02:00",_x000D_
          "TotalRefreshCount": 7,_x000D_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"2020-10-21T10:46:42.1073518+02:00",_x000D_
          "LastRefreshDate": "2020-10-20T09:37:31.3300894+02:00",_x000D_
          "TotalRefreshCount": 7,_x000D_
          "CustomInfo": {}_x000D_
        }_x000D_
      },_x000D_
      "4": {_x000D_
        "$type": "Inside.Core.Formula.Definition.DefinitionAC, Inside.Core.Formula",_x000D_
        "ID": 4,_x000D_
        "Results": [_x000D_
          [_x000D_
            -134588.0_x000D_
          ]_x000D_
        ],_x000D_
        "Statistics": {_x000D_
          "CreationDate": "2020-10-21T10:46:42.1073518+02:00",_x000D_
          "LastRefreshDate": "2020-10-20T09:37:29.7805173+02:00",_x000D_
          "TotalRefreshCount": 7,_x000D_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"2020-10-21T10:46:42.1073518+02:00",_x000D_
          "LastRefreshDate": "2020-10-20T09:37:31.3300894+02:00",_x000D_
          "TotalRefreshCount": 7,_x000D_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"2020-10-21T10:46:42.1073518+02:00",_x000D_
          "LastRefreshDate": "2020-10-20T09:38:21.577554+02:00",_x000D_
          "TotalRefreshCount": 7,_x000D_
          "CustomInfo": {}_x000D_
        }_x000D_
      },_x000D_
      "7": {_x000D_
        "$type": "Inside.Core.Formula.Definition.DefinitionAC, Inside.Core.Formula",_x000D_
        "ID": 7,_x000D_
        "Results": [_x000D_
          [_x000D_
            189161.25_x000D_
          ]_x000D_
        ],_x000D_
        "Statistics": {_x000D_
          "CreationDate": "2020-10-21T10:46:42.1073518+02:00",_x000D_
          "LastRefreshDate": "2020-10-20T09:38:21.577554+02:00",_x000D_
          "TotalRefreshCount": 7,_x000D_
          "CustomInfo": {}_x000D_
        }_x000D_
      },_x000D_
      "8": {_x000D_
        "$type": "Inside.Core.Formula.Definition.DefinitionAC, Inside.Core.Formula",_x000D_
        "ID": 8,_x000D_
        "Results": [_x000D_
          [_x000D_
            0.0_x000D_
          ]_x000D_
        ],_x000D_
        "Statistics": {_x000D_
          "CreationDate": "2020-10-21T10:46:42.108348+02:00",_x000D_
          "LastRefreshDate": "2020-10-20T09:37:31.8144703+02:00",_x000D_
          "TotalRefreshCount": 7,_x000D_
          "CustomInfo": {}_x000D_
        }_x000D_
      },_x000D_
      "9": {_x000D_
        "$type": "Inside.Core.Formula.Definition.DefinitionAC, Inside.Core.Formula",_x000D_
        "ID": 9,_x000D_
        "Results": [_x000D_
          [_x000D_
            157.0_x000D_
          ]_x000D_
        ],_x000D_
        "Statistics": {_x000D_
          "CreationDate": "2020-10-21T10:46:42.108348+02:00",_x000D_
          "LastRefreshDate": "2020-10-20T09:37:58.9305431+02:00",_x000D_
          "TotalRefreshCount": 7,_x000D_
          "CustomInfo": {}_x000D_
        }_x000D_
      },_x000D_
      "10": {_x000D_
        "$type": "Inside.Core.Formula.Definition.DefinitionAC, Inside.Core.Formula",_x000D_
        "ID": 10,_x000D_
        "Results": [_x000D_
          [_x000D_
            141820.94_x000D_
          ]_x000D_
        ],_x000D_
        "Statistics": {_x000D_
          "CreationDate": "2020-10-21T10:46:42.108348+02:00",_x000D_
          "LastRefreshDate": "2020-10-21T10:49:15.3127822+02:00",_x000D_
          "TotalRefreshCount": 6,_x000D_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"2020-10-21T10:46:42.108348+02:00",_x000D_
          "LastRefreshDate": "2020-10-21T10:49:12.6649462+02:00",_x000D_
          "TotalRefreshCount": 5,_x000D_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"2020-10-21T10:46:42.108348+02:00",_x000D_
          "LastRefreshDate": "2020-10-21T10:49:19.85089+02:00",_x000D_
          "TotalRefreshCount": 5,_x000D_
          "CustomInfo": {}_x000D_
        }_x000D_
      },_x000D_
      "13": {_x000D_
        "$type": "Inside.Core.Formula.Definition.DefinitionAC, Inside.Core.Formula",_x000D_
        "ID": 13,_x000D_
        "Results": [_x000D_
          [_x000D_
            189161.25_x000D_
          ]_x000D_
        ],_x000D_
        "Statistics": {_x000D_
          "CreationDate": "2020-10-21T10:46:42.108348+02:00",_x000D_
          "LastRefreshDate": "2020-10-21T10:49:19.8448926+02:00",_x000D_
          "TotalRefreshCount": 4,_x000D_
          "CustomInfo": {}_x000D_
        }_x000D_
      },_x000D_
      "14": {_x000D_
        "$type": "Inside.Core.Formula.Definition.DefinitionAC, Inside.Core.Formula",_x000D_
        "ID": 14,_x000D_
        "Results": [_x000D_
          [_x000D_
            -134588.0_x000D_
          ]_x000D_
        ],_x000D_
        "Statistics": {_x000D_
          "CreationDate": "2020-10-21T10:46:42.108348+02:00",_x000D_
          "LastRefreshDate": "2020-10-21T10:49:10.5170813+02:00",_x000D_
          "TotalRefreshCount": 4,_x000D_
          "CustomInfo": {}_x000D_
        }_x000D_
      },_x000D_
      "15": {_x000D_
        "$type": "Inside.Core.Formula.Definition.DefinitionAC, Inside.Core.Formula",_x000D_
        "ID": 15,_x000D_
        "Results": [_x000D_
          [_x000D_
            0.0_x000D_
          ]_x000D_
        ],_x000D_
        "Statistics": {_x000D_
          "CreationDate": "2020-10-21T10:46:42.108348+02:00",_x000D_
          "LastRefreshDate": "2020-10-21T10:49:12.1359083+02:00",_x000D_
          "TotalRefreshCount": 4,_x000D_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"2020-10-21T10:46:42.108348+02:00",_x000D_
          "LastRefreshDate": "2020-10-21T10:49:19.8478893+02:00",_x000D_
          "TotalRefreshCount": 4,_x000D_
          "CustomInfo": {}_x000D_
        }_x000D_
      },_x000D_
      "17": {_x000D_
        "$type": "Inside.Core.Formula.Definition.DefinitionAC, Inside.Core.Formula",_x000D_
        "ID": 17,_x000D_
        "Results": [_x000D_
          [_x000D_
            157.0_x000D_
          ]_x000D_
        ],_x000D_
        "Statistics": {_x000D_
          "CreationDate": "2020-10-21T10:46:42.108348+02:00",_x000D_
          "LastRefreshDate": "2020-10-21T10:49:15.3097815+02:00",_x000D_
          "TotalRefreshCount": 4,_x000D_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"2020-10-21T10:46:42.108348+02:00",_x000D_
          "LastRefreshDate": "2020-10-21T10:49:12.1399092+02:00",_x000D_
          "TotalRefreshCount": 4,_x000D_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</si>
  <si>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"=RIK_AC(\"INF02__;INF02@E=1,S=1031,G=0,T=0,P=0:@R=A,S=1000,V=POLYTEL:R=B,S=1022,V={0}:R=C,S=1023,V={1}:R=D,S=1012|1,V=VE..VEIG:R=E,S=1001|1,V={2}:\";$B$2;$B$5;I$108)": 1,_x000D_
    "=RIK_AC(\"INF02__;INF02@E=1,S=1031,G=0,T=0,P=0:@R=A,S=1000,V=POLYTEL:R=B,S=1022,V={0}:R=C,S=1023,V={1}:R=D,S=1012|1,V=VE..VEIG:R=E,S=1001|1,V={2}:\";$B$2;$B$5;G$108)": 2,_x000D_
    "=RIK_AC(\"INF02__;INF02@E=1,S=1031,G=0,T=0,P=0:@R=A,S=1000,V=POLYTEL:R=C,S=1001|1,V={0}:R=D,S=1089,V={1}:\";I$96;$B$8)": 3,_x000D_
    "=RIK_AC(\"INF02__;INF02@E=1,S=1031,G=0,T=0,P=0:@R=A,S=1000,V=POLYTEL:R=C,S=1001|1,V={0}:R=D,S=1089,V={1}:\";G$96;$B$8)": 4,_x000D_
    "=RIK_AC(\"INF02__;INF02@E=1,S=1031,G=0,T=0,P=0:@R=A,S=1000,V=POLYTEL:R=C,S=1001|1,V={0}:R=D,S=1089,V={1}:\";H$96;$B$8)": 5,_x000D_
    "=RIK_AC(\"INF02__;INF02@E=1,S=1031,G=0,T=0,P=0:@R=A,S=1000,V=POLYTEL:R=B,S=1022,V={0}:R=C,S=1023,V={1}:R=D,S=1012|1,V=VE..VEIG:R=E,S=1001|1,V={2}:\";$B$2;$B$5;H$108)": 6,_x000D_
    "=RIK_AC(\"INF02__;INF02@E=1,S=1031,G=0,T=0,P=0:@R=A,S=1000,V=POLYTEL:R=B,S=1001|1,V={0}:R=D,S=1012|1,V={1}:R=D,S=1023,V={2}:\";G$96;$B$4;$B$5)": 7,_x000D_
    "=RIK_AC(\"INF02__;INF02@E=1,S=1031,G=0,T=0,P=0:@R=A,S=1000,V=POLYTEL:R=B,S=1001|1,V={0}:R=C,S=1012|1,V={1}:R=D,S=1023,V={2}:R=E,S=1022,V={3}:\";G$96;$B$4;$B$5;$B$2)": 8,_x000D_
    "=RIK_AC(\"INF02__;INF02@E=1,S=1031,G=0,T=0,P=0:@R=A,S=1000,V=POLYTEL:R=B,S=1001|1,V={0}:R=C,S=1089,V={1}:\";H$96;$B$8)": 9,_x000D_
    "=RIK_AC(\"INF02__;INF02@E=1,S=1031,G=0,T=0,P=0:@R=A,S=1000,V=POLYTEL:R=B,S=1001|1,V={0}:R=C,S=1012|1,V={1}:R=D,S=1023,V={2}:R=E,S=1022,V={3}:\";H$96;$B$4;$B$5;$B$2)": 10,_x000D_
    "=RIK_AC(\"INF02__;INF02@E=1,S=1031,G=0,T=0,P=0:@R=A,S=1000,V=POLYTEL:R=B,S=1001|1,V={0}:R=C,S=1089,V={1}:\";I$96;$B$8)": 11,_x000D_
    "=RIK_AC(\"INF02__;INF02@E=1,S=1031,G=0,T=0,P=0:@R=A,S=1000,V=POLYTEL:R=B,S=1001|1,V={0}:R=C,S=1012|1,V={1}:R=D,S=1023,V={2}:R=E,S=1022,V={3}:\";I$96;$B$4;$B$5;$B$2)": 12,_x000D_
    "=RIK_AC(\"INF02__;INF02@E=1,S=1031,G=0,T=0,P=0:@R=A,S=1000,V=POLYTEL:R=B,S=1001|1,V={0}:R=C,S=1012|1,V={1}:R=D,S=1023,V={2}:R=E,S=1022,V={3}:\";H$96;$B$4;$B$9;$B$2)": 13,_x000D_
    "=RIK_AC(\"INF02__;INF02@E=1,S=1031,G=0,T=0,P=0:@R=A,S=1000,V=POLYTEL:R=B,S=1001|1,V={0}:R=C,S=1089,V={1}:\";I$96;$B$12)": 14,_x000D_
    "=RIK_AC(\"INF02__;INF02@E=1,S=1031,G=0,T=0,P=0:@R=A,S=1000,V=POLYTEL:R=B,S=1001|1,V={0}:R=C,S=1012|1,V={1}:R=D,S=1023,V={2}:R=E,S=1022,V={3}:\";G$96;$B$4;$B$9;$B$2)": 15,_x000D_
    "=RIK_AC(\"INF02__;INF02@E=1,S=1031,G=0,T=0,P=0:@R=A,S=1000,V=POLYTEL:R=B,S=1001|1,V={0}:R=C,S=1012|1,V={1}:R=D,S=1023,V={2}:R=E,S=1022,V={3}:\";I$96;$B$4;$B$9;$B$2)": 16,_x000D_
    "=RIK_AC(\"INF02__;INF02@E=1,S=1031,G=0,T=0,P=0:@R=A,S=1000,V=POLYTEL:R=B,S=1001|1,V={0}:R=C,S=1089,V={1}:\";H$96;$B$12)": 17,_x000D_
    "=RIK_AC(\"INF02__;INF02@E=1,S=1031,G=0,T=0,P=0:@R=A,S=1000,V=POLYTEL:R=C,S=1001|1,V={0}:R=D,S=1089,V={1}:\";G$96;$B$12)": 18,_x000D_
    "=RIK_AC(\"INF02__;INF02@E=1,S=1031,G=0,T=0,P=0:@R=A,S=1000,V=POLYTEL:R=B,S=1022,V={0}:R=C,S=1023,V={1}:R=D,S=1012|1,V=VE..VEIG:R=E,S=1001|1,V={2}:\";$B$2;$B$9;G$109)": 19,_x000D_
    "=RIK_AC(\"INF02__;INF02@E=1,S=1031,G=0,T=0,P=0:@R=A,S=1000,V=POLYTEL:R=B,S=1022,V={0}:R=C,S=1023,V={1}:R=D,S=1012|1,V=VE..VEIG:R=E,S=1001|1,V={2}:\";$B$2;$B$9;H$109)": 20,_x000D_
    "=RIK_AC(\"INF02__;INF02@E=1,S=1031,G=0,T=0,P=0:@R=A,S=1000,V=POLYTEL:R=B,S=1022,V={0}:R=C,S=1023,V={1}:R=D,S=1012|1,V=VE..VEIG:R=E,S=1001|1,V={2}:\";$B$2;$B$9;I$109)": 21,_x000D_
    "=RIK_AC(\"INF02__;INF02@E=1,S=1031,G=0,T=0,P=0:@R=A,S=1000,V=POLYTEL:R=B,S=1022,V={0}:R=C,S=1023,V={1}:R=D,S=1012|1,V=VE..VEIG:R=E,S=1001|1,V={2}:\";$B$2;$B$9;G$97)": 22,_x000D_
    "=RIK_AC(\"INF02__;INF02@E=1,S=1031,G=0,T=0,P=0:@R=A,S=1000,V=POLYTEL:R=B,S=1022,V={0}:R=C,S=1023,V={1}:R=D,S=1012|1,V=VE..VEIG:R=E,S=1001|1,V={2}:\";$B$2;$B$9;H$97)": 23,_x000D_
    "=RIK_AC(\"INF02__;INF02@E=1,S=1031,G=0,T=0,P=0:@R=A,S=1000,V=POLYTEL:R=B,S=1022,V={0}:R=C,S=1023,V={1}:R=D,S=1012|1,V=VE..VEIG:R=E,S=1001|1,V={2}:\";$B$2;$B$9;I$97)": 24,_x000D_
    "=RIK_AC(\"INF02__;INF02@E=1,S=1031,G=0,T=0,P=0:@R=A,S=1000,V=POLYTEL:R=B,S=1001|1,V={0}:R=C,S=1012|1,V={1}:R=D,S=1023,V={2}:R=E,S=1022,V={3}:\";G$97;$B$4;$B$9;$B$2)": 25,_x000D_
    "=RIK_AC(\"INF02__;INF02@E=1,S=1031,G=0,T=0,P=0:@R=A,S=1000,V=POLYTEL:R=B,S=1001|1,V={0}:R=C,S=1012|1,V={1}:R=D,S=1023,V={2}:R=E,S=1022,V={3}:\";I$97;$B$4;$B$9;$B$2)": 26,_x000D_
    "=RIK_AC(\"INF02__;INF02@E=1,S=1031,G=0,T=0,P=0:@R=A,S=1000,V=POLYTEL:R=B,S=1001|1,V={0}:R=C,S=1089,V={1}:\";I$97;$B$12)": 27,_x000D_
    "=RIK_AC(\"INF02__;INF02@E=1,S=1031,G=0,T=0,P=0:@R=A,S=1000,V=POLYTEL:R=C,S=1001|1,V={0}:R=D,S=1089,V={1}:\";G$97;$B$12)": 28,_x000D_
    "=RIK_AC(\"INF02__;INF02@E=1,S=1031,G=0,T=0,P=0:@R=A,S=1000,V=POLYTEL:R=B,S=1001|1,V={0}:R=C,S=1012|1,V={1}:R=D,S=1023,V={2}:R=E,S=1022,V={3}:\";H$97;$B$4;$B$9;$B$2)": 29,_x000D_
    "=RIK_AC(\"INF02__;INF02@E=1,S=1031,G=0,T=0,P=0:@R=A,S=1000,V=POLYTEL:R=B,S=1001|1,V={0}:R=C,S=1089,V={1}:\";H$97;$B$12)": 30_x000D_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"2020-10-21T10:46:42.108348+02:00",_x000D_
          "LastRefreshDate": "2020-10-19T17:56:04.6237732+02:00",_x000D_
          "TotalRefreshCount": 4,_x000D_
          "CustomInfo": {}_x000D_
        }_x000D_
      },_x000D_
      "2": {_x000D_
        "$type": "Inside.Core.Formula.Definition.DefinitionAC, Inside.Core.Formula",_x000D_
        "ID": 2,_x000D_
        "Results": [_x000D_
          [_x000D_
            112463.61_x000D_
          ]_x000D_
        ],_x000D_
        "Statistics": {_x000D_
          "CreationDate": "2020-10-21T10:46:42.108348+02:00",_x000D_
          "LastRefreshDate": "2020-10-19T17:56:04.6081444+02:00",_x000D_
          "TotalRefreshCount": 4,_x000D_
          "CustomInfo": {}_x000D_
        }_x000D_
      },_x000D_
      "3": {_x000D_
        "$type": "Inside.Core.Formula.Definition.DefinitionAC, Inside.Core.Formula",_x000D_
        "ID": 3,_x000D_
        "Results": [_x000D_
          [_x000D_
            157.0_x000D_
          ]_x000D_
        ],_x000D_
        "Statistics": {_x000D_
          "CreationDate": "2020-10-21T10:46:42.108348+02:00",_x000D_
          "LastRefreshDate": "2020-10-19T17:56:04.0768952+02:00",_x000D_
          "TotalRefreshCount": 5,_x000D_
          "CustomInfo": {}_x000D_
        }_x000D_
      },_x000D_
      "4": {_x000D_
        "$type": "Inside.Core.Formula.Definition.DefinitionAC, Inside.Core.Formula",_x000D_
        "ID": 4,_x000D_
        "Results": [_x000D_
          [_x000D_
            167043.86_x000D_
          ]_x000D_
        ],_x000D_
        "Statistics": {_x000D_
          "CreationDate": "2020-10-21T10:46:42.108348+02:00",_x000D_
          "LastRefreshDate": "2020-10-19T17:59:02.8922369+02:00",_x000D_
          "TotalRefreshCount": 6,_x000D_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"2020-10-21T10:46:42.108348+02:00",_x000D_
          "LastRefreshDate": "2020-10-19T17:56:04.0768952+02:00",_x000D_
          "TotalRefreshCount": 5,_x000D_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"2020-10-21T10:46:42.108348+02:00",_x000D_
          "LastRefreshDate": "2020-10-19T17:56:04.6237732+02:00",_x000D_
          "TotalRefreshCount": 4,_x000D_
          "CustomInfo": {}_x000D_
        }_x000D_
      },_x000D_
      "7": {_x000D_
        "$type": "Inside.Core.Formula.Definition.DefinitionAC, Inside.Core.Formula",_x000D_
        "ID": 7,_x000D_
        "Results": [_x000D_
          [_x000D_
            -515475.0_x000D_
          ]_x000D_
        ],_x000D_
        "Statistics": {_x000D_
          "CreationDate": "2020-10-21T10:46:42.108348+02:00",_x000D_
          "LastRefreshDate": "2020-10-19T17:57:13.2450999+02:00",_x000D_
          "TotalRefreshCount": 1,_x000D_
          "CustomInfo": {}_x000D_
        }_x000D_
      },_x000D_
      "8": {_x000D_
        "$type": "Inside.Core.Formula.Definition.DefinitionAC, Inside.Core.Formula",_x000D_
        "ID": 8,_x000D_
        "Results": [_x000D_
          [_x000D_
            -134581.0_x000D_
          ]_x000D_
        ],_x000D_
        "Statistics": {_x000D_
          "CreationDate": "2020-10-21T10:46:42.108348+02:00",_x000D_
          "LastRefreshDate": "2020-10-19T17:59:02.8832362+02:00",_x000D_
          "TotalRefreshCount": 6,_x000D_
          "CustomInfo": {}_x000D_
        }_x000D_
      },_x000D_
      "9": {_x000D_
        "$type": "Inside.Core.Formula.Definition.DefinitionAC, Inside.Core.Formula",_x000D_
        "ID": 9,_x000D_
        "Results": [_x000D_
          [_x000D_
            0.0_x000D_
          ]_x000D_
        ],_x000D_
        "Statistics": {_x000D_
          "CreationDate": "2020-10-21T10:46:42.108348+02:00",_x000D_
          "LastRefreshDate": "2020-10-19T17:59:02.8902369+02:00",_x000D_
          "TotalRefreshCount": 2,_x000D_
          "CustomInfo": {}_x000D_
        }_x000D_
      },_x000D_
      "10": {_x000D_
        "$type": "Inside.Core.Formula.Definition.DefinitionAC, Inside.Core.Formula",_x000D_
        "ID": 10,_x000D_
        "Results": [_x000D_
          [_x000D_
            0.0_x000D_
          ]_x000D_
        ],_x000D_
        "Statistics": {_x000D_
          "CreationDate": "2020-10-21T10:46:42.108348+02:00",_x000D_
          "LastRefreshDate": "2020-10-19T17:59:02.8772361+02:00",_x000D_
          "TotalRefreshCount": 1,_x000D_
          "CustomInfo": {}_x000D_
        }_x000D_
      },_x000D_
      "11": {_x000D_
        "$type": "Inside.Core.Formula.Definition.DefinitionAC, Inside.Core.Formula",_x000D_
        "ID": 11,_x000D_
        "Results": [_x000D_
          [_x000D_
            157.0_x000D_
          ]_x000D_
        ],_x000D_
        "Statistics": {_x000D_
          "CreationDate": "2020-10-21T10:46:42.108348+02:00",_x000D_
          "LastRefreshDate": "2020-10-19T17:59:02.8802359+02:00",_x000D_
          "TotalRefreshCount": 1,_x000D_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"2020-10-21T10:46:42.108348+02:00",_x000D_
          "LastRefreshDate": "2020-10-19T17:59:02.8882369+02:00",_x000D_
          "TotalRefreshCount": 1,_x000D_
          "CustomInfo": {}_x000D_
        }_x000D_
      },_x000D_
      "13": {_x000D_
        "$type": "Inside.Core.Formula.Definition.DefinitionAC, Inside.Core.Formula",_x000D_
        "ID": 13,_x000D_
        "Results": [_x000D_
          [_x000D_
            0.0_x000D_
          ]_x000D_
        ],_x000D_
        "Statistics": {_x000D_
          "CreationDate": "2020-10-21T10:46:42.108348+02:00",_x000D_
          "LastRefreshDate": "2020-10-20T09:37:29.4836267+02:00",_x000D_
          "TotalRefreshCount": 7,_x000D_
          "CustomInfo": {}_x000D_
        }_x000D_
      },_x000D_
      "14": {_x000D_
        "$type": "Inside.Core.Formula.Definition.DefinitionAC, Inside.Core.Formula",_x000D_
        "ID": 14,_x000D_
        "Results": [_x000D_
          [_x000D_
            157.0_x000D_
          ]_x000D_
        ],_x000D_
        "Statistics": {_x000D_
          "CreationDate": "2020-10-21T10:46:42.108348+02:00",_x000D_
          "LastRefreshDate": "2020-10-20T09:38:21.577554+02:00",_x000D_
          "TotalRefreshCount": 8,_x000D_
          "CustomInfo": {}_x000D_
        }_x000D_
      },_x000D_
      "15": {_x000D_
        "$type": "Inside.Core.Formula.Definition.DefinitionAC, Inside.Core.Formula",_x000D_
        "ID": 15,_x000D_
        "Results": [_x000D_
          [_x000D_
            -134581.0_x000D_
          ]_x000D_
        ],_x000D_
        "Statistics": {_x000D_
          "CreationDate": "2020-10-21T10:46:42.108348+02:00",_x000D_
          "LastRefreshDate": "2020-10-20T09:37:27.3273552+02:00",_x000D_
          "TotalRefreshCount": 7,_x000D_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"2020-10-21T10:46:42.108348+02:00",_x000D_
          "LastRefreshDate": "2020-10-20T09:37:28.9992502+02:00",_x000D_
          "TotalRefreshCount": 7,_x000D_
          "CustomInfo": {}_x000D_
        }_x000D_
      },_x000D_
      "17": {_x000D_
        "$type": "Inside.Core.Formula.Definition.DefinitionAC, Inside.Core.Formula",_x000D_
        "ID": 17,_x000D_
        "Results": [_x000D_
          [_x000D_
            0.0_x000D_
          ]_x000D_
        ],_x000D_
        "Statistics": {_x000D_
          "CreationDate": "2020-10-21T10:46:42.108348+02:00",_x000D_
          "LastRefreshDate": "2020-10-20T09:37:28.9992502+02:00",_x000D_
          "TotalRefreshCount": 8,_x000D_
          "CustomInfo": {}_x000D_
        }_x000D_
      },_x000D_
      "18": {_x000D_
        "$type": "Inside.Core.Formula.Definition.DefinitionAC, Inside.Core.Formula",_x000D_
        "ID": 18,_x000D_
        "Results": [_x000D_
          [_x000D_
            167043.86_x000D_
          ]_x000D_
        ],_x000D_
        "Statistics": {_x000D_
          "CreationDate": "2020-10-21T10:46:42.108348+02:00",_x000D_
          "LastRefreshDate": "2020-10-20T09:37:29.4836267+02:00",_x000D_
          "TotalRefreshCount": 10,_x000D_
          "CustomInfo": {}_x000D_
        }_x000D_
      },_x000D_
      "19": {_x000D_
        "$type": "Inside.Core.Formula.Definition.DefinitionAC, Inside.Core.Formula",_x000D_
        "ID": 19,_x000D_
        "Results": [_x000D_
          [_x000D_
            112463.61_x000D_
          ]_x000D_
        ],_x000D_
        "Statistics": {_x000D_
          "CreationDate": "2020-10-21T10:46:42.108348+02:00",_x000D_
          "LastRefreshDate": "2020-10-20T09:38:21.577554+02:00",_x000D_
          "TotalRefreshCount": 7,_x000D_
          "CustomInfo": {}_x000D_
        }_x000D_
      },_x000D_
      "20": {_x000D_
        "$type": "Inside.Core.Formula.Definition.DefinitionAC, Inside.Core.Formula",_x000D_
        "ID": 20,_x000D_
        "Results": [_x000D_
          [_x000D_
            0.0_x000D_
          ]_x000D_
        ],_x000D_
        "Statistics": {_x000D_
          "CreationDate": "2020-10-21T10:46:42.108348+02:00",_x000D_
          "LastRefreshDate": "2020-10-20T09:37:29.4680059+02:00",_x000D_
          "TotalRefreshCount": 7,_x000D_
          "CustomInfo": {}_x000D_
        }_x000D_
      },_x000D_
      "21": {_x000D_
        "$type": "Inside.Core.Formula.Definition.DefinitionAC, Inside.Core.Formula",_x000D_
        "ID": 21,_x000D_
        "Results": [_x000D_
          [_x000D_
            0.0_x000D_
          ]_x000D_
        ],_x000D_
        "Statistics": {_x000D_
          "CreationDate": "2020-10-21T10:46:42.108348+02:00",_x000D_
          "LastRefreshDate": "2020-10-20T09:37:29.4992525+02:00",_x000D_
          "TotalRefreshCount": 7,_x000D_
          "CustomInfo": {}_x000D_
        }_x000D_
      },_x000D_
      "22": {_x000D_
        "$type": "Inside.Core.Formula.Definition.DefinitionAC, Inside.Core.Formula",_x000D_
        "ID": 22,_x000D_
        "Results": [_x000D_
          [_x000D_
            112463.61_x000D_
          ]_x000D_
        ],_x000D_
        "Statistics": {_x000D_
          "CreationDate": "2020-10-21T10:46:42.108348+02:00",_x000D_
          "LastRefreshDate": "2020-10-21T10:49:19.8428939+02:00",_x000D_
          "TotalRefreshCount": 7,_x000D_
          "CustomInfo": {}_x000D_
        }_x000D_
      },_x000D_
      "23": {_x000D_
        "$type": "Inside.Core.Formula.Definition.DefinitionAC, Inside.Core.Formula",_x000D_
        "ID": 23,_x000D_
        "Results": [_x000D_
          [_x000D_
            0.0_x000D_
          ]_x000D_
        ],_x000D_
        "Statistics": {_x000D_
          "CreationDate": "2020-10-21T10:46:42.108348+02:00",_x000D_
          "LastRefreshDate": "2020-10-21T10:49:10.1890427+02:00",_x000D_
          "TotalRefreshCount": 7,_x000D_
          "CustomInfo": {}_x000D_
        }_x000D_
      },_x000D_
      "24": {_x000D_
        "$type": "Inside.Core.Formula.Definition.DefinitionAC, Inside.Core.Formula",_x000D_
        "ID": 24,_x000D_
        "Results": [_x000D_
          [_x000D_
            0.0_x000D_
          ]_x000D_
        ],_x000D_
        "Statistics": {_x000D_
          "CreationDate": "2020-10-21T10:46:42.108348+02:00",_x000D_
          "LastRefreshDate": "2020-10-21T10:49:15.3047799+02:00",_x000D_
          "TotalRefreshCount": 7,_x000D_
          "CustomInfo": {}_x000D_
        }_x000D_
      },_x000D_
      "25": {_x000D_
        "$type": "Inside.Core.Formula.Definition.DefinitionAC, Inside.Core.Formula",_x000D_
        "ID": 25,_x000D_
        "Results": [_x000D_
          [_x000D_
            -134581.0_x000D_
          ]_x000D_
        ],_x000D_
        "Statistics": {_x000D_
          "CreationDate": "2020-10-21T10:46:42.108348+02:00",_x000D_
          "LastRefreshDate": "2020-10-21T10:49:07.5934546+02:00",_x000D_
          "TotalRefreshCount": 5,_x000D_
          "CustomInfo": {}_x000D_
        }_x000D_
      },_x000D_
      "26": {_x000D_
        "$type": "Inside.Core.Formula.Definition.DefinitionAC, Inside.Core.Formula",_x000D_
        "ID": 26,_x000D_
        "Results": [_x000D_
          [_x000D_
            0.0_x000D_
          ]_x000D_
        ],_x000D_
        "Statistics": {_x000D_
          "CreationDate": "2020-10-21T10:46:42.108348+02:00",_x000D_
          "LastRefreshDate": "2020-10-21T10:49:09.6030429+02:00",_x000D_
          "TotalRefreshCount": 5,_x000D_
          "CustomInfo": {}_x000D_
        }_x000D_
      },_x000D_
      "27": {_x000D_
        "$type": "Inside.Core.Formula.Definition.DefinitionAC, Inside.Core.Formula",_x000D_
        "ID": 27,_x000D_
        "Results": [_x000D_
          [_x000D_
            157.0_x000D_
          ]_x000D_
        ],_x000D_
        "Statistics": {_x000D_
          "CreationDate": "2020-10-21T10:46:42.108348+02:00",_x000D_
          "LastRefreshDate": "2020-10-21T10:49:19.8398905+02:00",_x000D_
          "TotalRefreshCount": 5,_x000D_
          "CustomInfo": {}_x000D_
        }_x000D_
      },_x000D_
      "28": {_x000D_
        "$type": "Inside.Core.Formula.Definition.DefinitionAC, Inside.Core.Formula",_x000D_
        "ID": 28,_x000D_
        "Results": [_x000D_
          [_x000D_
            167043.86_x000D_
          ]_x000D_
        ],_x000D_
        "Statistics": {_x000D_
          "CreationDate": "2020-10-21T10:46:42.108348+02:00",_x000D_
          "LastRefreshDate": "2020-10-21T10:49:15.2947798+02:00",_x000D_
          "TotalRefreshCount": 6,_x000D_
          "CustomInfo": {}_x000D_
        }_x000D_
      },_x000D_
      "29": {_x000D_
        "$type": "Inside.Core.Formula.Definition.DefinitionAC, Inside.Core.Formula",_x000D_
        "ID": 29,_x000D_
        "Results": [_x000D_
          [_x000D_
            0.0_x000D_
          ]_x000D_
        ],_x000D_
        "Statistics": {_x000D_
          "CreationDate": "2020-10-21T10:46:42.108348+02:00",_x000D_
          "LastRefreshDate": "2020-10-21T10:49:15.2967861+02:00",_x000D_
          "TotalRefreshCount": 5,_x000D_
          "CustomInfo": {}_x000D_
        }_x000D_
      },_x000D_
      "30": {_x000D_
        "$type": "Inside.Core.Formula.Definition.DefinitionAC, Inside.Core.Formula",_x000D_
        "ID": 30,_x000D_
        "Results": [_x000D_
          [_x000D_
            0.0_x000D_
          ]_x000D_
        ],_x000D_
        "Statistics": {_x000D_
          "CreationDate": "2020-10-21T10:46:42.108348+02:00",_x000D_
          "LastRefreshDate": "2020-10-21T10:49:09.6000417+02:00",_x000D_
          "TotalRefreshCount": 5,_x000D_
          "CustomInfo": {}_x000D_
        }_x000D_
      }_x000D_
    },_x000D_
    "LastID": 30_x000D_
  }_x000D_
}</t>
  </si>
  <si>
    <t>{_x000D_
  "Formulas": {_x000D_
    "=RIK_AC(\"INF02__;INF02@E=1,S=1031,G=0,T=0,P=0:@R=A,S=1000,V=POLYTEL:R=C,S=1001|1,V={0}:R=D,S=1089,V={1}:\";G$96;$B$12)": 1,_x000D_
    "=RIK_AC(\"INF02__;INF02@E=1,S=1031,G=0,T=0,P=0:@R=A,S=1000,V=POLYTEL:R=B,S=1001|1,V={0}:R=C,S=1012|1,V={1}:R=D,S=1023,V={2}:R=E,S=1022,V={3}:\";G$96;$B$4;$B$9;$B$2)": 2,_x000D_
    "=RIK_AC(\"INF02__;INF02@E=1,S=1031,G=0,T=0,P=0:@R=A,S=1000,V=POLYTEL:R=B,S=1001|1,V={0}:R=C,S=1089,V={1}:\";H$96;$B$12)": 3,_x000D_
    "=RIK_AC(\"INF02__;INF02@E=1,S=1031,G=0,T=0,P=0:@R=A,S=1000,V=POLYTEL:R=B,S=1001|1,V={0}:R=C,S=1012|1,V={1}:R=D,S=1023,V={2}:R=E,S=1022,V={3}:\";H$96;$B$4;$B$9;$B$2)": 4,_x000D_
    "=RIK_AC(\"INF02__;INF02@E=1,S=1031,G=0,T=0,P=0:@R=A,S=1000,V=POLYTEL:R=B,S=1001|1,V={0}:R=C,S=1089,V={1}:\";I$96;$B$12)": 5,_x000D_
    "=RIK_AC(\"INF02__;INF02@E=1,S=1031,G=0,T=0,P=0:@R=A,S=1000,V=POLYTEL:R=B,S=1001|1,V={0}:R=C,S=1012|1,V={1}:R=D,S=1023,V={2}:R=E,S=1022,V={3}:\";I$96;$B$4;$B$9;$B$2)": 6,_x000D_
    "=RIK_AC(\"INF02__;INF02@E=1,S=1031,G=0,T=0,P=0:@R=A,S=1000,V=POLYTEL:R=B,S=1022,V={0}:R=C,S=1023,V={1}:R=D,S=1012|1,V=VE..VEIG:R=E,S=1001|1,V={2}:\";$B$2;$B$9;G$109)": 7,_x000D_
    "=RIK_AC(\"INF02__;INF02@E=1,S=1031,G=0,T=0,P=0:@R=A,S=1000,V=POLYTEL:R=B,S=1022,V={0}:R=C,S=1023,V={1}:R=D,S=1012|1,V=VE..VEIG:R=E,S=1001|1,V={2}:\";$B$2;$B$9;H$109)": 8,_x000D_
    "=RIK_AC(\"INF02__;INF02@E=1,S=1031,G=0,T=0,P=0:@R=A,S=1000,V=POLYTEL:R=B,S=1022,V={0}:R=C,S=1023,V={1}:R=D,S=1012|1,V=VE..VEIG:R=E,S=1001|1,V={2}:\";$B$2;$B$9;I$109)":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"=RIK_AC(\"INF02__;INF02@E=1,S=1031,G=0,T=0,P=0:@R=A,S=1000,V=POLYTEL:R=B,S=1022,V={0}:R=C,S=1023,V={1}:R=D,S=1012|1,V=VE..VEIG:R=E,S=1001|1,V={2}:\";$B$2;$B$9;H$97)": 11,_x000D_
    "=RIK_AC(\"INF02__;INF02@E=1,S=1031,G=0,T=0,P=0:@R=A,S=1000,V=POLYTEL:R=B,S=1022,V={0}:R=C,S=1023,V={1}:R=D,S=1012|1,V=VE..VEIG:R=E,S=1001|1,V={2}:\";$B$2;$B$9;I$97)": 12,_x000D_
    "=RIK_AC(\"INF02__;INF02@E=1,S=1031,G=0,T=0,P=0:@R=A,S=1000,V=POLYTEL:R=B,S=1001|1,V={0}:R=C,S=1089,V={1}:\";H$97;$B$12)": 13,_x000D_
    "=RIK_AC(\"INF02__;INF02@E=1,S=1031,G=0,T=0,P=0:@R=A,S=1000,V=POLYTEL:R=B,S=1001|1,V={0}:R=C,S=1012|1,V={1}:R=D,S=1023,V={2}:R=E,S=1022,V={3}:\";G$97;$B$4;$B$9;$B$2)": 14,_x000D_
    "=RIK_AC(\"INF02__;INF02@E=1,S=1031,G=0,T=0,P=0:@R=A,S=1000,V=POLYTEL:R=B,S=1001|1,V={0}:R=C,S=1089,V={1}:\";I$97;$B$12)": 15,_x000D_
    "=RIK_AC(\"INF02__;INF02@E=1,S=1031,G=0,T=0,P=0:@R=A,S=1000,V=POLYTEL:R=B,S=1001|1,V={0}:R=C,S=1012|1,V={1}:R=D,S=1023,V={2}:R=E,S=1022,V={3}:\";I$97;$B$4;$B$9;$B$2)": 16,_x000D_
    "=RIK_AC(\"INF02__;INF02@E=1,S=1031,G=0,T=0,P=0:@R=A,S=1000,V=POLYTEL:R=C,S=1001|1,V={0}:R=D,S=1089,V={1}:\";G$97;$B$12)": 17,_x000D_
    "=RIK_AC(\"INF02__;INF02@E=1,S=1031,G=0,T=0,P=0:@R=A,S=1000,V=POLYTEL:R=B,S=1001|1,V={0}:R=C,S=1012|1,V={1}:R=D,S=1023,V={2}:R=E,S=1022,V={3}:\";H$97;$B$4;$B$9;$B$2)": 18_x000D_
  },_x000D_
  "ItemPool": {_x000D_
    "Items": {_x000D_
      "1": {_x000D_
        "$type": "Inside.Core.Formula.Definition.DefinitionAC, Inside.Core.Formula",_x000D_
        "ID": 1,_x000D_
        "Results": [_x000D_
          [_x000D_
            200253.72_x000D_
          ]_x000D_
        ],_x000D_
        "Statistics": {_x000D_
          "CreationDate": "2020-10-21T10:46:42.108348+02:00",_x000D_
          "LastRefreshDate": "2020-10-20T09:37:58.9305431+02:00",_x000D_
          "TotalRefreshCount": 6,_x000D_
          "CustomInfo": {}_x000D_
        }_x000D_
      },_x000D_
      "2": {_x000D_
        "$type": "Inside.Core.Formula.Definition.DefinitionAC, Inside.Core.Formula",_x000D_
        "ID": 2,_x000D_
        "Results": [_x000D_
          [_x000D_
            -95189.0_x000D_
          ]_x000D_
        ],_x000D_
        "Statistics": {_x000D_
          "CreationDate": "2020-10-21T10:46:42.1093474+02:00",_x000D_
          "LastRefreshDate": "2020-10-20T09:37:24.7469074+02:00",_x000D_
          "TotalRefreshCount": 6,_x000D_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"2020-10-21T10:46:42.1093474+02:00",_x000D_
          "LastRefreshDate": "2020-10-20T09:37:26.5917833+02:00",_x000D_
          "TotalRefreshCount": 6,_x000D_
          "CustomInfo": {}_x000D_
        }_x000D_
      },_x000D_
      "4": {_x000D_
        "$type": "Inside.Core.Formula.Definition.DefinitionAC, Inside.Core.Formula",_x000D_
        "ID": 4,_x000D_
        "Results": [_x000D_
          [_x000D_
            0.0_x000D_
          ]_x000D_
        ],_x000D_
        "Statistics": {_x000D_
          "CreationDate": "2020-10-21T10:46:42.1093474+02:00",_x000D_
          "LastRefreshDate": "2020-10-20T09:38:21.577554+02:00",_x000D_
          "TotalRefreshCount": 6,_x000D_
          "CustomInfo": {}_x000D_
        }_x000D_
      },_x000D_
      "5": {_x000D_
        "$type": "Inside.Core.Formula.Definition.DefinitionAC, Inside.Core.Formula",_x000D_
        "ID": 5,_x000D_
        "Results": [_x000D_
          [_x000D_
            157.0_x000D_
          ]_x000D_
        ],_x000D_
        "Statistics": {_x000D_
          "CreationDate": "2020-10-21T10:46:42.1093474+02:00",_x000D_
          "LastRefreshDate": "2020-10-20T09:37:29.4836267+02:00",_x000D_
          "TotalRefreshCount": 6,_x000D_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"2020-10-21T10:46:42.1093474+02:00",_x000D_
          "LastRefreshDate": "2020-10-20T09:37:26.6074286+02:00",_x000D_
          "TotalRefreshCount": 6,_x000D_
          "CustomInfo": {}_x000D_
        }_x000D_
      },_x000D_
      "7": {_x000D_
        "$type": "Inside.Core.Formula.Definition.DefinitionAC, Inside.Core.Formula",_x000D_
        "ID": 7,_x000D_
        "Results": [_x000D_
          [_x000D_
            128398.86_x000D_
          ]_x000D_
        ],_x000D_
        "Statistics": {_x000D_
          "CreationDate": "2020-10-21T10:46:42.1093474+02:00",_x000D_
          "LastRefreshDate": "2020-10-20T09:37:27.0449466+02:00",_x000D_
          "TotalRefreshCount": 7,_x000D_
          "CustomInfo": {}_x000D_
        }_x000D_
      },_x000D_
      "8": {_x000D_
        "$type": "Inside.Core.Formula.Definition.DefinitionAC, Inside.Core.Formula",_x000D_
        "ID": 8,_x000D_
        "Results": [_x000D_
          [_x000D_
            0.0_x000D_
          ]_x000D_
        ],_x000D_
        "Statistics": {_x000D_
          "CreationDate": "2020-10-21T10:46:42.1093474+02:00",_x000D_
          "LastRefreshDate": "2020-10-20T09:37:58.9305431+02:00",_x000D_
          "TotalRefreshCount": 7,_x000D_
          "CustomInfo": {}_x000D_
        }_x000D_
      },_x000D_
      "9": {_x000D_
        "$type": "Inside.Core.Formula.Definition.DefinitionAC, Inside.Core.Formula",_x000D_
        "ID": 9,_x000D_
        "Results": [_x000D_
          [_x000D_
            0.0_x000D_
          ]_x000D_
        ],_x000D_
        "Statistics": {_x000D_
          "CreationDate": "2020-10-21T10:46:42.1093474+02:00",_x000D_
          "LastRefreshDate": "2020-10-20T09:37:27.0605389+02:00",_x000D_
          "TotalRefreshCount": 7,_x000D_
          "CustomInfo": {}_x000D_
        }_x000D_
      },_x000D_
      "10": {_x000D_
        "$type": "Inside.Core.Formula.Definition.DefinitionAC, Inside.Core.Formula",_x000D_
        "ID": 10,_x000D_
        "Results": [_x000D_
          [_x000D_
            128398.86_x000D_
          ]_x000D_
        ],_x000D_
        "Statistics": {_x000D_
          "CreationDate": "2020-10-21T10:46:42.1093474+02:00",_x000D_
          "LastRefreshDate": "2020-10-21T10:49:15.2927789+02:00",_x000D_
          "TotalRefreshCount": 7,_x000D_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"2020-10-21T10:46:42.1093474+02:00",_x000D_
          "LastRefreshDate": "2020-10-21T10:49:07.2914368+02:00",_x000D_
          "TotalRefreshCount": 6,_x000D_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"2020-10-21T10:46:42.1093474+02:00",_x000D_
          "LastRefreshDate": "2020-10-21T10:49:19.8378892+02:00",_x000D_
          "TotalRefreshCount": 6,_x000D_
          "CustomInfo": {}_x000D_
        }_x000D_
      },_x000D_
      "13": {_x000D_
        "$type": "Inside.Core.Formula.Definition.DefinitionAC, Inside.Core.Formula",_x000D_
        "ID": 13,_x000D_
        "Results": [_x000D_
          [_x000D_
            0.0_x000D_
          ]_x000D_
        ],_x000D_
        "Statistics": {_x000D_
          "CreationDate": "2020-10-21T10:46:42.1093474+02:00",_x000D_
          "LastRefreshDate": "2020-10-21T10:49:06.7758302+02:00",_x000D_
          "TotalRefreshCount": 5,_x000D_
          "CustomInfo": {}_x000D_
        }_x000D_
      },_x000D_
      "14": {_x000D_
        "$type": "Inside.Core.Formula.Definition.DefinitionAC, Inside.Core.Formula",_x000D_
        "ID": 14,_x000D_
        "Results": [_x000D_
          [_x000D_
            -95189.0_x000D_
          ]_x000D_
        ],_x000D_
        "Statistics": {_x000D_
          "CreationDate": "2020-10-21T10:46:42.1093474+02:00",_x000D_
          "LastRefreshDate": "2020-10-21T10:49:04.755079+02:00",_x000D_
          "TotalRefreshCount": 5,_x000D_
          "CustomInfo": {}_x000D_
        }_x000D_
      },_x000D_
      "15": {_x000D_
        "$type": "Inside.Core.Formula.Definition.DefinitionAC, Inside.Core.Formula",_x000D_
        "ID": 15,_x000D_
        "Results": [_x000D_
          [_x000D_
            157.0_x000D_
          ]_x000D_
        ],_x000D_
        "Statistics": {_x000D_
          "CreationDate": "2020-10-21T10:46:42.1093474+02:00",_x000D_
          "LastRefreshDate": "2020-10-21T10:49:15.2907816+02:00",_x000D_
          "TotalRefreshCount": 5,_x000D_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"2020-10-21T10:46:42.1093474+02:00",_x000D_
          "LastRefreshDate": "2020-10-21T10:49:06.7788296+02:00",_x000D_
          "TotalRefreshCount": 5,_x000D_
          "CustomInfo": {}_x000D_
        }_x000D_
      },_x000D_
      "17": {_x000D_
        "$type": "Inside.Core.Formula.Definition.DefinitionAC, Inside.Core.Formula",_x000D_
        "ID": 17,_x000D_
        "Results": [_x000D_
          [_x000D_
            200253.72_x000D_
          ]_x000D_
        ],_x000D_
        "Statistics": {_x000D_
          "CreationDate": "2020-10-21T10:46:42.1093474+02:00",_x000D_
          "LastRefreshDate": "2020-10-21T10:49:19.832888+02:00",_x000D_
          "TotalRefreshCount": 5,_x000D_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"2020-10-21T10:46:42.1093474+02:00",_x000D_
          "LastRefreshDate": "2020-10-21T10:49:19.8358887+02:00",_x000D_
          "TotalRefreshCount": 5,_x000D_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</si>
  <si>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"=RIK_AC(\"INF02__;INF02@E=1,S=1031,G=0,T=0,P=0:@R=A,S=1000,V=POLYTEL:R=B,S=1022,V={0}:R=C,S=1023,V={1}:R=D,S=1012|1,V=VE..VEIG:R=E,S=1001|1,V={2}:\";$B$2;$B$9;H$109)": 1,_x000D_
    "=RIK_AC(\"INF02__;INF02@E=1,S=1031,G=0,T=0,P=0:@R=A,S=1000,V=POLYTEL:R=B,S=1001|1,V={0}:R=C,S=1012|1,V={1}:R=D,S=1023,V={2}:R=E,S=1022,V={3}:\";I$96;$B$4;$B$9;$B$2)": 2,_x000D_
    "=RIK_AC(\"INF02__;INF02@E=1,S=1031,G=0,T=0,P=0:@R=A,S=1000,V=POLYTEL:R=B,S=1001|1,V={0}:R=C,S=1012|1,V={1}:R=D,S=1023,V={2}:R=E,S=1022,V={3}:\";G$96;$B$4;$B$9;$B$2)": 3,_x000D_
    "=RIK_AC(\"INF02__;INF02@E=1,S=1031,G=0,T=0,P=0:@R=A,S=1000,V=POLYTEL:R=B,S=1001|1,V={0}:R=C,S=1089,V={1}:\";H$96;$B$12)": 4,_x000D_
    "=RIK_AC(\"INF02__;INF02@E=1,S=1031,G=0,T=0,P=0:@R=A,S=1000,V=POLYTEL:R=B,S=1022,V={0}:R=C,S=1023,V={1}:R=D,S=1012|1,V=VE..VEIG:R=E,S=1001|1,V={2}:\";$B$2;$B$9;I$109)": 5,_x000D_
    "=RIK_AC(\"INF02__;INF02@E=1,S=1031,G=0,T=0,P=0:@R=A,S=1000,V=POLYTEL:R=B,S=1022,V={0}:R=C,S=1023,V={1}:R=D,S=1012|1,V=VE..VEIG:R=E,S=1001|1,V={2}:\";$B$2;$B$9;G$109)": 6,_x000D_
    "=RIK_AC(\"INF02__;INF02@E=1,S=1031,G=0,T=0,P=0:@R=A,S=1000,V=POLYTEL:R=B,S=1001|1,V={0}:R=C,S=1012|1,V={1}:R=D,S=1023,V={2}:R=E,S=1022,V={3}:\";H$96;$B$4;$B$9;$B$2)": 7,_x000D_
    "=RIK_AC(\"INF02__;INF02@E=1,S=1031,G=0,T=0,P=0:@R=A,S=1000,V=POLYTEL:R=B,S=1001|1,V={0}:R=C,S=1089,V={1}:\";I$96;$B$12)": 8,_x000D_
    "=RIK_AC(\"INF02__;INF02@E=1,S=1031,G=0,T=0,P=0:@R=A,S=1000,V=POLYTEL:R=C,S=1001|1,V={0}:R=D,S=1089,V={1}:\";G$96;$B$12)":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"=RIK_AC(\"INF02__;INF02@E=1,S=1031,G=0,T=0,P=0:@R=A,S=1000,V=POLYTEL:R=B,S=1022,V={0}:R=C,S=1023,V={1}:R=D,S=1012|1,V=VE..VEIG:R=E,S=1001|1,V={2}:\";$B$2;$B$9;I$97)": 11,_x000D_
    "=RIK_AC(\"INF02__;INF02@E=1,S=1031,G=0,T=0,P=0:@R=A,S=1000,V=POLYTEL:R=B,S=1022,V={0}:R=C,S=1023,V={1}:R=D,S=1012|1,V=VE..VEIG:R=E,S=1001|1,V={2}:\";$B$2;$B$9;H$97)": 12,_x000D_
    "=RIK_AC(\"INF02__;INF02@E=1,S=1031,G=0,T=0,P=0:@R=A,S=1000,V=POLYTEL:R=B,S=1001|1,V={0}:R=C,S=1012|1,V={1}:R=D,S=1023,V={2}:R=E,S=1022,V={3}:\";G$97;$B$4;$B$9;$B$2)": 13,_x000D_
    "=RIK_AC(\"INF02__;INF02@E=1,S=1031,G=0,T=0,P=0:@R=A,S=1000,V=POLYTEL:R=B,S=1001|1,V={0}:R=C,S=1012|1,V={1}:R=D,S=1023,V={2}:R=E,S=1022,V={3}:\";H$97;$B$4;$B$9;$B$2)": 14,_x000D_
    "=RIK_AC(\"INF02__;INF02@E=1,S=1031,G=0,T=0,P=0:@R=A,S=1000,V=POLYTEL:R=C,S=1001|1,V={0}:R=D,S=1089,V={1}:\";G$97;$B$12)": 15,_x000D_
    "=RIK_AC(\"INF02__;INF02@E=1,S=1031,G=0,T=0,P=0:@R=A,S=1000,V=POLYTEL:R=B,S=1001|1,V={0}:R=C,S=1012|1,V={1}:R=D,S=1023,V={2}:R=E,S=1022,V={3}:\";I$97;$B$4;$B$9;$B$2)": 16,_x000D_
    "=RIK_AC(\"INF02__;INF02@E=1,S=1031,G=0,T=0,P=0:@R=A,S=1000,V=POLYTEL:R=B,S=1001|1,V={0}:R=C,S=1089,V={1}:\";I$97;$B$12)": 17,_x000D_
    "=RIK_AC(\"INF02__;INF02@E=1,S=1031,G=0,T=0,P=0:@R=A,S=1000,V=POLYTEL:R=B,S=1001|1,V={0}:R=C,S=1089,V={1}:\";H$97;$B$12)": 18_x000D_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"2020-10-21T10:46:42.1093474+02:00",_x000D_
          "LastRefreshDate": "2020-10-20T09:37:29.4836267+02:00",_x000D_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0.0_x000D_
          ]_x000D_
        ],_x000D_
        "Statistics": {_x000D_
          "CreationDate": "2020-10-21T10:46:42.1093474+02:00",_x000D_
          "LastRefreshDate": "2020-10-20T09:37:24.1219123+02:00",_x000D_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"2020-10-21T10:46:42.1093474+02:00",_x000D_
          "LastRefreshDate": "2020-10-20T09:37:21.6759079+02:00",_x000D_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0.0_x000D_
          ]_x000D_
        ],_x000D_
        "Statistics": {_x000D_
          "CreationDate": "2020-10-21T10:46:42.1093474+02:00",_x000D_
          "LastRefreshDate": "2020-10-20T09:37:24.1219123+02:00",_x000D_
          "TotalRefreshCount": 3,_x000D_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"2020-10-21T10:46:42.1093474+02:00",_x000D_
          "LastRefreshDate": "2020-10-20T09:37:24.4656555+02:00",_x000D_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"2020-10-21T10:46:42.1093474+02:00",_x000D_
          "LastRefreshDate": "2020-10-20T09:37:24.4500298+02:00",_x000D_
          "TotalRefreshCount": 3,_x000D_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"2020-10-21T10:46:42.1093474+02:00",_x000D_
          "LastRefreshDate": "2020-10-20T09:37:29.4836267+02:00",_x000D_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157.0_x000D_
          ]_x000D_
        ],_x000D_
        "Statistics": {_x000D_
          "CreationDate": "2020-10-21T10:46:42.1093474+02:00",_x000D_
          "LastRefreshDate": "2020-10-20T09:37:58.9305431+02:00",_x000D_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200253.72_x000D_
          ]_x000D_
        ],_x000D_
        "Statistics": {_x000D_
          "CreationDate": "2020-10-21T10:46:42.1093474+02:00",_x000D_
          "LastRefreshDate": "2020-10-20T09:37:29.4836267+02:00",_x000D_
          "TotalRefreshCount": 3,_x000D_
          "CustomInfo": {}_x000D_
        }_x000D_
      },_x000D_
      "10": {_x000D_
        "$type": "Inside.Core.Formula.Definition.DefinitionAC, Inside.Core.Formula",_x000D_
        "ID": 10,_x000D_
        "Results": [_x000D_
          [_x000D_
            0.0_x000D_
          ]_x000D_
        ],_x000D_
        "Statistics": {_x000D_
          "CreationDate": "2020-10-21T10:46:42.1093474+02:00",_x000D_
          "LastRefreshDate": "2020-10-21T10:49:04.398064+02:00",_x000D_
          "TotalRefreshCount": 7,_x000D_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"2020-10-21T10:46:42.1093474+02:00",_x000D_
          "LastRefreshDate": "2020-10-21T10:49:04.4110554+02:00",_x000D_
          "TotalRefreshCount": 6,_x000D_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"2020-10-21T10:46:42.1093474+02:00",_x000D_
          "LastRefreshDate": "2020-10-21T10:49:04.4590585+02:00",_x000D_
          "TotalRefreshCount": 6,_x000D_
          "CustomInfo": {}_x000D_
        }_x000D_
      },_x000D_
      "13": {_x000D_
        "$type": "Inside.Core.Formula.Definition.DefinitionAC, Inside.Core.Formula",_x000D_
        "ID": 13,_x000D_
        "Results": [_x000D_
          [_x000D_
            0.0_x000D_
          ]_x000D_
        ],_x000D_
        "Statistics": {_x000D_
          "CreationDate": "2020-10-21T10:46:42.1093474+02:00",_x000D_
          "LastRefreshDate": "2020-10-21T10:49:04.4520578+02:00",_x000D_
          "TotalRefreshCount": 5,_x000D_
          "CustomInfo": {}_x000D_
        }_x000D_
      },_x000D_
      "14": {_x000D_
        "$type": "Inside.Core.Formula.Definition.DefinitionAC, Inside.Core.Formula",_x000D_
        "ID": 14,_x000D_
        "Results": [_x000D_
          [_x000D_
            0.0_x000D_
          ]_x000D_
        ],_x000D_
        "Statistics": {_x000D_
          "CreationDate": "2020-10-21T10:46:42.1093474+02:00",_x000D_
          "LastRefreshDate": "2020-10-21T10:49:04.047694+02:00",_x000D_
          "TotalRefreshCount": 5,_x000D_
          "CustomInfo": {}_x000D_
        }_x000D_
      },_x000D_
      "15": {_x000D_
        "$type": "Inside.Core.Formula.Definition.DefinitionAC, Inside.Core.Formula",_x000D_
        "ID": 15,_x000D_
        "Results": [_x000D_
          [_x000D_
            200253.72_x000D_
          ]_x000D_
        ],_x000D_
        "Statistics": {_x000D_
          "CreationDate": "2020-10-21T10:46:42.1093474+02:00",_x000D_
          "LastRefreshDate": "2020-10-21T10:49:03.7956757+02:00",_x000D_
          "TotalRefreshCount": 6,_x000D_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"2020-10-21T10:46:42.1093474+02:00",_x000D_
          "LastRefreshDate": "2020-10-21T10:49:04.4560587+02:00",_x000D_
          "TotalRefreshCount": 5,_x000D_
          "CustomInfo": {}_x000D_
        }_x000D_
      },_x000D_
      "17": {_x000D_
        "$type": "Inside.Core.Formula.Definition.DefinitionAC, Inside.Core.Formula",_x000D_
        "ID": 17,_x000D_
        "Results": [_x000D_
          [_x000D_
            157.0_x000D_
          ]_x000D_
        ],_x000D_
        "Statistics": {_x000D_
          "CreationDate": "2020-10-21T10:46:42.1093474+02:00",_x000D_
          "LastRefreshDate": "2020-10-21T10:49:04.0496923+02:00",_x000D_
          "TotalRefreshCount": 5,_x000D_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"2020-10-21T10:46:42.1093474+02:00",_x000D_
          "LastRefreshDate": "2020-10-21T10:49:04.4530585+02:00",_x000D_
          "TotalRefreshCount": 5,_x000D_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</si>
  <si>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"=RIK_AC(\"INF02__;INF02@E=1,S=1031,G=0,T=0,P=0:@R=A,S=1000,V=POLYTEL:R=B,S=1022,V={0}:R=C,S=1023,V={1}:R=D,S=1012|1,V=VE..VEIG:R=E,S=1001|1,V={2}:\";$B$2;$B$9;I$109)": 1,_x000D_
    "=RIK_AC(\"INF02__;INF02@E=1,S=1031,G=0,T=0,P=0:@R=A,S=1000,V=POLYTEL:R=B,S=1022,V={0}:R=C,S=1023,V={1}:R=D,S=1012|1,V=VE..VEIG:R=E,S=1001|1,V={2}:\";$B$2;$B$9;G$109)": 2,_x000D_
    "=RIK_AC(\"INF02__;INF02@E=1,S=1031,G=0,T=0,P=0:@R=A,S=1000,V=POLYTEL:R=B,S=1022,V={0}:R=C,S=1023,V={1}:R=D,S=1012|1,V=VE..VEIG:R=E,S=1001|1,V={2}:\";$B$2;$B$9;H$109)": 3,_x000D_
    "=RIK_AC(\"INF02__;INF02@E=1,S=1031,G=0,T=0,P=0:@R=A,S=1000,V=POLYTEL:R=B,S=1001|1,V={0}:R=C,S=1012|1,V={1}:R=D,S=1023,V={2}:R=E,S=1022,V={3}:\";I$96;$B$4;$B$9;$B$2)": 4,_x000D_
    "=RIK_AC(\"INF02__;INF02@E=1,S=1031,G=0,T=0,P=0:@R=A,S=1000,V=POLYTEL:R=B,S=1001|1,V={0}:R=C,S=1012|1,V={1}:R=D,S=1023,V={2}:R=E,S=1022,V={3}:\";G$96;$B$4;$B$9;$B$2)": 5,_x000D_
    "=RIK_AC(\"INF02__;INF02@E=1,S=1031,G=0,T=0,P=0:@R=A,S=1000,V=POLYTEL:R=B,S=1001|1,V={0}:R=C,S=1089,V={1}:\";H$96;$B$12)": 6,_x000D_
    "=RIK_AC(\"INF02__;INF02@E=1,S=1031,G=0,T=0,P=0:@R=A,S=1000,V=POLYTEL:R=B,S=1001|1,V={0}:R=C,S=1012|1,V={1}:R=D,S=1023,V={2}:R=E,S=1022,V={3}:\";H$96;$B$4;$B$9;$B$2)": 7,_x000D_
    "=RIK_AC(\"INF02__;INF02@E=1,S=1031,G=0,T=0,P=0:@R=A,S=1000,V=POLYTEL:R=C,S=1001|1,V={0}:R=D,S=1089,V={1}:\";G$96;$B$12)": 8,_x000D_
    "=RIK_AC(\"INF02__;INF02@E=1,S=1031,G=0,T=0,P=0:@R=A,S=1000,V=POLYTEL:R=B,S=1001|1,V={0}:R=C,S=1089,V={1}:\";I$96;$B$12)":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"=RIK_AC(\"INF02__;INF02@E=1,S=1031,G=0,T=0,P=0:@R=A,S=1000,V=POLYTEL:R=B,S=1022,V={0}:R=C,S=1023,V={1}:R=D,S=1012|1,V=VE..VEIG:R=E,S=1001|1,V={2}:\";$B$2;$B$9;H$97)": 11,_x000D_
    "=RIK_AC(\"INF02__;INF02@E=1,S=1031,G=0,T=0,P=0:@R=A,S=1000,V=POLYTEL:R=B,S=1022,V={0}:R=C,S=1023,V={1}:R=D,S=1012|1,V=VE..VEIG:R=E,S=1001|1,V={2}:\";$B$2;$B$9;I$97)": 12,_x000D_
    "=RIK_AC(\"INF02__;INF02@E=1,S=1031,G=0,T=0,P=0:@R=A,S=1000,V=POLYTEL:R=B,S=1001|1,V={0}:R=C,S=1012|1,V={1}:R=D,S=1023,V={2}:R=E,S=1022,V={3}:\";H$97;$B$4;$B$9;$B$2)": 13,_x000D_
    "=RIK_AC(\"INF02__;INF02@E=1,S=1031,G=0,T=0,P=0:@R=A,S=1000,V=POLYTEL:R=B,S=1001|1,V={0}:R=C,S=1012|1,V={1}:R=D,S=1023,V={2}:R=E,S=1022,V={3}:\";I$97;$B$4;$B$9;$B$2)": 14,_x000D_
    "=RIK_AC(\"INF02__;INF02@E=1,S=1031,G=0,T=0,P=0:@R=A,S=1000,V=POLYTEL:R=B,S=1001|1,V={0}:R=C,S=1089,V={1}:\";I$97;$B$12)": 15,_x000D_
    "=RIK_AC(\"INF02__;INF02@E=1,S=1031,G=0,T=0,P=0:@R=A,S=1000,V=POLYTEL:R=C,S=1001|1,V={0}:R=D,S=1089,V={1}:\";G$97;$B$12)": 16,_x000D_
    "=RIK_AC(\"INF02__;INF02@E=1,S=1031,G=0,T=0,P=0:@R=A,S=1000,V=POLYTEL:R=B,S=1001|1,V={0}:R=C,S=1012|1,V={1}:R=D,S=1023,V={2}:R=E,S=1022,V={3}:\";G$97;$B$4;$B$9;$B$2)": 17,_x000D_
    "=RIK_AC(\"INF02__;INF02@E=1,S=1031,G=0,T=0,P=0:@R=A,S=1000,V=POLYTEL:R=B,S=1001|1,V={0}:R=C,S=1089,V={1}:\";H$97;$B$12)": 18_x000D_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"2020-10-21T10:46:42.1093474+02:00",_x000D_
          "LastRefreshDate": "2020-10-20T09:37:21.2368548+02:00",_x000D_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0.0_x000D_
          ]_x000D_
        ],_x000D_
        "Statistics": {_x000D_
          "CreationDate": "2020-10-21T10:46:42.1093474+02:00",_x000D_
          "LastRefreshDate": "2020-10-20T09:37:21.2368548+02:00",_x000D_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"2020-10-21T10:46:42.1093474+02:00",_x000D_
          "LastRefreshDate": "2020-10-20T09:38:21.5619368+02:00",_x000D_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0.0_x000D_
          ]_x000D_
        ],_x000D_
        "Statistics": {_x000D_
          "CreationDate": "2020-10-21T10:46:42.1093474+02:00",_x000D_
          "LastRefreshDate": "2020-10-20T09:37:20.7993527+02:00",_x000D_
          "TotalRefreshCount": 3,_x000D_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"2020-10-21T10:46:42.1093474+02:00",_x000D_
          "LastRefreshDate": "2020-10-20T09:37:17.1094571+02:00",_x000D_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"2020-10-21T10:46:42.1093474+02:00",_x000D_
          "LastRefreshDate": "2020-10-20T09:37:20.7993527+02:00",_x000D_
          "TotalRefreshCount": 3,_x000D_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"2020-10-21T10:46:42.1093474+02:00",_x000D_
          "LastRefreshDate": "2020-10-20T09:37:58.9305431+02:00",_x000D_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200253.72_x000D_
          ]_x000D_
        ],_x000D_
        "Statistics": {_x000D_
          "CreationDate": "2020-10-21T10:46:42.1093474+02:00",_x000D_
          "LastRefreshDate": "2020-10-20T09:38:21.2338041+02:00",_x000D_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157.0_x000D_
          ]_x000D_
        ],_x000D_
        "Statistics": {_x000D_
          "CreationDate": "2020-10-21T10:46:42.1103458+02:00",_x000D_
          "LastRefreshDate": "2020-10-20T09:37:29.4680059+02:00",_x000D_
          "TotalRefreshCount": 3,_x000D_
          "CustomInfo": {}_x000D_
        }_x000D_
      },_x000D_
      "10": {_x000D_
        "$type": "Inside.Core.Formula.Definition.DefinitionAC, Inside.Core.Formula",_x000D_
        "ID": 10,_x000D_
        "Results": [_x000D_
          [_x000D_
            0.0_x000D_
          ]_x000D_
        ],_x000D_
        "Statistics": {_x000D_
          "CreationDate": "2020-10-21T10:46:42.1103458+02:00",_x000D_
          "LastRefreshDate": "2020-10-21T10:49:01.6643191+02:00",_x000D_
          "TotalRefreshCount": 7,_x000D_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"2020-10-21T10:46:42.1103458+02:00",_x000D_
          "LastRefreshDate": "2020-10-21T10:49:04.447058+02:00",_x000D_
          "TotalRefreshCount": 6,_x000D_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"2020-10-21T10:46:42.1103458+02:00",_x000D_
          "LastRefreshDate": "2020-10-21T10:49:01.6683124+02:00",_x000D_
          "TotalRefreshCount": 6,_x000D_
          "CustomInfo": {}_x000D_
        }_x000D_
      },_x000D_
      "13": {_x000D_
        "$type": "Inside.Core.Formula.Definition.DefinitionAC, Inside.Core.Formula",_x000D_
        "ID": 13,_x000D_
        "Results": [_x000D_
          [_x000D_
            0.0_x000D_
          ]_x000D_
        ],_x000D_
        "Statistics": {_x000D_
          "CreationDate": "2020-10-21T10:46:42.1103458+02:00",_x000D_
          "LastRefreshDate": "2020-10-21T10:49:01.3141773+02:00",_x000D_
          "TotalRefreshCount": 5,_x000D_
          "CustomInfo": {}_x000D_
        }_x000D_
      },_x000D_
      "14": {_x000D_
        "$type": "Inside.Core.Formula.Definition.DefinitionAC, Inside.Core.Formula",_x000D_
        "ID": 14,_x000D_
        "Results": [_x000D_
          [_x000D_
            0.0_x000D_
          ]_x000D_
        ],_x000D_
        "Statistics": {_x000D_
          "CreationDate": "2020-10-21T10:46:42.1103458+02:00",_x000D_
          "LastRefreshDate": "2020-10-21T10:49:04.4450579+02:00",_x000D_
          "TotalRefreshCount": 5,_x000D_
          "CustomInfo": {}_x000D_
        }_x000D_
      },_x000D_
      "15": {_x000D_
        "$type": "Inside.Core.Formula.Definition.DefinitionAC, Inside.Core.Formula",_x000D_
        "ID": 15,_x000D_
        "Results": [_x000D_
          [_x000D_
            157.0_x000D_
          ]_x000D_
        ],_x000D_
        "Statistics": {_x000D_
          "CreationDate": "2020-10-21T10:46:42.1103458+02:00",_x000D_
          "LastRefreshDate": "2020-10-21T10:49:01.3161756+02:00",_x000D_
          "TotalRefreshCount": 5,_x000D_
          "CustomInfo": {}_x000D_
        }_x000D_
      },_x000D_
      "16": {_x000D_
        "$type": "Inside.Core.Formula.Definition.DefinitionAC, Inside.Core.Formula",_x000D_
        "ID": 16,_x000D_
        "Results": [_x000D_
          [_x000D_
            200253.72_x000D_
          ]_x000D_
        ],_x000D_
        "Statistics": {_x000D_
          "CreationDate": "2020-10-21T10:46:42.1103458+02:00",_x000D_
          "LastRefreshDate": "2020-10-21T10:49:01.0921633+02:00",_x000D_
          "TotalRefreshCount": 6,_x000D_
          "CustomInfo": {}_x000D_
        }_x000D_
      },_x000D_
      "17": {_x000D_
        "$type": "Inside.Core.Formula.Definition.DefinitionAC, Inside.Core.Formula",_x000D_
        "ID": 17,_x000D_
        "Results": [_x000D_
          [_x000D_
            0.0_x000D_
          ]_x000D_
        ],_x000D_
        "Statistics": {_x000D_
          "CreationDate": "2020-10-21T10:46:42.1103458+02:00",_x000D_
          "LastRefreshDate": "2020-10-21T10:49:04.4400581+02:00",_x000D_
          "TotalRefreshCount": 5,_x000D_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"2020-10-21T10:46:42.1103458+02:00",_x000D_
          "LastRefreshDate": "2020-10-21T10:49:04.4420595+02:00",_x000D_
          "TotalRefreshCount": 5,_x000D_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</si>
  <si>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"=RIK_AC(\"INF02__;INF02@E=1,S=1031,G=0,T=0,P=0:@R=A,S=1000,V=POLYTEL:R=B,S=1022,V={0}:R=C,S=1023,V={1}:R=D,S=1012|1,V=VE..VEIG:R=E,S=1001|1,V={2}:\";$B$2;$B$9;H$109)": 1,_x000D_
    "=RIK_AC(\"INF02__;INF02@E=1,S=1031,G=0,T=0,P=0:@R=A,S=1000,V=POLYTEL:R=B,S=1001|1,V={0}:R=C,S=1012|1,V={1}:R=D,S=1023,V={2}:R=E,S=1022,V={3}:\";I$96;$B$4;$B$9;$B$2)": 2,_x000D_
    "=RIK_AC(\"INF02__;INF02@E=1,S=1031,G=0,T=0,P=0:@R=A,S=1000,V=POLYTEL:R=B,S=1001|1,V={0}:R=C,S=1012|1,V={1}:R=D,S=1023,V={2}:R=E,S=1022,V={3}:\";G$96;$B$4;$B$9;$B$2)": 3,_x000D_
    "=RIK_AC(\"INF02__;INF02@E=1,S=1031,G=0,T=0,P=0:@R=A,S=1000,V=POLYTEL:R=B,S=1001|1,V={0}:R=C,S=1089,V={1}:\";H$96;$B$12)": 4,_x000D_
    "=RIK_AC(\"INF02__;INF02@E=1,S=1031,G=0,T=0,P=0:@R=A,S=1000,V=POLYTEL:R=B,S=1022,V={0}:R=C,S=1023,V={1}:R=D,S=1012|1,V=VE..VEIG:R=E,S=1001|1,V={2}:\";$B$2;$B$9;I$109)": 5,_x000D_
    "=RIK_AC(\"INF02__;INF02@E=1,S=1031,G=0,T=0,P=0:@R=A,S=1000,V=POLYTEL:R=B,S=1001|1,V={0}:R=C,S=1089,V={1}:\";I$96;$B$12)": 6,_x000D_
    "=RIK_AC(\"INF02__;INF02@E=1,S=1031,G=0,T=0,P=0:@R=A,S=1000,V=POLYTEL:R=B,S=1022,V={0}:R=C,S=1023,V={1}:R=D,S=1012|1,V=VE..VEIG:R=E,S=1001|1,V={2}:\";$B$2;$B$9;G$109)": 7,_x000D_
    "=RIK_AC(\"INF02__;INF02@E=1,S=1031,G=0,T=0,P=0:@R=A,S=1000,V=POLYTEL:R=B,S=1001|1,V={0}:R=C,S=1012|1,V={1}:R=D,S=1023,V={2}:R=E,S=1022,V={3}:\";H$96;$B$4;$B$9;$B$2)": 8,_x000D_
    "=RIK_AC(\"INF02__;INF02@E=1,S=1031,G=0,T=0,P=0:@R=A,S=1000,V=POLYTEL:R=C,S=1001|1,V={0}:R=D,S=1089,V={1}:\";G$96;$B$12)": 9,_x000D_
    "=RIK_AC(\"INF02__;INF02@E=1,S=1031,G=0,T=0,P=0:@R=A,S=1000,V=POLYTEL:R=B,S=1022,V={0}:R=C,S=1023,V={1}:R=D,S=1012|1,V=VE..VEIG:R=E,S=1001|1,V={2}:\";$B$2;$B$9;G$97)": 10,_x000D_
    "=RIK_AC(\"INF02__;INF02@E=1,S=1031,G=0,T=0,P=0:@R=A,S=1000,V=POLYTEL:R=B,S=1022,V={0}:R=C,S=1023,V={1}:R=D,S=1012|1,V=VE..VEIG:R=E,S=1001|1,V={2}:\";$B$2;$B$9;I$97)": 11,_x000D_
    "=RIK_AC(\"INF02__;INF02@E=1,S=1031,G=0,T=0,P=0:@R=A,S=1000,V=POLYTEL:R=B,S=1022,V={0}:R=C,S=1023,V={1}:R=D,S=1012|1,V=VE..VEIG:R=E,S=1001|1,V={2}:\";$B$2;$B$9;H$97)": 12,_x000D_
    "=RIK_AC(\"INF02__;INF02@E=1,S=1031,G=0,T=0,P=0:@R=A,S=1000,V=POLYTEL:R=B,S=1001|1,V={0}:R=C,S=1012|1,V={1}:R=D,S=1023,V={2}:R=E,S=1022,V={3}:\";I$97;$B$4;$B$9;$B$2)": 13,_x000D_
    "=RIK_AC(\"INF02__;INF02@E=1,S=1031,G=0,T=0,P=0:@R=A,S=1000,V=POLYTEL:R=B,S=1001|1,V={0}:R=C,S=1089,V={1}:\";I$97;$B$12)": 14,_x000D_
    "=RIK_AC(\"INF02__;INF02@E=1,S=1031,G=0,T=0,P=0:@R=A,S=1000,V=POLYTEL:R=B,S=1001|1,V={0}:R=C,S=1012|1,V={1}:R=D,S=1023,V={2}:R=E,S=1022,V={3}:\";H$97;$B$4;$B$9;$B$2)": 15,_x000D_
    "=RIK_AC(\"INF02__;INF02@E=1,S=1031,G=0,T=0,P=0:@R=A,S=1000,V=POLYTEL:R=B,S=1001|1,V={0}:R=C,S=1089,V={1}:\";H$97;$B$12)": 16,_x000D_
    "=RIK_AC(\"INF02__;INF02@E=1,S=1031,G=0,T=0,P=0:@R=A,S=1000,V=POLYTEL:R=B,S=1001|1,V={0}:R=C,S=1012|1,V={1}:R=D,S=1023,V={2}:R=E,S=1022,V={3}:\";G$97;$B$4;$B$9;$B$2)": 17,_x000D_
    "=RIK_AC(\"INF02__;INF02@E=1,S=1031,G=0,T=0,P=0:@R=A,S=1000,V=POLYTEL:R=C,S=1001|1,V={0}:R=D,S=1089,V={1}:\";G$97;$B$12)": 18_x000D_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"2020-10-21T10:46:42.1103458+02:00",_x000D_
          "LastRefreshDate": "2020-10-20T09:38:22.0014999+02:00",_x000D_
          "TotalRefreshCount": 4,_x000D_
          "CustomInfo": {}_x000D_
        }_x000D_
      },_x000D_
      "2": {_x000D_
        "$type": "Inside.Core.Formula.Definition.DefinitionAC, Inside.Core.Formula",_x000D_
        "ID": 2,_x000D_
        "Results": [_x000D_
          [_x000D_
            0.0_x000D_
          ]_x000D_
        ],_x000D_
        "Statistics": {_x000D_
          "CreationDate": "2020-10-21T10:46:42.1103458+02:00",_x000D_
          "LastRefreshDate": "2020-10-20T09:38:22.2168568+02:00",_x000D_
          "TotalRefreshCount": 4,_x000D_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"2020-10-21T10:46:42.1103458+02:00",_x000D_
          "LastRefreshDate": "2020-10-20T09:38:22.2168568+02:00",_x000D_
          "TotalRefreshCount": 4,_x000D_
          "CustomInfo": {}_x000D_
        }_x000D_
      },_x000D_
      "4": {_x000D_
        "$type": "Inside.Core.Formula.Definition.DefinitionAC, Inside.Core.Formula",_x000D_
        "ID": 4,_x000D_
        "Results": [_x000D_
          [_x000D_
            0.0_x000D_
          ]_x000D_
        ],_x000D_
        "Statistics": {_x000D_
          "CreationDate": "2020-10-21T10:46:42.1103458+02:00",_x000D_
          "LastRefreshDate": "2020-10-20T09:38:21.6400551+02:00",_x000D_
          "TotalRefreshCount": 4,_x000D_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"2020-10-21T10:46:42.1103458+02:00",_x000D_
          "LastRefreshDate": "2020-10-20T09:38:22.2012645+02:00",_x000D_
          "TotalRefreshCount": 4,_x000D_
          "CustomInfo": {}_x000D_
        }_x000D_
      },_x000D_
      "6": {_x000D_
        "$type": "Inside.Core.Formula.Definition.DefinitionAC, Inside.Core.Formula",_x000D_
        "ID": 6,_x000D_
        "Results": [_x000D_
          [_x000D_
            157.0_x000D_
          ]_x000D_
        ],_x000D_
        "Statistics": {_x000D_
          "CreationDate": "2020-10-21T10:46:42.1103458+02:00",_x000D_
          "LastRefreshDate": "2020-10-20T09:38:21.6244321+02:00",_x000D_
          "TotalRefreshCount": 4,_x000D_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"2020-10-21T10:46:42.1103458+02:00",_x000D_
          "LastRefreshDate": "2020-10-20T09:38:22.2168568+02:00",_x000D_
          "TotalRefreshCount": 4,_x000D_
          "CustomInfo": {}_x000D_
        }_x000D_
      },_x000D_
      "8": {_x000D_
        "$type": "Inside.Core.Formula.Definition.DefinitionAC, Inside.Core.Formula",_x000D_
        "ID": 8,_x000D_
        "Results": [_x000D_
          [_x000D_
            0.0_x000D_
          ]_x000D_
        ],_x000D_
        "Statistics": {_x000D_
          "CreationDate": "2020-10-21T10:46:42.1103458+02:00",_x000D_
          "LastRefreshDate": "2020-10-20T09:38:22.2012645+02:00",_x000D_
          "TotalRefreshCount": 4,_x000D_
          "CustomInfo": {}_x000D_
        }_x000D_
      },_x000D_
      "9": {_x000D_
        "$type": "Inside.Core.Formula.Definition.DefinitionAC, Inside.Core.Formula",_x000D_
        "ID": 9,_x000D_
        "Results": [_x000D_
          [_x000D_
            200253.72_x000D_
          ]_x000D_
        ],_x000D_
        "Statistics": {_x000D_
          "CreationDate": "2020-10-21T10:46:42.1103458+02:00",_x000D_
          "LastRefreshDate": "2020-10-20T09:38:21.6244321+02:00",_x000D_
          "TotalRefreshCount": 4,_x000D_
          "CustomInfo": {}_x000D_
        }_x000D_
      },_x000D_
      "10": {_x000D_
        "$type": "Inside.Core.Formula.Definition.DefinitionAC, Inside.Core.Formula",_x000D_
        "ID": 10,_x000D_
        "Results": [_x000D_
          [_x000D_
            0.0_x000D_
          ]_x000D_
        ],_x000D_
        "Statistics": {_x000D_
          "CreationDate": "2020-10-21T10:46:42.1103458+02:00",_x000D_
          "LastRefreshDate": "2020-10-21T10:48:59.2842212+02:00",_x000D_
          "TotalRefreshCount": 7,_x000D_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"2020-10-21T10:46:42.1103458+02:00",_x000D_
          "LastRefreshDate": "2020-10-21T10:48:59.2882208+02:00",_x000D_
          "TotalRefreshCount": 6,_x000D_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"2020-10-21T10:46:42.1103458+02:00",_x000D_
          "LastRefreshDate": "2020-10-21T10:49:04.4270564+02:00",_x000D_
          "TotalRefreshCount": 6,_x000D_
          "CustomInfo": {}_x000D_
        }_x000D_
      },_x000D_
      "13": {_x000D_
        "$type": "Inside.Core.Formula.Definition.DefinitionAC, Inside.Core.Formula",_x000D_
        "ID": 13,_x000D_
        "Results": [_x000D_
          [_x000D_
            0.0_x000D_
          ]_x000D_
        ],_x000D_
        "Statistics": {_x000D_
          "CreationDate": "2020-10-21T10:46:42.1103458+02:00",_x000D_
          "LastRefreshDate": "2020-10-21T10:49:04.4240544+02:00",_x000D_
          "TotalRefreshCount": 5,_x000D_
          "CustomInfo": {}_x000D_
        }_x000D_
      },_x000D_
      "14": {_x000D_
        "$type": "Inside.Core.Formula.Definition.DefinitionAC, Inside.Core.Formula",_x000D_
        "ID": 14,_x000D_
        "Results": [_x000D_
          [_x000D_
            157.0_x000D_
          ]_x000D_
        ],_x000D_
        "Statistics": {_x000D_
          "CreationDate": "2020-10-21T10:46:42.1103458+02:00",_x000D_
          "LastRefreshDate": "2020-10-21T10:48:58.9561978+02:00",_x000D_
          "TotalRefreshCount": 5,_x000D_
          "CustomInfo": {}_x000D_
        }_x000D_
      },_x000D_
      "15": {_x000D_
        "$type": "Inside.Core.Formula.Definition.DefinitionAC, Inside.Core.Formula",_x000D_
        "ID": 15,_x000D_
        "Results": [_x000D_
          [_x000D_
            0.0_x000D_
          ]_x000D_
        ],_x000D_
        "Statistics": {_x000D_
          "CreationDate": "2020-10-21T10:46:42.1103458+02:00",_x000D_
          "LastRefreshDate": "2020-10-21T10:48:58.9532069+02:00",_x000D_
          "TotalRefreshCount": 5,_x000D_
          "CustomInfo": {}_x000D_
        }_x000D_
      },_x000D_
      "16": {_x000D_
        "$type": "Inside.Core.Formula.Definition.DefinitionAC, Inside.Core.Formula",_x000D_
        "ID": 16,_x000D_
        "Results": [_x000D_
          [_x000D_
            0.0_x000D_
          ]_x000D_
        ],_x000D_
        "Statistics": {_x000D_
          "CreationDate": "2020-10-21T10:46:42.1103458+02:00",_x000D_
          "LastRefreshDate": "2020-10-21T10:49:04.4150554+02:00",_x000D_
          "TotalRefreshCount": 5,_x000D_
          "CustomInfo": {}_x000D_
        }_x000D_
      },_x000D_
      "17": {_x000D_
        "$type": "Inside.Core.Formula.Definition.DefinitionAC, Inside.Core.Formula",_x000D_
        "ID": 17,_x000D_
        "Results": [_x000D_
          [_x000D_
            0.0_x000D_
          ]_x000D_
        ],_x000D_
        "Statistics": {_x000D_
          "CreationDate": "2020-10-21T10:46:42.1103458+02:00",_x000D_
          "LastRefreshDate": "2020-10-21T10:49:04.4140557+02:00",_x000D_
          "TotalRefreshCount": 5,_x000D_
          "CustomInfo": {}_x000D_
        }_x000D_
      },_x000D_
      "18": {_x000D_
        "$type": "Inside.Core.Formula.Definition.DefinitionAC, Inside.Core.Formula",_x000D_
        "ID": 18,_x000D_
        "Results": [_x000D_
          [_x000D_
            200253.72_x000D_
          ]_x000D_
        ],_x000D_
        "Statistics": {_x000D_
          "CreationDate": "2020-10-21T10:46:42.1103458+02:00",_x000D_
          "LastRefreshDate": "2020-10-21T10:48:58.6998719+02:00",_x000D_
          "TotalRefreshCount": 5,_x000D_
          "CustomInfo": {}_x000D_
        }_x000D_
      }_x000D_
    },_x000D_
    "LastID": 18_x000D_
  }_x000D_
}</t>
  </si>
  <si>
    <t>{_x000D_
  "Formulas": {_x000D_
    "=RIK_AC(\"INF02__;INF02@E=1,S=1031,G=0,T=0,P=0:@R=A,S=1000,V=POLYTEL:R=B,S=1022,V={0}:R=C,S=1023,V={1}:R=D,S=1012|1,V=VE..VEIG:R=E,S=1001|1,V={2}:\";$B$2;$B$9;H$109)": 1,_x000D_
    "=RIK_AC(\"INF02__;INF02@E=1,S=1031,G=0,T=0,P=0:@R=A,S=1000,V=POLYTEL:R=B,S=1001|1,V={0}:R=C,S=1012|1,V={1}:R=D,S=1023,V={2}:R=E,S=1022,V={3}:\";H$96;$B$4;$B$9;$B$2)": 2,_x000D_
    "=RIK_AC(\"INF02__;INF02@E=1,S=1031,G=0,T=0,P=0:@R=A,S=1000,V=POLYTEL:R=B,S=1001|1,V={0}:R=C,S=1089,V={1}:\";I$96;$B$12)": 3,_x000D_
    "=RIK_AC(\"INF02__;INF02@E=1,S=1031,G=0,T=0,P=0:@R=A,S=1000,V=POLYTEL:R=C,S=1001|1,V={0}:R=D,S=1089,V={1}:\";G$96;$B$12)": 4,_x000D_
    "=RIK_AC(\"INF02__;INF02@E=1,S=1031,G=0,T=0,P=0:@R=A,S=1000,V=POLYTEL:R=B,S=1022,V={0}:R=C,S=1023,V={1}:R=D,S=1012|1,V=VE..VEIG:R=E,S=1001|1,V={2}:\";$B$2;$B$9;I$109)": 5,_x000D_
    "=RIK_AC(\"INF02__;INF02@E=1,S=1031,G=0,T=0,P=0:@R=A,S=1000,V=POLYTEL:R=B,S=1022,V={0}:R=C,S=1023,V={1}:R=D,S=1012|1,V=VE..VEIG:R=E,S=1001|1,V={2}:\";$B$2;$B$9;G$109)": 6,_x000D_
    "=RIK_AC(\"INF02__;INF02@E=1,S=1031,G=0,T=0,P=0:@R=A,S=1000,V=POLYTEL:R=B,S=1001|1,V={0}:R=C,S=1012|1,V={1}:R=D,S=1023,V={2}:R=E,S=1022,V={3}:\";I$96;$B$4;$B$9;$B$2)": 7,_x000D_
    "=RIK_AC(\"INF02__;INF02@E=1,S=1031,G=0,T=0,P=0:@R=A,S=1000,V=POLYTEL:R=B,S=1001|1,V={0}:R=C,S=1012|1,V={1}:R=D,S=1023,V={2}:R=E,S=1022,V={3}:\";G$96;$B$4;$B$9;$B$2)": 8,_x000D_
    "=RIK_AC(\"INF02__;INF02@E=1,S=1031,G=0,T=0,P=0:@R=A,S=1000,V=POLYTEL:R=B,S=1001|1,V={0}:R=C,S=1089,V={1}:\";H$96;$B$12)": 9,_x000D_
    "=RIK_AC(\"INF02__;INF02@E=1,S=1031,G=0,T=0,P=0:@R=A,S=1000,V=POLYTEL:R=B,S=1001|1,V={0}:R=C,S=1012|1,V={1}:R=D,S=1023,V={2}:R=E,S=1022,V={3}:\";G$98;$B$4;$B$9;$B$2)": 10,_x000D_
    "=RIK_AC(\"INF02__;INF02@E=1,S=1031,G=0,T=0,P=0:@R=A,S=1000,V=POLYTEL:R=B,S=1001|1,V={0}:R=C,S=1089,V={1}:\";H$98;$B$12)": 11,_x000D_
    "=RIK_AC(\"INF02__;INF02@E=1,S=1031,G=0,T=0,P=0:@R=A,S=1000,V=POLYTEL:R=B,S=1001|1,V={0}:R=C,S=1012|1,V={1}:R=D,S=1023,V={2}:R=E,S=1022,V={3}:\";I$98;$B$4;$B$9;$B$2)": 12,_x000D_
    "=RIK_AC(\"INF02__;INF02@E=1,S=1031,G=0,T=0,P=0:@R=A,S=1000,V=POLYTEL:R=B,S=1022,V={0}:R=C,S=1023,V={1}:R=D,S=1012|1,V=VE..VEIG:R=E,S=1001|1,V={2}:\";$B$2;$B$9;H$111)": 13,_x000D_
    "=RIK_AC(\"INF02__;INF02@E=1,S=1031,G=0,T=0,P=0:@R=A,S=1000,V=POLYTEL:R=C,S=1001|1,V={0}:R=D,S=1089,V={1}:\";G$98;$B$12)": 14,_x000D_
    "=RIK_AC(\"INF02__;INF02@E=1,S=1031,G=0,T=0,P=0:@R=A,S=1000,V=POLYTEL:R=B,S=1001|1,V={0}:R=C,S=1012|1,V={1}:R=D,S=1023,V={2}:R=E,S=1022,V={3}:\";H$98;$B$4;$B$9;$B$2)": 15,_x000D_
    "=RIK_AC(\"INF02__;INF02@E=1,S=1031,G=0,T=0,P=0:@R=A,S=1000,V=POLYTEL:R=B,S=1001|1,V={0}:R=C,S=1089,V={1}:\";I$98;$B$12)": 16,_x000D_
    "=RIK_AC(\"INF02__;INF02@E=1,S=1031,G=0,T=0,P=0:@R=A,S=1000,V=POLYTEL:R=B,S=1022,V={0}:R=C,S=1023,V={1}:R=D,S=1012|1,V=VE..VEIG:R=E,S=1001|1,V={2}:\";$B$2;$B$9;G$111)": 17,_x000D_
    "=RIK_AC(\"INF02__;INF02@E=1,S=1031,G=0,T=0,P=0:@R=A,S=1000,V=POLYTEL:R=B,S=1022,V={0}:R=C,S=1023,V={1}:R=D,S=1012|1,V=VE..VEIG:R=E,S=1001|1,V={2}:\";$B$2;$B$9;I$111)": 18,_x000D_
    "=RIK_AC(\"INF02__;INF02@E=1,S=1031,G=0,T=0,P=0:@R=A,S=1000,V=POLYTEL:R=B,S=1022,V={0}:R=C,S=1023,V={1}:R=D,S=1012|1,V=VE..VEIG:R=E,S=1001|1,V={2}:\";$B$2;$B$9;G$97)": 19,_x000D_
    "=RIK_AC(\"INF02__;INF02@E=1,S=1031,G=0,T=0,P=0:@R=A,S=1000,V=POLYTEL:R=B,S=1022,V={0}:R=C,S=1023,V={1}:R=D,S=1012|1,V=VE..VEIG:R=E,S=1001|1,V={2}:\";$B$2;$B$9;H$97)": 20,_x000D_
    "=RIK_AC(\"INF02__;INF02@E=1,S=1031,G=0,T=0,P=0:@R=A,S=1000,V=POLYTEL:R=B,S=1022,V={0}:R=C,S=1023,V={1}:R=D,S=1012|1,V=VE..VEIG:R=E,S=1001|1,V={2}:\";$B$2;$B$9;I$97)": 21,_x000D_
    "=RIK_AC(\"INF02__;INF02@E=1,S=1031,G=0,T=0,P=0:@R=A,S=1000,V=POLYTEL:R=C,S=1001|1,V={0}:R=D,S=1089,V={1}:\";G$97;$B$12)": 22,_x000D_
    "=RIK_AC(\"INF02__;INF02@E=1,S=1031,G=0,T=0,P=0:@R=A,S=1000,V=POLYTEL:R=B,S=1001|1,V={0}:R=C,S=1012|1,V={1}:R=D,S=1023,V={2}:R=E,S=1022,V={3}:\";G$97;$B$4;$B$9;$B$2)": 23,_x000D_
    "=RIK_AC(\"INF02__;INF02@E=1,S=1031,G=0,T=0,P=0:@R=A,S=1000,V=POLYTEL:R=B,S=1001|1,V={0}:R=C,S=1089,V={1}:\";H$97;$B$12)": 24,_x000D_
    "=RIK_AC(\"INF02__;INF02@E=1,S=1031,G=0,T=0,P=0:@R=A,S=1000,V=POLYTEL:R=B,S=1001|1,V={0}:R=C,S=1012|1,V={1}:R=D,S=1023,V={2}:R=E,S=1022,V={3}:\";H$97;$B$4;$B$9;$B$2)": 25,_x000D_
    "=RIK_AC(\"INF02__;INF02@E=1,S=1031,G=0,T=0,P=0:@R=A,S=1000,V=POLYTEL:R=B,S=1001|1,V={0}:R=C,S=1089,V={1}:\";I$97;$B$12)": 26,_x000D_
    "=RIK_AC(\"INF02__;INF02@E=1,S=1031,G=0,T=0,P=0:@R=A,S=1000,V=POLYTEL:R=B,S=1001|1,V={0}:R=C,S=1012|1,V={1}:R=D,S=1023,V={2}:R=E,S=1022,V={3}:\";I$97;$B$4;$B$9;$B$2)": 27,_x000D_
    "=RIK_AC(\"INF02__;INF02@E=1,S=1031,G=0,T=0,P=0:@R=A,S=1000,V=POLYTEL:R=B,S=1001|1,V={0}:R=C,S=1012|1,V={1}:R=D,S=1023,V={2}:R=E,S=1022,V={3}:\";G$145;$B$4;$B$9;$B$2)": 28,_x000D_
    "=RIK_AC(\"INF02__;INF02@E=1,S=1031,G=0,T=0,P=0:@R=A,S=1000,V=POLYTEL:R=B,S=1001|1,V={0}:R=C,S=1089,V={1}:\";H$145;$B$12)": 29,_x000D_
    "=RIK_AC(\"INF02__;INF02@E=1,S=1031,G=0,T=0,P=0:@R=A,S=1000,V=POLYTEL:R=C,S=1001|1,V={0}:R=D,S=1089,V={1}:\";G$145;$B$12)": 30,_x000D_
    "=RIK_AC(\"INF02__;INF02@E=1,S=1031,G=0,T=0,P=0:@R=A,S=1000,V=POLYTEL:R=B,S=1022,V={0}:R=C,S=1023,V={1}:R=D,S=1012|1,V=VE..VEIG:R=E,S=1001|1,V={2}:\";$B$2;$B$9;G$145)": 31,_x000D_
    "=RIK_AC(\"INF02__;INF02@E=1,S=1031,G=0,T=0,P=0:@R=A,S=1000,V=POLYTEL:R=B,S=1001|1,V={0}:R=C,S=1012|1,V={1}:R=D,S=1023,V={2}:R=E,S=1022,V={3}:\";I$145;$B$4;$B$9;$B$2)": 32,_x000D_
    "=RIK_AC(\"INF02__;INF02@E=1,S=1031,G=0,T=0,P=0:@R=A,S=1000,V=POLYTEL:R=B,S=1022,V={0}:R=C,S=1023,V={1}:R=D,S=1012|1,V=VE..VEIG:R=E,S=1001|1,V={2}:\";$B$2;$B$9;H$145)": 33,_x000D_
    "=RIK_AC(\"INF02__;INF02@E=1,S=1031,G=0,T=0,P=0:@R=A,S=1000,V=POLYTEL:R=B,S=1001|1,V={0}:R=C,S=1012|1,V={1}:R=D,S=1023,V={2}:R=E,S=1022,V={3}:\";H$145;$B$4;$B$9;$B$2)": 34,_x000D_
    "=RIK_AC(\"INF02__;INF02@E=1,S=1031,G=0,T=0,P=0:@R=A,S=1000,V=POLYTEL:R=B,S=1001|1,V={0}:R=C,S=1089,V={1}:\";I$145;$B$12)": 35,_x000D_
    "=RIK_AC(\"INF02__;INF02@E=1,S=1031,G=0,T=0,P=0:@R=A,S=1000,V=POLYTEL:R=B,S=1022,V={0}:R=C,S=1023,V={1}:R=D,S=1012|1,V=VE..VEIG:R=E,S=1001|1,V={2}:\";$B$2;$B$9;I$145)": 36,_x000D_
    "=RIK_AC(\"INF02__;INF02@E=1,S=1031,G=0,T=0,P=0:@R=A,S=1000,V={0}:R=B,S=1001|1,V={1}:R=C,S=1089,V={2}:\";$B$1;G$145;$B$12)": 37,_x000D_
    "=RIK_AC(\"INF02__;INF02@E=1,S=1031,G=0,T=0,P=0:@R=A,S=1000,V={0}:R=B,S=1001|1,V={1}:R=C,S=1012|1,V={2}:R=D,S=1023,V={3}:R=E,S=1022,V={4}:\";$B$1;G$145;$B$4;$B$9;$B$2)": 38,_x000D_
    "=RIK_AC(\"INF02__;INF02@E=1,S=1031,G=0,T=0,P=0:@R=A,S=1000,V={0}:R=B,S=1022,V={1}:R=C,S=1023,V={2}:R=D,S=1012|1,V=VE..VEIG:R=E,S=1001|1,V={3}:\";$B$1;$B$2;$B$9;G$145)": 39,_x000D_
    "=RIK_AC(\"INF02__;INF02@E=1,S=1031,G=0,T=0,P=0:@R=A,S=1000,V={0}:R=B,S=1001|1,V={1}:R=C,S=1089,V={2}:\";$B$1;H$145;$B$12)": 40,_x000D_
    "=RIK_AC(\"INF02__;INF02@E=1,S=1031,G=0,T=0,P=0:@R=A,S=1000,V={0}:R=B,S=1022,V={1}:R=C,S=1023,V={2}:R=D,S=1012|1,V=VE..VEIG:R=E,S=1001|1,V={3}:\";$B$1;$B$2;$B$9;H$145)": 41,_x000D_
    "=RIK_AC(\"INF02__;INF02@E=1,S=1031,G=0,T=0,P=0:@R=A,S=1000,V={0}:R=B,S=1001|1,V={1}:R=C,S=1012|1,V={2}:R=D,S=1023,V={3}:R=E,S=1022,V={4}:\";$B$1;I$145;$B$4;$B$9;$B$2)": 42,_x000D_
    "=RIK_AC(\"INF02__;INF02@E=1,S=1031,G=0,T=0,P=0:@R=A,S=1000,V={0}:R=B,S=1022,V={1}:R=C,S=1023,V={2}:R=D,S=1012|1,V=VE..VEIG:R=E,S=1001|1,V={3}:\";$B$1;$B$2;$B$9;I$145)": 43,_x000D_
    "=RIK_AC(\"INF02__;INF02@E=1,S=1031,G=0,T=0,P=0:@R=A,S=1000,V={0}:R=B,S=1001|1,V={1}:R=C,S=1012|1,V={2}:R=D,S=1023,V={3}:R=E,S=1022,V={4}:\";$B$1;H$145;$B$4;$B$9;$B$2)": 44,_x000D_
    "=RIK_AC(\"INF02__;INF02@E=1,S=1031,G=0,T=0,P=0:@R=A,S=1000,V={0}:R=B,S=1001|1,V={1}:R=C,S=1089,V={2}:\";$B$1;I$145;$B$12)": 45_x000D_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"2020-10-21T10:46:42.0773448+02:00",_x000D_
          "LastRefreshDate": "2020-10-20T09:38:16.6675107+02:00",_x000D_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0.0_x000D_
          ]_x000D_
        ],_x000D_
        "Statistics": {_x000D_
          "CreationDate": "2020-10-21T10:46:42.1013776+02:00",_x000D_
          "LastRefreshDate": "2020-10-20T09:38:21.6244321+02:00",_x000D_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3610.6_x000D_
          ]_x000D_
        ],_x000D_
        "Statistics": {_x000D_
          "CreationDate": "2020-10-21T10:46:42.1013776+02:00",_x000D_
          "LastRefreshDate": "2020-10-20T09:38:21.6244321+02:00",_x000D_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198269.9_x000D_
          ]_x000D_
        ],_x000D_
        "Statistics": {_x000D_
          "CreationDate": "2020-10-21T10:46:42.1013776+02:00",_x000D_
          "LastRefreshDate": "2020-10-20T09:38:21.6244321+02:00",_x000D_
          "TotalRefreshCount": 3,_x000D_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"2020-10-21T10:46:42.1013776+02:00",_x000D_
          "LastRefreshDate": "2020-10-20T09:38:21.6244321+02:00",_x000D_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146512.54_x000D_
          ]_x000D_
        ],_x000D_
        "Statistics": {_x000D_
          "CreationDate": "2020-10-21T10:46:42.1013776+02:00",_x000D_
          "LastRefreshDate": "2020-10-20T09:38:21.6244321+02:00",_x000D_
          "TotalRefreshCount": 3,_x000D_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"2020-10-21T10:46:42.1013776+02:00",_x000D_
          "LastRefreshDate": "2020-10-20T09:38:13.2941153+02:00",_x000D_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-159621.0_x000D_
          ]_x000D_
        ],_x000D_
        "Statistics": {_x000D_
          "CreationDate": "2020-10-21T10:46:42.1013776+02:00",_x000D_
          "LastRefreshDate": "2020-10-20T09:38:10.3024894+02:00",_x000D_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0.0_x000D_
          ]_x000D_
        ],_x000D_
        "Statistics": {_x000D_
          "CreationDate": "2020-10-21T10:46:42.1013776+02:00",_x000D_
          "LastRefreshDate": "2020-10-20T09:38:13.2784994+02:00",_x000D_
          "TotalRefreshCount": 3,_x000D_
          "CustomInfo": {}_x000D_
        }_x000D_
      },_x000D_
      "10": {_x000D_
        "$type": "Inside.Core.Formula.Definition.DefinitionAC, Inside.Core.Formula",_x000D_
        "ID": 10,_x000D_
        "Results": [_x000D_
          [_x000D_
            -159621.0_x000D_
          ]_x000D_
        ],_x000D_
        "Statistics": {_x000D_
          "CreationDate": "2020-10-21T10:46:42.1013776+02:00",_x000D_
          "LastRefreshDate": "2020-10-20T10:41:05.4019691+02:00",_x000D_
          "TotalRefreshCount": 1,_x000D_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"2020-10-21T10:46:42.1013776+02:00",_x000D_
          "LastRefreshDate": "2020-10-20T10:43:27.0376931+02:00",_x000D_
          "TotalRefreshCount": 2,_x000D_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"2020-10-21T10:46:42.1013776+02:00",_x000D_
          "LastRefreshDate": "2020-10-20T10:42:35.4475835+02:00",_x000D_
          "TotalRefreshCount": 1,_x000D_
          "CustomInfo": {}_x000D_
        }_x000D_
      },_x000D_
      "13": {_x000D_
        "$type": "Inside.Core.Formula.Definition.DefinitionAC, Inside.Core.Formula",_x000D_
        "ID": 13,_x000D_
        "Results": [_x000D_
          [_x000D_
            0.0_x000D_
          ]_x000D_
        ],_x000D_
        "Statistics": {_x000D_
          "CreationDate": "2020-10-21T10:46:42.1013776+02:00",_x000D_
          "LastRefreshDate": "2020-10-20T10:43:26.9908458+02:00",_x000D_
          "TotalRefreshCount": 1,_x000D_
          "CustomInfo": {}_x000D_
        }_x000D_
      },_x000D_
      "14": {_x000D_
        "$type": "Inside.Core.Formula.Definition.DefinitionAC, Inside.Core.Formula",_x000D_
        "ID": 14,_x000D_
        "Results": [_x000D_
          [_x000D_
            198269.9_x000D_
          ]_x000D_
        ],_x000D_
        "Statistics": {_x000D_
          "CreationDate": "2020-10-21T10:46:42.1013776+02:00",_x000D_
          "LastRefreshDate": "2020-10-20T10:43:27.0376931+02:00",_x000D_
          "TotalRefreshCount": 2,_x000D_
          "CustomInfo": {}_x000D_
        }_x000D_
      },_x000D_
      "15": {_x000D_
        "$type": "Inside.Core.Formula.Definition.DefinitionAC, Inside.Core.Formula",_x000D_
        "ID": 15,_x000D_
        "Results": [_x000D_
          [_x000D_
            0.0_x000D_
          ]_x000D_
        ],_x000D_
        "Statistics": {_x000D_
          "CreationDate": "2020-10-21T10:46:42.1013776+02:00",_x000D_
          "LastRefreshDate": "2020-10-20T10:43:27.0064461+02:00",_x000D_
          "TotalRefreshCount": 1,_x000D_
          "CustomInfo": {}_x000D_
        }_x000D_
      },_x000D_
      "16": {_x000D_
        "$type": "Inside.Core.Formula.Definition.DefinitionAC, Inside.Core.Formula",_x000D_
        "ID": 16,_x000D_
        "Results": [_x000D_
          [_x000D_
            3610.6_x000D_
          ]_x000D_
        ],_x000D_
        "Statistics": {_x000D_
          "CreationDate": "2020-10-21T10:46:42.1013776+02:00",_x000D_
          "LastRefreshDate": "2020-10-20T10:43:27.0376931+02:00",_x000D_
          "TotalRefreshCount": 2,_x000D_
          "CustomInfo": {}_x000D_
        }_x000D_
      },_x000D_
      "17": {_x000D_
        "$type": "Inside.Core.Formula.Definition.DefinitionAC, Inside.Core.Formula",_x000D_
        "ID": 17,_x000D_
        "Results": [_x000D_
          [_x000D_
            146512.54_x000D_
          ]_x000D_
        ],_x000D_
        "Statistics": {_x000D_
          "CreationDate": "2020-10-21T10:46:42.1013776+02:00",_x000D_
          "LastRefreshDate": "2020-10-20T10:43:27.0064461+02:00",_x000D_
          "TotalRefreshCount": 1,_x000D_
          "CustomInfo": {}_x000D_
        }_x000D_
      },_x000D_
      "18": {_x000D_
        "$type": "Inside.Core.Formula.Definition.DefinitionAC, Inside.Core.Formula",_x000D_
        "ID": 18,_x000D_
        "Results": [_x000D_
          [_x000D_
            0.0_x000D_
          ]_x000D_
        ],_x000D_
        "Statistics": {_x000D_
          "CreationDate": "2020-10-21T10:46:42.1013776+02:00",_x000D_
          "LastRefreshDate": "2020-10-20T10:43:27.0064461+02:00",_x000D_
          "TotalRefreshCount": 1,_x000D_
          "CustomInfo": {}_x000D_
        }_x000D_
      },_x000D_
      "19": {_x000D_
        "$type": "Inside.Core.Formula.Definition.DefinitionAC, Inside.Core.Formula",_x000D_
        "ID": 19,_x000D_
        "Results": [_x000D_
          [_x000D_
            146512.54_x000D_
          ]_x000D_
        ],_x000D_
        "Statistics": {_x000D_
          "CreationDate": "2020-10-21T10:46:42.1013776+02:00",_x000D_
          "LastRefreshDate": "2020-10-21T10:49:25.904434+02:00",_x000D_
          "TotalRefreshCount": 5,_x000D_
          "CustomInfo": {}_x000D_
        }_x000D_
      },_x000D_
      "20": {_x000D_
        "$type": "Inside.Core.Formula.Definition.DefinitionAC, Inside.Core.Formula",_x000D_
        "ID": 20,_x000D_
        "Results": [_x000D_
          [_x000D_
            0.0_x000D_
          ]_x000D_
        ],_x000D_
        "Statistics": {_x000D_
          "CreationDate": "2020-10-21T10:46:42.1013776+02:00",_x000D_
          "LastRefreshDate": "2020-10-21T10:49:25.9284467+02:00",_x000D_
          "TotalRefreshCount": 5,_x000D_
          "CustomInfo": {}_x000D_
        }_x000D_
      },_x000D_
      "21": {_x000D_
        "$type": "Inside.Core.Formula.Definition.DefinitionAC, Inside.Core.Formula",_x000D_
        "ID": 21,_x000D_
        "Results": [_x000D_
          [_x000D_
            0.0_x000D_
          ]_x000D_
        ],_x000D_
        "Statistics": {_x000D_
          "CreationDate": "2020-10-21T10:46:42.1013776+02:00",_x000D_
          "LastRefreshDate": "2020-10-21T10:49:25.9454368+02:00",_x000D_
          "TotalRefreshCount": 5,_x000D_
          "CustomInfo": {}_x000D_
        }_x000D_
      },_x000D_
      "22": {_x000D_
        "$type": "Inside.Core.Formula.Definition.DefinitionAC, Inside.Core.Formula",_x000D_
        "ID": 22,_x000D_
        "Results": [_x000D_
          [_x000D_
            198269.9_x000D_
          ]_x000D_
        ],_x000D_
        "Statistics": {_x000D_
          "CreationDate": "2020-10-21T10:46:42.1013776+02:00",_x000D_
          "LastRefreshDate": "2020-10-21T10:49:25.2858428+02:00",_x000D_
          "TotalRefreshCount": 5,_x000D_
          "CustomInfo": {}_x000D_
        }_x000D_
      },_x000D_
      "23": {_x000D_
        "$type": "Inside.Core.Formula.Definition.DefinitionAC, Inside.Core.Formula",_x000D_
        "ID": 23,_x000D_
        "Results": [_x000D_
          [_x000D_
            -159621.0_x000D_
          ]_x000D_
        ],_x000D_
        "Statistics": {_x000D_
          "CreationDate": "2020-10-21T10:46:42.1013776+02:00",_x000D_
          "LastRefreshDate": "2020-10-21T10:49:24.2474547+02:00",_x000D_
          "TotalRefreshCount": 4,_x000D_
          "CustomInfo": {}_x000D_
        }_x000D_
      },_x000D_
      "24": {_x000D_
        "$type": "Inside.Core.Formula.Definition.DefinitionAC, Inside.Core.Formula",_x000D_
        "ID": 24,_x000D_
        "Results": [_x000D_
          [_x000D_
            0.0_x000D_
          ]_x000D_
        ],_x000D_
        "Statistics": {_x000D_
          "CreationDate": "2020-10-21T10:46:42.1013776+02:00",_x000D_
          "LastRefreshDate": "2020-10-21T10:49:25.2828412+02:00",_x000D_
          "TotalRefreshCount": 5,_x000D_
          "CustomInfo": {}_x000D_
        }_x000D_
      },_x000D_
      "25": {_x000D_
        "$type": "Inside.Core.Formula.Definition.DefinitionAC, Inside.Core.Formula",_x000D_
        "ID": 25,_x000D_
        "Results": [_x000D_
          [_x000D_
            0.0_x000D_
          ]_x000D_
        ],_x000D_
        "Statistics": {_x000D_
          "CreationDate": "2020-10-21T10:46:42.1013776+02:00",_x000D_
          "LastRefreshDate": "2020-10-21T10:49:25.9414381+02:00",_x000D_
          "TotalRefreshCount": 4,_x000D_
          "CustomInfo": {}_x000D_
        }_x000D_
      },_x000D_
      "26": {_x000D_
        "$type": "Inside.Core.Formula.Definition.DefinitionAC, Inside.Core.Formula",_x000D_
        "ID": 26,_x000D_
        "Results": [_x000D_
          [_x000D_
            3610.6_x000D_
          ]_x000D_
        ],_x000D_
        "Statistics": {_x000D_
          "CreationDate": "2020-10-21T10:46:42.1013776+02:00",_x000D_
          "LastRefreshDate": "2020-10-21T10:49:25.9434364+02:00",_x000D_
          "TotalRefreshCount": 5,_x000D_
          "CustomInfo": {}_x000D_
        }_x000D_
      },_x000D_
      "27": {_x000D_
        "$type": "Inside.Core.Formula.Definition.DefinitionAC, Inside.Core.Formula",_x000D_
        "ID": 27,_x000D_
        "Results": [_x000D_
          [_x000D_
            0.0_x000D_
          ]_x000D_
        ],_x000D_
        "Statistics": {_x000D_
          "CreationDate": "2020-10-21T10:46:42.1013776+02:00",_x000D_
          "LastRefreshDate": "2020-10-21T10:49:25.9254349+02:00",_x000D_
          "TotalRefreshCount": 4,_x000D_
          "CustomInfo": {}_x000D_
        }_x000D_
      },_x000D_
      "28": {_x000D_
        "$type": "Inside.Core.Formula.Definition.DefinitionAC, Inside.Core.Formula",_x000D_
        "ID": 28,_x000D_
        "Results": [_x000D_
          [_x000D_
            -159621.0_x000D_
          ]_x000D_
        ],_x000D_
        "Statistics": {_x000D_
          "CreationDate": "2020-10-21T10:50:22.3919159+02:00",_x000D_
          "LastRefreshDate": "2020-10-21T10:50:22.393916+02:00",_x000D_
          "TotalRefreshCount": 1,_x000D_
          "CustomInfo": {}_x000D_
        }_x000D_
      },_x000D_
      "29": {_x000D_
        "$type": "Inside.Core.Formula.Definition.DefinitionAC, Inside.Core.Formula",_x000D_
        "ID": 29,_x000D_
        "Results": [_x000D_
          [_x000D_
            0.0_x000D_
          ]_x000D_
        ],_x000D_
        "Statistics": {_x000D_
          "CreationDate": "2020-10-21T10:50:22.3969216+02:00",_x000D_
          "LastRefreshDate": "2020-10-21T10:50:22.397916+02:00",_x000D_
          "TotalRefreshCount": 1,_x000D_
          "CustomInfo": {}_x000D_
        }_x000D_
      },_x000D_
      "30": {_x000D_
        "$type": "Inside.Core.Formula.Definition.DefinitionAC, Inside.Core.Formula",_x000D_
        "ID": 30,_x000D_
        "Results": [_x000D_
          [_x000D_
            198269.9_x000D_
          ]_x000D_
        ],_x000D_
        "Statistics": {_x000D_
          "CreationDate": "2020-10-21T10:50:22.4009158+02:00",_x000D_
          "LastRefreshDate": "2020-10-21T10:50:22.4009158+02:00",_x000D_
          "TotalRefreshCount": 1,_x000D_
          "CustomInfo": {}_x000D_
        }_x000D_
      },_x000D_
      "31": {_x000D_
        "$type": "Inside.Core.Formula.Definition.DefinitionAC, Inside.Core.Formula",_x000D_
        "ID": 31,_x000D_
        "Results": [_x000D_
          [_x000D_
            146512.54_x000D_
          ]_x000D_
        ],_x000D_
        "Statistics": {_x000D_
          "CreationDate": "2020-10-21T10:50:22.4039201+02:00",_x000D_
          "LastRefreshDate": "2020-10-21T10:50:22.404919+02:00",_x000D_
          "TotalRefreshCount": 1,_x000D_
          "CustomInfo": {}_x000D_
        }_x000D_
      },_x000D_
      "32": {_x000D_
        "$type": "Inside.Core.Formula.Definition.DefinitionAC, Inside.Core.Formula",_x000D_
        "ID": 32,_x000D_
        "Results": [_x000D_
          [_x000D_
            0.0_x000D_
          ]_x000D_
        ],_x000D_
        "Statistics": {_x000D_
          "CreationDate": "2020-10-21T10:50:22.4079188+02:00",_x000D_
          "LastRefreshDate": "2020-10-21T10:50:22.4089186+02:00",_x000D_
          "TotalRefreshCount": 1,_x000D_
          "CustomInfo": {}_x000D_
        }_x000D_
      },_x000D_
      "33": {_x000D_
        "$type": "Inside.Core.Formula.Definition.DefinitionAC, Inside.Core.Formula",_x000D_
        "ID": 33,_x000D_
        "Results": [_x000D_
          [_x000D_
            0.0_x000D_
          ]_x000D_
        ],_x000D_
        "Statistics": {_x000D_
          "CreationDate": "2020-10-21T10:50:22.4109163+02:00",_x000D_
          "LastRefreshDate": "2020-10-21T10:50:22.4129177+02:00",_x000D_
          "TotalRefreshCount": 1,_x000D_
          "CustomInfo": {}_x000D_
        }_x000D_
      },_x000D_
      "34": {_x000D_
        "$type": "Inside.Core.Formula.Definition.DefinitionAC, Inside.Core.Formula",_x000D_
        "ID": 34,_x000D_
        "Results": [_x000D_
          [_x000D_
            0.0_x000D_
          ]_x000D_
        ],_x000D_
        "Statistics": {_x000D_
          "CreationDate": "2020-10-21T10:50:22.4209173+02:00",_x000D_
          "LastRefreshDate": "2020-10-21T10:50:22.4219176+02:00",_x000D_
          "TotalRefreshCount": 1,_x000D_
          "CustomInfo": {}_x000D_
        }_x000D_
      },_x000D_
      "35": {_x000D_
        "$type": "Inside.Core.Formula.Definition.DefinitionAC, Inside.Core.Formula",_x000D_
        "ID": 35,_x000D_
        "Results": [_x000D_
          [_x000D_
            3610.6_x000D_
          ]_x000D_
        ],_x000D_
        "Statistics": {_x000D_
          "CreationDate": "2020-10-21T10:50:22.4229173+02:00",_x000D_
          "LastRefreshDate": "2020-10-21T10:50:22.4239185+02:00",_x000D_
          "TotalRefreshCount": 1,_x000D_
          "CustomInfo": {}_x000D_
        }_x000D_
      },_x000D_
      "36": {_x000D_
        "$type": "Inside.Core.Formula.Definition.DefinitionAC, Inside.Core.Formula",_x000D_
        "ID": 36,_x000D_
        "Results": [_x000D_
          [_x000D_
            0.0_x000D_
          ]_x000D_
        ],_x000D_
        "Statistics": {_x000D_
          "CreationDate": "2020-10-21T10:50:22.4259176+02:00",_x000D_
          "LastRefreshDate": "2020-10-21T10:50:22.4269178+02:00",_x000D_
          "TotalRefreshCount": 1,_x000D_
          "CustomInfo": {}_x000D_
        }_x000D_
      },_x000D_
      "37": {_x000D_
        "$type": "Inside.Core.Formula.Definition.DefinitionAC, Inside.Core.Formula",_x000D_
        "ID": 37,_x000D_
        "Results": [_x000D_
          [_x000D_
            868044.78_x000D_
          ]_x000D_
        ],_x000D_
        "Statistics": {_x000D_
          "CreationDate": "2020-10-21T10:51:31.4965329+02:00",_x000D_
          "LastRefreshDate": "2020-10-21T10:53:22.7293408+02:00",_x000D_
          "TotalRefreshCount": 2,_x000D_
          "CustomInfo": {}_x000D_
        }_x000D_
      },_x000D_
      "38": {_x000D_
        "$type": "Inside.Core.Formula.Definition.DefinitionAC, Inside.Core.Formula",_x000D_
        "ID": 38,_x000D_
        "Results": [_x000D_
          [_x000D_
            -422678.0_x000D_
          ]_x000D_
        ],_x000D_
        "Statistics": {_x000D_
          "CreationDate": "2020-10-21T10:51:52.9856373+02:00",_x000D_
          "LastRefreshDate": "2020-10-21T10:53:22.6743392+02:00",_x000D_
          "TotalRefreshCount": 2,_x000D_
          "CustomInfo": {}_x000D_
        }_x000D_
      },_x000D_
      "39": {_x000D_
        "$type": "Inside.Core.Formula.Definition.DefinitionAC, Inside.Core.Formula",_x000D_
        "ID": 39,_x000D_
        "Results": [_x000D_
          [_x000D_
            503968.36_x000D_
          ]_x000D_
        ],_x000D_
        "Statistics": {_x000D_
          "CreationDate": "2020-10-21T10:52:28.3887994+02:00",_x000D_
          "LastRefreshDate": "2020-10-21T10:53:22.0351229+02:00",_x000D_
          "TotalRefreshCount": 2,_x000D_
          "CustomInfo": {}_x000D_
        }_x000D_
      },_x000D_
      "40": {_x000D_
        "$type": "Inside.Core.Formula.Definition.DefinitionAC, Inside.Core.Formula",_x000D_
        "ID": 40,_x000D_
        "Results": [_x000D_
          [_x000D_
            0.0_x000D_
          ]_x000D_
        ],_x000D_
        "Statistics": {_x000D_
          "CreationDate": "2020-10-21T10:53:18.8988351+02:00",_x000D_
          "LastRefreshDate": "2020-10-21T10:53:22.0231215+02:00",_x000D_
          "TotalRefreshCount": 2,_x000D_
          "CustomInfo": {}_x000D_
        }_x000D_
      },_x000D_
      "41": {_x000D_
        "$type": "Inside.Core.Formula.Definition.DefinitionAC, Inside.Core.Formula",_x000D_
        "ID": 41,_x000D_
        "Results": [_x000D_
          [_x000D_
            0.0_x000D_
          ]_x000D_
        ],_x000D_
        "Statistics": {_x000D_
          "CreationDate": "2020-10-21T10:53:22.0311224+02:00",_x000D_
          "LastRefreshDate": "2020-10-21T10:53:22.0321222+02:00",_x000D_
          "TotalRefreshCount": 1,_x000D_
          "CustomInfo": {}_x000D_
        }_x000D_
      },_x000D_
      "42": {_x000D_
        "$type": "Inside.Core.Formula.Definition.DefinitionAC, Inside.Core.Formula",_x000D_
        "ID": 42,_x000D_
        "Results": [_x000D_
          [_x000D_
            0.0_x000D_
          ]_x000D_
        ],_x000D_
        "Statistics": {_x000D_
          "CreationDate": "2020-10-21T10:53:22.0381232+02:00",_x000D_
          "LastRefreshDate": "2020-10-21T10:53:22.6703383+02:00",_x000D_
          "TotalRefreshCount": 1,_x000D_
          "CustomInfo": {}_x000D_
        }_x000D_
      },_x000D_
      "43": {_x000D_
        "$type": "Inside.Core.Formula.Definition.DefinitionAC, Inside.Core.Formula",_x000D_
        "ID": 43,_x000D_
        "Results": [_x000D_
          [_x000D_
            0.0_x000D_
          ]_x000D_
        ],_x000D_
        "Statistics": {_x000D_
          "CreationDate": "2020-10-21T10:53:22.7103382+02:00",_x000D_
          "LastRefreshDate": "2020-10-21T10:53:22.7123382+02:00",_x000D_
          "TotalRefreshCount": 1,_x000D_
          "CustomInfo": {}_x000D_
        }_x000D_
      },_x000D_
      "44": {_x000D_
        "$type": "Inside.Core.Formula.Definition.DefinitionAC, Inside.Core.Formula",_x000D_
        "ID": 44,_x000D_
        "Results": [_x000D_
          [_x000D_
            0.0_x000D_
          ]_x000D_
        ],_x000D_
        "Statistics": {_x000D_
          "CreationDate": "2020-10-21T10:53:22.7183387+02:00",_x000D_
          "LastRefreshDate": "2020-10-21T10:53:22.719339+02:00",_x000D_
          "TotalRefreshCount": 1,_x000D_
          "CustomInfo": {}_x000D_
        }_x000D_
      },_x000D_
      "45": {_x000D_
        "$type": "Inside.Core.Formula.Definition.DefinitionAC, Inside.Core.Formula",_x000D_
        "ID": 45,_x000D_
        "Results": [_x000D_
          [_x000D_
            0.0_x000D_
          ]_x000D_
        ],_x000D_
        "Statistics": {_x000D_
          "CreationDate": "2020-10-21T10:53:22.723339+02:00",_x000D_
          "LastRefreshDate": "2020-10-21T10:53:22.7253404+02:00",_x000D_
          "TotalRefreshCount": 1,_x000D_
          "CustomInfo": {}_x000D_
        }_x000D_
      }_x000D_
    },_x000D_
    "LastID": 45_x000D_
  }_x000D_
}</t>
  </si>
  <si>
    <t>J'aimerai que dans la cellule G113, s'affiche la cellule G94 de la feuille 02.</t>
  </si>
  <si>
    <t>Le mieux serait meme que la formule parte de la cellule B10 qui pour le coup ne doit pas changer.</t>
  </si>
  <si>
    <t xml:space="preserve">SI je fais mes formules, avec en nom d'onglet 02, ça ne marche pas, mais si je mets 2, cela fonctionne. </t>
  </si>
  <si>
    <t xml:space="preserve">Mais sans utiliser les + (comme ça quand je pars sur une matrice que je peux dupliquer les mois suivants. Je veux pas de nom de feuille dans ma formule. 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</si>
</sst>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entury gothic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9"/>
      <color theme="2" tint="-0.249977111117893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name val="Arial"/>
      <family val="2"/>
    </font>
    <font>
      <sz val="10"/>
      <color rgb="FF297FD5"/>
      <name val="Segoe UI Light"/>
      <family val="2"/>
    </font>
    <font>
      <sz val="10"/>
      <color theme="1"/>
      <name val="Century gothic"/>
    </font>
    <font>
      <sz val="10"/>
      <name val="Tahom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3030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297FD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6" fillId="0" borderId="0"/>
    <xf numFmtId="0" fontId="19" fillId="0" borderId="9">
      <alignment horizontal="left"/>
    </xf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4" fillId="2" borderId="0" xfId="2" applyFont="1" applyFill="1" applyBorder="1" applyAlignment="1">
      <alignment vertical="top" wrapText="1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/>
    <xf numFmtId="4" fontId="7" fillId="0" borderId="0" xfId="0" applyNumberFormat="1" applyFont="1" applyFill="1"/>
    <xf numFmtId="4" fontId="7" fillId="2" borderId="0" xfId="0" applyNumberFormat="1" applyFont="1" applyFill="1"/>
    <xf numFmtId="4" fontId="7" fillId="4" borderId="0" xfId="0" applyNumberFormat="1" applyFont="1" applyFill="1"/>
    <xf numFmtId="4" fontId="7" fillId="5" borderId="0" xfId="0" applyNumberFormat="1" applyFont="1" applyFill="1"/>
    <xf numFmtId="4" fontId="5" fillId="0" borderId="0" xfId="0" applyNumberFormat="1" applyFont="1"/>
    <xf numFmtId="2" fontId="9" fillId="0" borderId="0" xfId="0" applyNumberFormat="1" applyFont="1" applyAlignment="1"/>
    <xf numFmtId="2" fontId="8" fillId="0" borderId="0" xfId="0" applyNumberFormat="1" applyFont="1" applyAlignment="1">
      <alignment horizontal="right"/>
    </xf>
    <xf numFmtId="4" fontId="7" fillId="0" borderId="0" xfId="0" applyNumberFormat="1" applyFont="1" applyFill="1" applyAlignment="1"/>
    <xf numFmtId="2" fontId="10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0" applyNumberFormat="1" applyFont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2" fontId="8" fillId="0" borderId="0" xfId="0" applyNumberFormat="1" applyFont="1" applyFill="1" applyBorder="1" applyAlignment="1"/>
    <xf numFmtId="2" fontId="8" fillId="0" borderId="5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10" fontId="7" fillId="0" borderId="0" xfId="1" applyNumberFormat="1" applyFont="1" applyFill="1" applyBorder="1" applyAlignment="1">
      <alignment horizontal="center"/>
    </xf>
    <xf numFmtId="9" fontId="7" fillId="0" borderId="6" xfId="1" applyFont="1" applyFill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4" fontId="7" fillId="4" borderId="0" xfId="1" applyNumberFormat="1" applyFont="1" applyFill="1" applyBorder="1" applyAlignment="1">
      <alignment horizontal="center"/>
    </xf>
    <xf numFmtId="2" fontId="7" fillId="4" borderId="6" xfId="1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2" fontId="7" fillId="0" borderId="0" xfId="0" applyNumberFormat="1" applyFont="1" applyFill="1" applyBorder="1" applyAlignment="1">
      <alignment horizontal="left"/>
    </xf>
    <xf numFmtId="4" fontId="7" fillId="4" borderId="0" xfId="0" applyNumberFormat="1" applyFont="1" applyFill="1" applyBorder="1" applyAlignment="1">
      <alignment horizontal="center"/>
    </xf>
    <xf numFmtId="4" fontId="7" fillId="4" borderId="6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4" fontId="7" fillId="0" borderId="6" xfId="0" applyNumberFormat="1" applyFont="1" applyFill="1" applyBorder="1"/>
    <xf numFmtId="0" fontId="5" fillId="0" borderId="5" xfId="0" applyFont="1" applyFill="1" applyBorder="1"/>
    <xf numFmtId="0" fontId="7" fillId="0" borderId="0" xfId="0" applyFont="1" applyFill="1" applyBorder="1"/>
    <xf numFmtId="4" fontId="7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/>
    </xf>
    <xf numFmtId="0" fontId="5" fillId="0" borderId="6" xfId="0" applyFont="1" applyBorder="1"/>
    <xf numFmtId="0" fontId="5" fillId="0" borderId="0" xfId="0" applyFont="1" applyFill="1" applyBorder="1"/>
    <xf numFmtId="2" fontId="8" fillId="4" borderId="0" xfId="0" applyNumberFormat="1" applyFont="1" applyFill="1" applyBorder="1" applyAlignment="1"/>
    <xf numFmtId="2" fontId="7" fillId="4" borderId="0" xfId="0" applyNumberFormat="1" applyFont="1" applyFill="1" applyBorder="1" applyAlignment="1"/>
    <xf numFmtId="4" fontId="7" fillId="4" borderId="0" xfId="0" applyNumberFormat="1" applyFont="1" applyFill="1" applyBorder="1"/>
    <xf numFmtId="0" fontId="5" fillId="4" borderId="6" xfId="0" applyFont="1" applyFill="1" applyBorder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Border="1"/>
    <xf numFmtId="4" fontId="7" fillId="7" borderId="0" xfId="0" applyNumberFormat="1" applyFont="1" applyFill="1" applyBorder="1" applyAlignment="1">
      <alignment horizontal="right"/>
    </xf>
    <xf numFmtId="4" fontId="7" fillId="7" borderId="6" xfId="0" applyNumberFormat="1" applyFont="1" applyFill="1" applyBorder="1" applyAlignment="1">
      <alignment horizontal="right"/>
    </xf>
    <xf numFmtId="4" fontId="12" fillId="0" borderId="0" xfId="0" applyNumberFormat="1" applyFont="1" applyBorder="1"/>
    <xf numFmtId="4" fontId="13" fillId="0" borderId="0" xfId="0" applyNumberFormat="1" applyFont="1" applyBorder="1"/>
    <xf numFmtId="4" fontId="13" fillId="0" borderId="6" xfId="0" applyNumberFormat="1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4" fontId="7" fillId="0" borderId="0" xfId="0" applyNumberFormat="1" applyFont="1" applyBorder="1"/>
    <xf numFmtId="0" fontId="12" fillId="0" borderId="0" xfId="0" applyFont="1" applyFill="1" applyBorder="1"/>
    <xf numFmtId="4" fontId="7" fillId="0" borderId="0" xfId="0" applyNumberFormat="1" applyFont="1"/>
    <xf numFmtId="0" fontId="12" fillId="0" borderId="0" xfId="0" applyFont="1"/>
    <xf numFmtId="0" fontId="11" fillId="0" borderId="6" xfId="0" applyFont="1" applyFill="1" applyBorder="1" applyAlignment="1">
      <alignment horizontal="center"/>
    </xf>
    <xf numFmtId="0" fontId="5" fillId="4" borderId="0" xfId="0" applyFont="1" applyFill="1" applyBorder="1"/>
    <xf numFmtId="4" fontId="7" fillId="4" borderId="6" xfId="0" applyNumberFormat="1" applyFont="1" applyFill="1" applyBorder="1"/>
    <xf numFmtId="2" fontId="8" fillId="0" borderId="0" xfId="0" applyNumberFormat="1" applyFont="1" applyBorder="1" applyAlignment="1">
      <alignment horizontal="left"/>
    </xf>
    <xf numFmtId="2" fontId="14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2" fillId="0" borderId="0" xfId="0" applyFont="1" applyBorder="1"/>
    <xf numFmtId="4" fontId="15" fillId="0" borderId="0" xfId="0" applyNumberFormat="1" applyFont="1" applyFill="1" applyBorder="1"/>
    <xf numFmtId="4" fontId="12" fillId="0" borderId="6" xfId="0" applyNumberFormat="1" applyFont="1" applyFill="1" applyBorder="1"/>
    <xf numFmtId="4" fontId="7" fillId="0" borderId="6" xfId="0" applyNumberFormat="1" applyFont="1" applyBorder="1"/>
    <xf numFmtId="0" fontId="5" fillId="0" borderId="1" xfId="0" applyFont="1" applyFill="1" applyBorder="1"/>
    <xf numFmtId="0" fontId="5" fillId="0" borderId="8" xfId="0" applyFont="1" applyFill="1" applyBorder="1"/>
    <xf numFmtId="2" fontId="8" fillId="0" borderId="0" xfId="0" applyNumberFormat="1" applyFont="1" applyFill="1" applyAlignment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3" fontId="7" fillId="7" borderId="0" xfId="0" applyNumberFormat="1" applyFont="1" applyFill="1" applyBorder="1" applyAlignment="1">
      <alignment horizontal="center"/>
    </xf>
    <xf numFmtId="3" fontId="8" fillId="0" borderId="0" xfId="0" applyNumberFormat="1" applyFont="1" applyBorder="1"/>
    <xf numFmtId="0" fontId="7" fillId="0" borderId="7" xfId="0" applyFont="1" applyBorder="1"/>
    <xf numFmtId="3" fontId="7" fillId="0" borderId="1" xfId="0" applyNumberFormat="1" applyFont="1" applyBorder="1"/>
    <xf numFmtId="3" fontId="8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0" fontId="18" fillId="0" borderId="0" xfId="0" applyFont="1"/>
    <xf numFmtId="0" fontId="18" fillId="0" borderId="0" xfId="0" applyFont="1" applyFill="1" applyBorder="1"/>
    <xf numFmtId="49" fontId="20" fillId="8" borderId="10" xfId="0" applyNumberFormat="1" applyFont="1" applyFill="1" applyBorder="1" applyAlignment="1">
      <alignment horizontal="left" vertical="center"/>
    </xf>
    <xf numFmtId="4" fontId="20" fillId="0" borderId="0" xfId="0" applyNumberFormat="1" applyFont="1" applyFill="1" applyBorder="1" applyAlignment="1">
      <alignment horizontal="left" vertical="center"/>
    </xf>
    <xf numFmtId="4" fontId="21" fillId="0" borderId="0" xfId="0" applyNumberFormat="1" applyFont="1" applyFill="1" applyBorder="1"/>
    <xf numFmtId="4" fontId="22" fillId="0" borderId="0" xfId="0" applyNumberFormat="1" applyFont="1" applyFill="1" applyBorder="1"/>
    <xf numFmtId="0" fontId="21" fillId="0" borderId="0" xfId="0" applyFont="1" applyFill="1" applyBorder="1"/>
    <xf numFmtId="49" fontId="22" fillId="9" borderId="10" xfId="0" applyNumberFormat="1" applyFont="1" applyFill="1" applyBorder="1" applyAlignment="1">
      <alignment horizontal="left" vertical="center"/>
    </xf>
    <xf numFmtId="0" fontId="21" fillId="0" borderId="0" xfId="0" applyFont="1"/>
    <xf numFmtId="0" fontId="0" fillId="0" borderId="0" xfId="0" applyAlignment="1">
      <alignment wrapText="1"/>
    </xf>
    <xf numFmtId="0" fontId="25" fillId="10" borderId="0" xfId="0" applyFont="1" applyFill="1" applyAlignment="1">
      <alignment horizontal="center"/>
    </xf>
    <xf numFmtId="0" fontId="25" fillId="10" borderId="0" xfId="0" applyNumberFormat="1" applyFont="1" applyFill="1" applyAlignment="1">
      <alignment horizontal="center"/>
    </xf>
    <xf numFmtId="0" fontId="25" fillId="10" borderId="0" xfId="0" applyFont="1" applyFill="1" applyBorder="1" applyAlignment="1">
      <alignment horizontal="center"/>
    </xf>
    <xf numFmtId="14" fontId="25" fillId="10" borderId="0" xfId="0" applyNumberFormat="1" applyFont="1" applyFill="1" applyAlignment="1">
      <alignment horizontal="center"/>
    </xf>
    <xf numFmtId="49" fontId="26" fillId="11" borderId="0" xfId="0" applyNumberFormat="1" applyFont="1" applyFill="1" applyAlignment="1">
      <alignment horizontal="left" vertical="center"/>
    </xf>
    <xf numFmtId="4" fontId="26" fillId="11" borderId="0" xfId="0" applyNumberFormat="1" applyFont="1" applyFill="1" applyAlignment="1">
      <alignment horizontal="right" vertical="center"/>
    </xf>
    <xf numFmtId="4" fontId="22" fillId="9" borderId="10" xfId="0" applyNumberFormat="1" applyFont="1" applyFill="1" applyBorder="1" applyAlignment="1">
      <alignment horizontal="right" vertical="center"/>
    </xf>
    <xf numFmtId="2" fontId="27" fillId="0" borderId="0" xfId="0" applyNumberFormat="1" applyFont="1" applyFill="1" applyBorder="1" applyAlignment="1"/>
    <xf numFmtId="4" fontId="27" fillId="0" borderId="0" xfId="0" applyNumberFormat="1" applyFont="1" applyFill="1" applyBorder="1"/>
    <xf numFmtId="0" fontId="24" fillId="0" borderId="6" xfId="0" applyFont="1" applyFill="1" applyBorder="1"/>
    <xf numFmtId="0" fontId="27" fillId="0" borderId="0" xfId="0" applyFont="1" applyFill="1" applyBorder="1" applyAlignment="1">
      <alignment horizontal="left"/>
    </xf>
    <xf numFmtId="4" fontId="27" fillId="0" borderId="0" xfId="0" applyNumberFormat="1" applyFont="1" applyFill="1" applyBorder="1" applyAlignment="1"/>
    <xf numFmtId="2" fontId="8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14" fontId="28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/>
    <xf numFmtId="4" fontId="7" fillId="7" borderId="0" xfId="0" applyNumberFormat="1" applyFont="1" applyFill="1" applyBorder="1" applyAlignment="1">
      <alignment horizontal="left"/>
    </xf>
    <xf numFmtId="4" fontId="8" fillId="6" borderId="0" xfId="0" applyNumberFormat="1" applyFont="1" applyFill="1" applyBorder="1" applyAlignment="1">
      <alignment horizontal="left"/>
    </xf>
    <xf numFmtId="4" fontId="8" fillId="6" borderId="0" xfId="0" applyNumberFormat="1" applyFont="1" applyFill="1" applyBorder="1"/>
    <xf numFmtId="4" fontId="8" fillId="6" borderId="6" xfId="0" applyNumberFormat="1" applyFont="1" applyFill="1" applyBorder="1"/>
    <xf numFmtId="4" fontId="8" fillId="6" borderId="0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0" xfId="0" applyFont="1" applyBorder="1"/>
    <xf numFmtId="165" fontId="8" fillId="0" borderId="0" xfId="5" applyNumberFormat="1" applyFont="1" applyBorder="1" applyAlignment="1">
      <alignment horizontal="center" vertical="center"/>
    </xf>
    <xf numFmtId="3" fontId="7" fillId="7" borderId="0" xfId="5" applyNumberFormat="1" applyFont="1" applyFill="1" applyBorder="1" applyAlignment="1">
      <alignment horizontal="center"/>
    </xf>
    <xf numFmtId="3" fontId="7" fillId="0" borderId="0" xfId="5" applyNumberFormat="1" applyFont="1" applyBorder="1" applyAlignment="1">
      <alignment horizontal="center" vertical="center"/>
    </xf>
    <xf numFmtId="3" fontId="9" fillId="2" borderId="0" xfId="5" applyNumberFormat="1" applyFont="1" applyFill="1" applyBorder="1" applyAlignment="1">
      <alignment horizontal="center"/>
    </xf>
    <xf numFmtId="0" fontId="29" fillId="0" borderId="0" xfId="0" applyFont="1" applyBorder="1"/>
    <xf numFmtId="0" fontId="11" fillId="0" borderId="0" xfId="0" applyNumberFormat="1" applyFont="1" applyFill="1" applyBorder="1" applyAlignment="1">
      <alignment horizontal="center"/>
    </xf>
    <xf numFmtId="4" fontId="8" fillId="6" borderId="0" xfId="0" applyNumberFormat="1" applyFont="1" applyFill="1" applyBorder="1" applyAlignment="1">
      <alignment horizontal="left"/>
    </xf>
    <xf numFmtId="0" fontId="15" fillId="0" borderId="0" xfId="0" applyFont="1"/>
    <xf numFmtId="2" fontId="8" fillId="0" borderId="0" xfId="0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5" applyFont="1" applyAlignment="1">
      <alignment horizontal="center"/>
    </xf>
    <xf numFmtId="0" fontId="30" fillId="0" borderId="0" xfId="0" applyFont="1" applyAlignment="1">
      <alignment horizontal="center"/>
    </xf>
    <xf numFmtId="49" fontId="21" fillId="0" borderId="0" xfId="0" applyNumberFormat="1" applyFont="1"/>
    <xf numFmtId="4" fontId="21" fillId="0" borderId="0" xfId="0" applyNumberFormat="1" applyFont="1"/>
    <xf numFmtId="166" fontId="5" fillId="0" borderId="0" xfId="0" applyNumberFormat="1" applyFont="1" applyBorder="1"/>
    <xf numFmtId="0" fontId="5" fillId="12" borderId="0" xfId="0" applyNumberFormat="1" applyFont="1" applyFill="1" applyBorder="1"/>
    <xf numFmtId="4" fontId="7" fillId="12" borderId="0" xfId="0" applyNumberFormat="1" applyFont="1" applyFill="1" applyBorder="1" applyAlignment="1">
      <alignment horizontal="right"/>
    </xf>
    <xf numFmtId="0" fontId="5" fillId="12" borderId="0" xfId="0" applyFont="1" applyFill="1"/>
    <xf numFmtId="4" fontId="5" fillId="12" borderId="0" xfId="0" applyNumberFormat="1" applyFont="1" applyFill="1"/>
    <xf numFmtId="2" fontId="8" fillId="6" borderId="2" xfId="0" applyNumberFormat="1" applyFont="1" applyFill="1" applyBorder="1" applyAlignment="1">
      <alignment horizontal="center"/>
    </xf>
    <xf numFmtId="2" fontId="8" fillId="6" borderId="3" xfId="0" applyNumberFormat="1" applyFont="1" applyFill="1" applyBorder="1" applyAlignment="1">
      <alignment horizontal="center"/>
    </xf>
    <xf numFmtId="2" fontId="8" fillId="6" borderId="4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right"/>
    </xf>
    <xf numFmtId="4" fontId="7" fillId="4" borderId="0" xfId="0" applyNumberFormat="1" applyFont="1" applyFill="1" applyAlignment="1">
      <alignment horizontal="center"/>
    </xf>
    <xf numFmtId="4" fontId="10" fillId="0" borderId="0" xfId="0" applyNumberFormat="1" applyFont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4" fontId="8" fillId="6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/>
    </xf>
    <xf numFmtId="0" fontId="31" fillId="0" borderId="0" xfId="0" applyFont="1"/>
    <xf numFmtId="166" fontId="5" fillId="12" borderId="5" xfId="0" applyNumberFormat="1" applyFont="1" applyFill="1" applyBorder="1"/>
    <xf numFmtId="2" fontId="8" fillId="12" borderId="0" xfId="0" applyNumberFormat="1" applyFont="1" applyFill="1" applyBorder="1" applyAlignment="1">
      <alignment horizontal="left"/>
    </xf>
  </cellXfs>
  <cellStyles count="6">
    <cellStyle name="Filter Input Text" xfId="4"/>
    <cellStyle name="Milliers" xfId="5" builtinId="3"/>
    <cellStyle name="Normal" xfId="0" builtinId="0"/>
    <cellStyle name="Normal 2" xfId="3"/>
    <cellStyle name="Normal 5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lyexpert.nat\fs\ferme_SAGE\Production\Donnees\mvallier\Desktop\BI%20MVA\Calcul%20TVA%20P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"/>
      <sheetName val="TVA 10"/>
      <sheetName val="11"/>
      <sheetName val="TVA 11"/>
      <sheetName val="12"/>
      <sheetName val="TVA 12"/>
      <sheetName val="01"/>
      <sheetName val="TVA 01"/>
      <sheetName val="02"/>
      <sheetName val="TVA 02"/>
      <sheetName val="03"/>
      <sheetName val="TVA 03"/>
      <sheetName val="04"/>
      <sheetName val="TVA 04"/>
      <sheetName val="05"/>
      <sheetName val="TVA 05"/>
      <sheetName val="06"/>
      <sheetName val="TVA 06"/>
      <sheetName val="07"/>
      <sheetName val="TVA 07"/>
      <sheetName val="08"/>
      <sheetName val="TVA 08"/>
      <sheetName val="09"/>
      <sheetName val="TVA 09"/>
      <sheetName val="TVA 09 (2)"/>
      <sheetName val="Feuil2"/>
      <sheetName val="tva ded"/>
      <sheetName val="tva ded AN"/>
      <sheetName val="Contrôle tva 311219"/>
      <sheetName val="contrôle tva 310520"/>
      <sheetName val="RIK_PARA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F8" t="str">
            <v/>
          </cell>
        </row>
        <row r="9">
          <cell r="F9" t="str">
            <v>Compte Général - Code</v>
          </cell>
          <cell r="G9" t="str">
            <v>Compte Général - Libellé</v>
          </cell>
          <cell r="H9" t="str">
            <v>Débit Tenue de Compte</v>
          </cell>
          <cell r="I9" t="str">
            <v>Crédit Tenue de Compte</v>
          </cell>
          <cell r="J9" t="str">
            <v>Solde Tenue de Compte</v>
          </cell>
        </row>
        <row r="10">
          <cell r="F10" t="str">
            <v>44550000</v>
          </cell>
          <cell r="G10" t="str">
            <v>TVA A DECAISSER</v>
          </cell>
          <cell r="H10">
            <v>997526</v>
          </cell>
          <cell r="I10">
            <v>997526</v>
          </cell>
          <cell r="J10">
            <v>0</v>
          </cell>
        </row>
        <row r="11">
          <cell r="F11" t="str">
            <v>44562000</v>
          </cell>
          <cell r="G11" t="str">
            <v>TVA DED S/ IMMOBILISATIONS</v>
          </cell>
          <cell r="H11">
            <v>10245.61</v>
          </cell>
          <cell r="I11">
            <v>9576</v>
          </cell>
          <cell r="J11">
            <v>-669.61</v>
          </cell>
        </row>
        <row r="12">
          <cell r="F12" t="str">
            <v>44566000</v>
          </cell>
          <cell r="G12" t="str">
            <v>TVA DED S/ ABS S/DEBIT</v>
          </cell>
          <cell r="H12">
            <v>13628.97</v>
          </cell>
          <cell r="I12">
            <v>7888.36</v>
          </cell>
          <cell r="J12">
            <v>-5740.61</v>
          </cell>
        </row>
        <row r="13">
          <cell r="F13" t="str">
            <v>44566100</v>
          </cell>
          <cell r="G13" t="str">
            <v>TVA DED S/ENCAISSEMENTS</v>
          </cell>
          <cell r="H13">
            <v>254451.38</v>
          </cell>
          <cell r="I13">
            <v>180259.46</v>
          </cell>
          <cell r="J13">
            <v>-74191.92</v>
          </cell>
        </row>
        <row r="14">
          <cell r="F14" t="str">
            <v>44573000</v>
          </cell>
          <cell r="G14" t="str">
            <v>TVA COLLECTEE 8.5%</v>
          </cell>
          <cell r="H14">
            <v>3508</v>
          </cell>
          <cell r="I14">
            <v>3665</v>
          </cell>
          <cell r="J14">
            <v>157</v>
          </cell>
        </row>
        <row r="15">
          <cell r="F15" t="str">
            <v>44574000</v>
          </cell>
          <cell r="G15" t="str">
            <v>TVA COLLECTEE 20%</v>
          </cell>
          <cell r="H15">
            <v>1108203.5</v>
          </cell>
          <cell r="I15">
            <v>1403646.22</v>
          </cell>
          <cell r="J15">
            <v>295442.71999999997</v>
          </cell>
        </row>
        <row r="16">
          <cell r="F16" t="str">
            <v>Grand Total</v>
          </cell>
          <cell r="H16">
            <v>2387563.46</v>
          </cell>
          <cell r="I16">
            <v>2602561.04</v>
          </cell>
          <cell r="J16">
            <v>214997.58</v>
          </cell>
        </row>
        <row r="46">
          <cell r="F46" t="str">
            <v/>
          </cell>
        </row>
        <row r="47">
          <cell r="F47" t="str">
            <v>Compte Général - Code</v>
          </cell>
          <cell r="G47" t="str">
            <v>Compte Général - Libellé</v>
          </cell>
          <cell r="H47" t="str">
            <v>Débit Tenue de Compte</v>
          </cell>
          <cell r="I47" t="str">
            <v>Crédit Tenue de Compte</v>
          </cell>
          <cell r="J47" t="str">
            <v>Solde Tenue de Compte</v>
          </cell>
        </row>
        <row r="48">
          <cell r="F48" t="str">
            <v>44574000</v>
          </cell>
          <cell r="G48" t="str">
            <v>TVA COLLECTEE 20%</v>
          </cell>
          <cell r="H48">
            <v>0</v>
          </cell>
          <cell r="I48">
            <v>128398.86</v>
          </cell>
          <cell r="J48">
            <v>128398.86</v>
          </cell>
        </row>
        <row r="49">
          <cell r="F49" t="str">
            <v>Grand Total</v>
          </cell>
          <cell r="H49">
            <v>0</v>
          </cell>
          <cell r="I49">
            <v>128398.86</v>
          </cell>
          <cell r="J49">
            <v>128398.86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74"/>
  <sheetViews>
    <sheetView zoomScale="110" zoomScaleNormal="110" workbookViewId="0">
      <pane xSplit="6" ySplit="1" topLeftCell="G146" activePane="bottomRight" state="frozen"/>
      <selection activeCell="D11" sqref="D11"/>
      <selection pane="topRight" activeCell="D11" sqref="D11"/>
      <selection pane="bottomLeft" activeCell="D11" sqref="D11"/>
      <selection pane="bottomRight" activeCell="E150" sqref="E150:F150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4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2.140625" style="10" customWidth="1"/>
    <col min="12" max="16384" width="11.42578125" style="10"/>
  </cols>
  <sheetData>
    <row r="1" spans="1:10" s="3" customFormat="1" ht="24" customHeight="1">
      <c r="A1" s="1" t="s">
        <v>0</v>
      </c>
      <c r="B1" s="121" t="s">
        <v>177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+D193</f>
        <v>410067</v>
      </c>
      <c r="E2" s="11" t="str">
        <f>+E193</f>
        <v>AGEFOS</v>
      </c>
      <c r="F2" s="12">
        <f>+IF(D193="Grand Total",0,-F193)</f>
        <v>72896.05</v>
      </c>
      <c r="G2" s="13">
        <f>+F2-H2-I2-J2</f>
        <v>72896.05</v>
      </c>
      <c r="H2" s="14"/>
      <c r="I2" s="14"/>
      <c r="J2" s="14"/>
    </row>
    <row r="3" spans="1:10" ht="13.5" customHeight="1">
      <c r="A3" s="1" t="s">
        <v>6</v>
      </c>
      <c r="B3" s="9" t="s">
        <v>154</v>
      </c>
      <c r="D3" s="11" t="str">
        <f t="shared" ref="D3:E18" si="0">+D194</f>
        <v>ABEILLE</v>
      </c>
      <c r="E3" s="11" t="str">
        <f t="shared" si="0"/>
        <v>ABEILLE ASSURANCES</v>
      </c>
      <c r="F3" s="12">
        <f t="shared" ref="F3:F11" si="1">+IF(D194="Grand Total",0,-F194)</f>
        <v>194231.87</v>
      </c>
      <c r="G3" s="13">
        <f t="shared" ref="G3:G66" si="2">+F3-H3-I3-J3</f>
        <v>194231.87</v>
      </c>
      <c r="H3" s="14"/>
      <c r="I3" s="14"/>
      <c r="J3" s="14"/>
    </row>
    <row r="4" spans="1:10" ht="13.5" customHeight="1">
      <c r="A4" s="1" t="s">
        <v>163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11740.8</v>
      </c>
      <c r="G4" s="13">
        <f t="shared" si="2"/>
        <v>11740.8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37698.47</v>
      </c>
      <c r="G5" s="13">
        <f t="shared" si="2"/>
        <v>37698.47</v>
      </c>
      <c r="H5" s="14"/>
      <c r="I5" s="14"/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38208</v>
      </c>
      <c r="G6" s="13">
        <f t="shared" si="2"/>
        <v>38208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441266.57</v>
      </c>
      <c r="G7" s="13">
        <f t="shared" si="2"/>
        <v>441266.57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1050</v>
      </c>
      <c r="G8" s="13">
        <f t="shared" si="2"/>
        <v>1050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1</v>
      </c>
      <c r="D9" s="11" t="str">
        <f t="shared" si="0"/>
        <v>AGPM</v>
      </c>
      <c r="E9" s="11" t="str">
        <f t="shared" si="0"/>
        <v>AGPM</v>
      </c>
      <c r="F9" s="12">
        <f t="shared" si="1"/>
        <v>41067</v>
      </c>
      <c r="G9" s="13">
        <f t="shared" si="2"/>
        <v>41067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01</v>
      </c>
      <c r="D10" s="11" t="str">
        <f t="shared" si="0"/>
        <v>ALBINGIA</v>
      </c>
      <c r="E10" s="11" t="str">
        <f t="shared" si="0"/>
        <v>ALBINGIA</v>
      </c>
      <c r="F10" s="12">
        <f t="shared" si="1"/>
        <v>756</v>
      </c>
      <c r="G10" s="13">
        <f t="shared" si="2"/>
        <v>756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43861</v>
      </c>
      <c r="D11" s="11" t="str">
        <f t="shared" si="0"/>
        <v>ALTIMA</v>
      </c>
      <c r="E11" s="11" t="str">
        <f t="shared" si="0"/>
        <v>ALTIMA</v>
      </c>
      <c r="F11" s="12">
        <f t="shared" si="1"/>
        <v>10232.34</v>
      </c>
      <c r="G11" s="13">
        <f t="shared" si="2"/>
        <v>10232.34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202001..202001</v>
      </c>
      <c r="D12" s="11" t="str">
        <f t="shared" si="0"/>
        <v>APJ</v>
      </c>
      <c r="E12" s="11" t="str">
        <f t="shared" si="0"/>
        <v>ASSISTANCE PROT JURIDIQUE</v>
      </c>
      <c r="F12" s="12">
        <f t="shared" ref="F12:F75" si="3">+IF(D203="Total",0,-F203)</f>
        <v>26985.18</v>
      </c>
      <c r="G12" s="13">
        <f t="shared" si="2"/>
        <v>26985.18</v>
      </c>
      <c r="H12" s="14"/>
      <c r="I12" s="14"/>
      <c r="J12" s="14"/>
    </row>
    <row r="13" spans="1:10" ht="13.5" customHeight="1">
      <c r="D13" s="11" t="str">
        <f t="shared" si="0"/>
        <v>ASBANQPOPU</v>
      </c>
      <c r="E13" s="11" t="str">
        <f t="shared" si="0"/>
        <v>ASS BANQUE POPULAIRE</v>
      </c>
      <c r="F13" s="12">
        <f t="shared" si="3"/>
        <v>7228.8</v>
      </c>
      <c r="G13" s="13">
        <f t="shared" si="2"/>
        <v>7228.8</v>
      </c>
      <c r="H13" s="14"/>
      <c r="I13" s="14"/>
      <c r="J13" s="14"/>
    </row>
    <row r="14" spans="1:10" ht="13.5" customHeight="1">
      <c r="D14" s="11" t="str">
        <f t="shared" si="0"/>
        <v>ASIROM</v>
      </c>
      <c r="E14" s="11" t="str">
        <f t="shared" si="0"/>
        <v>ASIROM</v>
      </c>
      <c r="F14" s="12">
        <f t="shared" si="3"/>
        <v>72</v>
      </c>
      <c r="G14" s="13">
        <f t="shared" si="2"/>
        <v>72</v>
      </c>
      <c r="H14" s="14"/>
      <c r="I14" s="14"/>
      <c r="J14" s="14"/>
    </row>
    <row r="15" spans="1:10" ht="13.5" customHeight="1">
      <c r="D15" s="11" t="str">
        <f t="shared" si="0"/>
        <v>ASSMUTFONC</v>
      </c>
      <c r="E15" s="11" t="str">
        <f t="shared" si="0"/>
        <v>AMF</v>
      </c>
      <c r="F15" s="12">
        <f t="shared" si="3"/>
        <v>408</v>
      </c>
      <c r="G15" s="13">
        <f t="shared" si="2"/>
        <v>408</v>
      </c>
      <c r="H15" s="14"/>
      <c r="I15" s="14"/>
      <c r="J15" s="14"/>
    </row>
    <row r="16" spans="1:10" ht="13.5" customHeight="1">
      <c r="D16" s="11" t="str">
        <f t="shared" si="0"/>
        <v>ASSSUD</v>
      </c>
      <c r="E16" s="11" t="str">
        <f t="shared" si="0"/>
        <v>ASSURANCE DU SUD</v>
      </c>
      <c r="F16" s="12">
        <f t="shared" si="3"/>
        <v>0</v>
      </c>
      <c r="G16" s="13">
        <f t="shared" si="2"/>
        <v>0</v>
      </c>
      <c r="H16" s="14"/>
      <c r="I16" s="14"/>
      <c r="J16" s="14"/>
    </row>
    <row r="17" spans="4:10" ht="13.5" customHeight="1">
      <c r="D17" s="11" t="str">
        <f t="shared" si="0"/>
        <v>AXA</v>
      </c>
      <c r="E17" s="11" t="str">
        <f t="shared" si="0"/>
        <v>AXA ASSURANCES</v>
      </c>
      <c r="F17" s="12">
        <f t="shared" si="3"/>
        <v>767422.81</v>
      </c>
      <c r="G17" s="13">
        <f t="shared" si="2"/>
        <v>767422.81</v>
      </c>
      <c r="H17" s="14"/>
      <c r="I17" s="14"/>
      <c r="J17" s="14"/>
    </row>
    <row r="18" spans="4:10" ht="13.5" customHeight="1">
      <c r="D18" s="11" t="str">
        <f t="shared" si="0"/>
        <v>AXABELGI</v>
      </c>
      <c r="E18" s="11" t="str">
        <f t="shared" si="0"/>
        <v>AXA BELGIUM</v>
      </c>
      <c r="F18" s="12">
        <f t="shared" si="3"/>
        <v>0</v>
      </c>
      <c r="G18" s="13">
        <f t="shared" si="2"/>
        <v>0</v>
      </c>
      <c r="H18" s="14"/>
      <c r="I18" s="14"/>
      <c r="J18" s="14"/>
    </row>
    <row r="19" spans="4:10" ht="13.5" customHeight="1">
      <c r="D19" s="11" t="str">
        <f t="shared" ref="D19:E34" si="4">+D210</f>
        <v>AXACORP</v>
      </c>
      <c r="E19" s="11" t="str">
        <f t="shared" si="4"/>
        <v>AXA CORPORATE SOLUTIONS ASSURANCES</v>
      </c>
      <c r="F19" s="12">
        <f t="shared" si="3"/>
        <v>3696</v>
      </c>
      <c r="G19" s="13">
        <f t="shared" si="2"/>
        <v>3696</v>
      </c>
      <c r="H19" s="14"/>
      <c r="I19" s="14"/>
      <c r="J19" s="14"/>
    </row>
    <row r="20" spans="4:10" ht="13.5" customHeight="1">
      <c r="D20" s="11" t="str">
        <f t="shared" si="4"/>
        <v>BPCEANATIX</v>
      </c>
      <c r="E20" s="11" t="str">
        <f t="shared" si="4"/>
        <v>BPCE NATIXIS</v>
      </c>
      <c r="F20" s="12">
        <f t="shared" si="3"/>
        <v>27772.2</v>
      </c>
      <c r="G20" s="13">
        <f t="shared" si="2"/>
        <v>27772.2</v>
      </c>
      <c r="H20" s="14"/>
      <c r="I20" s="14"/>
      <c r="J20" s="14"/>
    </row>
    <row r="21" spans="4:10" ht="13.5" customHeight="1">
      <c r="D21" s="11" t="str">
        <f t="shared" si="4"/>
        <v>BQPOST</v>
      </c>
      <c r="E21" s="11" t="str">
        <f t="shared" si="4"/>
        <v>BANQUE POSTALE</v>
      </c>
      <c r="F21" s="12">
        <f t="shared" si="3"/>
        <v>178417</v>
      </c>
      <c r="G21" s="13">
        <f t="shared" si="2"/>
        <v>178417</v>
      </c>
      <c r="H21" s="14"/>
      <c r="I21" s="14"/>
      <c r="J21" s="14"/>
    </row>
    <row r="22" spans="4:10" ht="13.5" customHeight="1">
      <c r="D22" s="11" t="str">
        <f t="shared" si="4"/>
        <v>BTA</v>
      </c>
      <c r="E22" s="11" t="str">
        <f t="shared" si="4"/>
        <v>BTA</v>
      </c>
      <c r="F22" s="12">
        <f t="shared" si="3"/>
        <v>72</v>
      </c>
      <c r="G22" s="13">
        <f t="shared" si="2"/>
        <v>72</v>
      </c>
      <c r="H22" s="14"/>
      <c r="I22" s="14"/>
      <c r="J22" s="14"/>
    </row>
    <row r="23" spans="4:10" ht="13.5" customHeight="1">
      <c r="D23" s="11" t="str">
        <f t="shared" si="4"/>
        <v>C01POLYSAS</v>
      </c>
      <c r="E23" s="11" t="str">
        <f t="shared" si="4"/>
        <v>C01 POLY SAS</v>
      </c>
      <c r="F23" s="12">
        <f t="shared" si="3"/>
        <v>8249.74</v>
      </c>
      <c r="G23" s="13">
        <f t="shared" si="2"/>
        <v>8249.74</v>
      </c>
      <c r="H23" s="14"/>
      <c r="I23" s="14"/>
      <c r="J23" s="14"/>
    </row>
    <row r="24" spans="4:10" ht="13.5" customHeight="1">
      <c r="D24" s="11" t="str">
        <f t="shared" si="4"/>
        <v>C04POLYIDF</v>
      </c>
      <c r="E24" s="11" t="str">
        <f t="shared" si="4"/>
        <v>C04 POLY IDF</v>
      </c>
      <c r="F24" s="12">
        <f t="shared" si="3"/>
        <v>726</v>
      </c>
      <c r="G24" s="13">
        <f t="shared" si="2"/>
        <v>726</v>
      </c>
      <c r="H24" s="14"/>
      <c r="I24" s="14"/>
      <c r="J24" s="14"/>
    </row>
    <row r="25" spans="4:10" ht="13.5" customHeight="1">
      <c r="D25" s="11" t="str">
        <f t="shared" si="4"/>
        <v>C05POLYLAN</v>
      </c>
      <c r="E25" s="11" t="str">
        <f t="shared" si="4"/>
        <v>C05 POLY LANGUEDOC</v>
      </c>
      <c r="F25" s="12">
        <f t="shared" si="3"/>
        <v>2106.9699999999998</v>
      </c>
      <c r="G25" s="13">
        <f t="shared" si="2"/>
        <v>2106.9699999999998</v>
      </c>
      <c r="H25" s="14"/>
      <c r="I25" s="14"/>
      <c r="J25" s="14"/>
    </row>
    <row r="26" spans="4:10" ht="13.5" customHeight="1">
      <c r="D26" s="11" t="str">
        <f t="shared" si="4"/>
        <v>C10POLYPAQ</v>
      </c>
      <c r="E26" s="11" t="str">
        <f t="shared" si="4"/>
        <v>C10 POLY PAQ</v>
      </c>
      <c r="F26" s="12">
        <f t="shared" si="3"/>
        <v>47058.83</v>
      </c>
      <c r="G26" s="13">
        <f t="shared" si="2"/>
        <v>47058.83</v>
      </c>
      <c r="H26" s="14"/>
      <c r="I26" s="14"/>
      <c r="J26" s="14"/>
    </row>
    <row r="27" spans="4:10" ht="13.5" customHeight="1">
      <c r="D27" s="11" t="str">
        <f t="shared" si="4"/>
        <v>C15POLYTEL</v>
      </c>
      <c r="E27" s="11" t="str">
        <f t="shared" si="4"/>
        <v>C15 POLYTEL</v>
      </c>
      <c r="F27" s="12">
        <f t="shared" si="3"/>
        <v>18000</v>
      </c>
      <c r="G27" s="13">
        <f t="shared" si="2"/>
        <v>18000</v>
      </c>
      <c r="H27" s="14"/>
      <c r="I27" s="14"/>
      <c r="J27" s="14"/>
    </row>
    <row r="28" spans="4:10" ht="13.5" customHeight="1">
      <c r="D28" s="11" t="str">
        <f t="shared" si="4"/>
        <v>CAASMUTBTP</v>
      </c>
      <c r="E28" s="11" t="str">
        <f t="shared" si="4"/>
        <v>CAM BTP</v>
      </c>
      <c r="F28" s="12">
        <f t="shared" si="3"/>
        <v>2262</v>
      </c>
      <c r="G28" s="13">
        <f t="shared" si="2"/>
        <v>2262</v>
      </c>
      <c r="H28" s="14"/>
      <c r="I28" s="14"/>
      <c r="J28" s="14"/>
    </row>
    <row r="29" spans="4:10" ht="13.5" customHeight="1">
      <c r="D29" s="11" t="str">
        <f t="shared" si="4"/>
        <v>CAISSMEUSI</v>
      </c>
      <c r="E29" s="11" t="str">
        <f t="shared" si="4"/>
        <v>CAISSE MEUSIENNE</v>
      </c>
      <c r="F29" s="12">
        <f t="shared" si="3"/>
        <v>432</v>
      </c>
      <c r="G29" s="13">
        <f t="shared" si="2"/>
        <v>432</v>
      </c>
      <c r="H29" s="14"/>
      <c r="I29" s="14"/>
      <c r="J29" s="14"/>
    </row>
    <row r="30" spans="4:10" ht="13.5" customHeight="1">
      <c r="D30" s="11" t="str">
        <f t="shared" si="4"/>
        <v>CALYPSO</v>
      </c>
      <c r="E30" s="11" t="str">
        <f t="shared" si="4"/>
        <v>CALYPSO</v>
      </c>
      <c r="F30" s="12">
        <f t="shared" si="3"/>
        <v>1360</v>
      </c>
      <c r="G30" s="13">
        <f t="shared" si="2"/>
        <v>1360</v>
      </c>
      <c r="H30" s="14"/>
      <c r="I30" s="14"/>
      <c r="J30" s="14"/>
    </row>
    <row r="31" spans="4:10" ht="13.5" customHeight="1">
      <c r="D31" s="11" t="str">
        <f t="shared" si="4"/>
        <v>CAMCA</v>
      </c>
      <c r="E31" s="11" t="str">
        <f t="shared" si="4"/>
        <v>CAMCA</v>
      </c>
      <c r="F31" s="12">
        <f t="shared" si="3"/>
        <v>3708</v>
      </c>
      <c r="G31" s="13">
        <f t="shared" si="2"/>
        <v>3708</v>
      </c>
      <c r="H31" s="14"/>
      <c r="I31" s="14"/>
      <c r="J31" s="14"/>
    </row>
    <row r="32" spans="4:10" ht="13.5" customHeight="1">
      <c r="D32" s="11" t="str">
        <f t="shared" si="4"/>
        <v>CARMA</v>
      </c>
      <c r="E32" s="11" t="str">
        <f t="shared" si="4"/>
        <v>CARMA</v>
      </c>
      <c r="F32" s="12">
        <f t="shared" si="3"/>
        <v>1204.8</v>
      </c>
      <c r="G32" s="13">
        <f t="shared" si="2"/>
        <v>1204.8</v>
      </c>
      <c r="H32" s="14"/>
      <c r="I32" s="14"/>
      <c r="J32" s="14"/>
    </row>
    <row r="33" spans="4:10" ht="13.5" customHeight="1">
      <c r="D33" s="11" t="str">
        <f t="shared" si="4"/>
        <v>CFDP</v>
      </c>
      <c r="E33" s="11" t="str">
        <f t="shared" si="4"/>
        <v>CFDP</v>
      </c>
      <c r="F33" s="12">
        <f t="shared" si="3"/>
        <v>2393</v>
      </c>
      <c r="G33" s="13">
        <f t="shared" si="2"/>
        <v>2393</v>
      </c>
      <c r="H33" s="14"/>
      <c r="I33" s="14"/>
      <c r="J33" s="14"/>
    </row>
    <row r="34" spans="4:10" ht="13.5" customHeight="1">
      <c r="D34" s="11" t="str">
        <f t="shared" si="4"/>
        <v>CHUBBASS</v>
      </c>
      <c r="E34" s="11" t="str">
        <f t="shared" si="4"/>
        <v>CHUBB ASSURANCES</v>
      </c>
      <c r="F34" s="12">
        <f t="shared" si="3"/>
        <v>1806</v>
      </c>
      <c r="G34" s="13">
        <f t="shared" si="2"/>
        <v>1806</v>
      </c>
      <c r="H34" s="14"/>
      <c r="I34" s="14"/>
      <c r="J34" s="14"/>
    </row>
    <row r="35" spans="4:10" ht="13.5" customHeight="1">
      <c r="D35" s="11" t="str">
        <f t="shared" ref="D35:E50" si="5">+D226</f>
        <v>CIAM</v>
      </c>
      <c r="E35" s="11" t="str">
        <f t="shared" si="5"/>
        <v>CIAM</v>
      </c>
      <c r="F35" s="12">
        <f t="shared" si="3"/>
        <v>360</v>
      </c>
      <c r="G35" s="13">
        <f t="shared" si="2"/>
        <v>360</v>
      </c>
      <c r="H35" s="14"/>
      <c r="I35" s="14"/>
      <c r="J35" s="14"/>
    </row>
    <row r="36" spans="4:10" ht="13.5" customHeight="1">
      <c r="D36" s="11" t="str">
        <f t="shared" si="5"/>
        <v>CIBLEEXPERT</v>
      </c>
      <c r="E36" s="11" t="str">
        <f t="shared" si="5"/>
        <v>C16CIBLEXPERTS</v>
      </c>
      <c r="F36" s="12">
        <f t="shared" si="3"/>
        <v>900</v>
      </c>
      <c r="G36" s="13">
        <f t="shared" si="2"/>
        <v>900</v>
      </c>
      <c r="H36" s="14"/>
      <c r="I36" s="14"/>
      <c r="J36" s="14"/>
    </row>
    <row r="37" spans="4:10" ht="13.5" customHeight="1">
      <c r="D37" s="11" t="str">
        <f t="shared" si="5"/>
        <v>CLIENTDIVERS</v>
      </c>
      <c r="E37" s="11" t="str">
        <f t="shared" si="5"/>
        <v>CLIENT DIVERS</v>
      </c>
      <c r="F37" s="12">
        <f t="shared" si="3"/>
        <v>360</v>
      </c>
      <c r="G37" s="13">
        <f t="shared" si="2"/>
        <v>360</v>
      </c>
      <c r="H37" s="14"/>
      <c r="I37" s="14"/>
      <c r="J37" s="14"/>
    </row>
    <row r="38" spans="4:10" ht="13.5" customHeight="1">
      <c r="D38" s="11" t="str">
        <f t="shared" si="5"/>
        <v>COVEA</v>
      </c>
      <c r="E38" s="11" t="str">
        <f t="shared" si="5"/>
        <v>COVEA</v>
      </c>
      <c r="F38" s="12">
        <f t="shared" si="3"/>
        <v>18159.02</v>
      </c>
      <c r="G38" s="13">
        <f t="shared" si="2"/>
        <v>18159.02</v>
      </c>
      <c r="H38" s="14"/>
      <c r="I38" s="14"/>
      <c r="J38" s="14"/>
    </row>
    <row r="39" spans="4:10" ht="13.5" customHeight="1">
      <c r="D39" s="11" t="str">
        <f t="shared" si="5"/>
        <v>DIRECTASS</v>
      </c>
      <c r="E39" s="11" t="str">
        <f t="shared" si="5"/>
        <v>DIRECT ASSURANCES</v>
      </c>
      <c r="F39" s="12">
        <f t="shared" si="3"/>
        <v>408</v>
      </c>
      <c r="G39" s="13">
        <f t="shared" si="2"/>
        <v>408</v>
      </c>
      <c r="H39" s="14"/>
      <c r="I39" s="14"/>
      <c r="J39" s="14"/>
    </row>
    <row r="40" spans="4:10" ht="13.5" customHeight="1">
      <c r="D40" s="11" t="str">
        <f t="shared" si="5"/>
        <v>ECUREUILAS</v>
      </c>
      <c r="E40" s="11" t="str">
        <f t="shared" si="5"/>
        <v>ECUREUIL ASSURANCE</v>
      </c>
      <c r="F40" s="12">
        <f t="shared" si="3"/>
        <v>38428.800000000003</v>
      </c>
      <c r="G40" s="13">
        <f t="shared" si="2"/>
        <v>38428.800000000003</v>
      </c>
      <c r="H40" s="14"/>
      <c r="I40" s="14"/>
      <c r="J40" s="14"/>
    </row>
    <row r="41" spans="4:10" ht="13.5" customHeight="1">
      <c r="D41" s="11" t="str">
        <f t="shared" si="5"/>
        <v>EDFCIST</v>
      </c>
      <c r="E41" s="11" t="str">
        <f t="shared" si="5"/>
        <v>EDF CIST</v>
      </c>
      <c r="F41" s="12">
        <f t="shared" si="3"/>
        <v>3145.2</v>
      </c>
      <c r="G41" s="13">
        <f t="shared" si="2"/>
        <v>3145.2</v>
      </c>
      <c r="H41" s="14"/>
      <c r="I41" s="14"/>
      <c r="J41" s="14"/>
    </row>
    <row r="42" spans="4:10" ht="13.5" customHeight="1">
      <c r="D42" s="11" t="str">
        <f t="shared" si="5"/>
        <v>ERDF</v>
      </c>
      <c r="E42" s="11" t="str">
        <f t="shared" si="5"/>
        <v>ERDF</v>
      </c>
      <c r="F42" s="12">
        <f t="shared" si="3"/>
        <v>627</v>
      </c>
      <c r="G42" s="13">
        <f t="shared" si="2"/>
        <v>627</v>
      </c>
      <c r="H42" s="14"/>
      <c r="I42" s="14"/>
      <c r="J42" s="14"/>
    </row>
    <row r="43" spans="4:10" ht="13.5" customHeight="1">
      <c r="D43" s="11" t="str">
        <f t="shared" si="5"/>
        <v>ETHIAS</v>
      </c>
      <c r="E43" s="11" t="str">
        <f t="shared" si="5"/>
        <v>ETHIAS</v>
      </c>
      <c r="F43" s="12">
        <f t="shared" si="3"/>
        <v>4848</v>
      </c>
      <c r="G43" s="13">
        <f t="shared" si="2"/>
        <v>4848</v>
      </c>
      <c r="H43" s="14"/>
      <c r="I43" s="14"/>
      <c r="J43" s="14"/>
    </row>
    <row r="44" spans="4:10" ht="13.5" customHeight="1">
      <c r="D44" s="11" t="str">
        <f t="shared" si="5"/>
        <v>EUROFIL</v>
      </c>
      <c r="E44" s="11" t="str">
        <f t="shared" si="5"/>
        <v>EUROFIL</v>
      </c>
      <c r="F44" s="12">
        <f t="shared" si="3"/>
        <v>22279.200000000001</v>
      </c>
      <c r="G44" s="13">
        <f t="shared" si="2"/>
        <v>22279.200000000001</v>
      </c>
      <c r="H44" s="14"/>
      <c r="I44" s="14"/>
      <c r="J44" s="14"/>
    </row>
    <row r="45" spans="4:10" ht="13.5" customHeight="1">
      <c r="D45" s="11" t="str">
        <f t="shared" si="5"/>
        <v>EUROPROJUR</v>
      </c>
      <c r="E45" s="11" t="str">
        <f t="shared" si="5"/>
        <v>EUROP PROT JURIDIQUE</v>
      </c>
      <c r="F45" s="12">
        <f t="shared" si="3"/>
        <v>3276</v>
      </c>
      <c r="G45" s="13">
        <f t="shared" si="2"/>
        <v>3276</v>
      </c>
      <c r="H45" s="14"/>
      <c r="I45" s="14"/>
      <c r="J45" s="14"/>
    </row>
    <row r="46" spans="4:10" ht="13.5" customHeight="1">
      <c r="D46" s="11" t="str">
        <f t="shared" si="5"/>
        <v>EXPDIRECTE</v>
      </c>
      <c r="E46" s="11" t="str">
        <f t="shared" si="5"/>
        <v>EXPERTISE DIRECTE</v>
      </c>
      <c r="F46" s="12">
        <f t="shared" si="3"/>
        <v>128756.5</v>
      </c>
      <c r="G46" s="13">
        <f t="shared" si="2"/>
        <v>128756.5</v>
      </c>
      <c r="H46" s="14"/>
      <c r="I46" s="14"/>
      <c r="J46" s="14"/>
    </row>
    <row r="47" spans="4:10" ht="13.5" customHeight="1">
      <c r="D47" s="11" t="str">
        <f t="shared" si="5"/>
        <v>FILIAMAIF</v>
      </c>
      <c r="E47" s="11" t="str">
        <f t="shared" si="5"/>
        <v>FILIA MAIF</v>
      </c>
      <c r="F47" s="12">
        <f t="shared" si="3"/>
        <v>33571.94</v>
      </c>
      <c r="G47" s="13">
        <f t="shared" si="2"/>
        <v>33571.94</v>
      </c>
      <c r="H47" s="14"/>
      <c r="I47" s="14"/>
      <c r="J47" s="14"/>
    </row>
    <row r="48" spans="4:10" ht="13.5" customHeight="1">
      <c r="D48" s="11" t="str">
        <f t="shared" si="5"/>
        <v>GAN</v>
      </c>
      <c r="E48" s="11" t="str">
        <f t="shared" si="5"/>
        <v>GAN</v>
      </c>
      <c r="F48" s="12">
        <f t="shared" si="3"/>
        <v>92872.88</v>
      </c>
      <c r="G48" s="13">
        <f t="shared" si="2"/>
        <v>92872.88</v>
      </c>
      <c r="H48" s="14"/>
      <c r="I48" s="14"/>
      <c r="J48" s="14"/>
    </row>
    <row r="49" spans="4:10" ht="13.5" customHeight="1">
      <c r="D49" s="11" t="str">
        <f t="shared" si="5"/>
        <v>GANCIF</v>
      </c>
      <c r="E49" s="11" t="str">
        <f t="shared" si="5"/>
        <v>GAN CIF</v>
      </c>
      <c r="F49" s="12">
        <f t="shared" si="3"/>
        <v>7592</v>
      </c>
      <c r="G49" s="13">
        <f t="shared" si="2"/>
        <v>7592</v>
      </c>
      <c r="H49" s="14"/>
      <c r="I49" s="14"/>
      <c r="J49" s="14"/>
    </row>
    <row r="50" spans="4:10" ht="13.5" customHeight="1">
      <c r="D50" s="11" t="str">
        <f t="shared" si="5"/>
        <v>GANEURO</v>
      </c>
      <c r="E50" s="11" t="str">
        <f t="shared" si="5"/>
        <v>GAN EUROCOURTAGE</v>
      </c>
      <c r="F50" s="12">
        <f t="shared" si="3"/>
        <v>91413</v>
      </c>
      <c r="G50" s="13">
        <f t="shared" si="2"/>
        <v>91413</v>
      </c>
      <c r="H50" s="14"/>
      <c r="I50" s="14"/>
      <c r="J50" s="14"/>
    </row>
    <row r="51" spans="4:10" ht="13.5" customHeight="1">
      <c r="D51" s="11" t="str">
        <f t="shared" ref="D51:E66" si="6">+D242</f>
        <v>GCMAAF</v>
      </c>
      <c r="E51" s="11" t="str">
        <f t="shared" si="6"/>
        <v>C32GECO</v>
      </c>
      <c r="F51" s="12">
        <f t="shared" si="3"/>
        <v>2802</v>
      </c>
      <c r="G51" s="13">
        <f t="shared" si="2"/>
        <v>2802</v>
      </c>
      <c r="H51" s="14"/>
      <c r="I51" s="14"/>
      <c r="J51" s="14"/>
    </row>
    <row r="52" spans="4:10" ht="13.5" customHeight="1">
      <c r="D52" s="11" t="str">
        <f t="shared" si="6"/>
        <v>GENERALI</v>
      </c>
      <c r="E52" s="11" t="str">
        <f t="shared" si="6"/>
        <v>GENERALI ASSURANCES</v>
      </c>
      <c r="F52" s="12">
        <f t="shared" si="3"/>
        <v>222139.9</v>
      </c>
      <c r="G52" s="13">
        <f t="shared" si="2"/>
        <v>222139.9</v>
      </c>
      <c r="H52" s="14"/>
      <c r="I52" s="14"/>
      <c r="J52" s="14"/>
    </row>
    <row r="53" spans="4:10" ht="13.5" customHeight="1">
      <c r="D53" s="11" t="str">
        <f t="shared" si="6"/>
        <v>GMFASS</v>
      </c>
      <c r="E53" s="11" t="str">
        <f t="shared" si="6"/>
        <v>GMFASSURANCES</v>
      </c>
      <c r="F53" s="12">
        <f t="shared" si="3"/>
        <v>63699</v>
      </c>
      <c r="G53" s="13">
        <f t="shared" si="2"/>
        <v>63699</v>
      </c>
      <c r="H53" s="14"/>
      <c r="I53" s="14"/>
      <c r="J53" s="14"/>
    </row>
    <row r="54" spans="4:10" ht="13.5" customHeight="1">
      <c r="D54" s="11" t="str">
        <f t="shared" si="6"/>
        <v>GROUPAMA</v>
      </c>
      <c r="E54" s="11" t="str">
        <f t="shared" si="6"/>
        <v>GROUPAMA</v>
      </c>
      <c r="F54" s="12">
        <f t="shared" si="3"/>
        <v>675992.8</v>
      </c>
      <c r="G54" s="13">
        <f t="shared" si="2"/>
        <v>675992.8</v>
      </c>
      <c r="H54" s="14"/>
      <c r="I54" s="14"/>
      <c r="J54" s="14"/>
    </row>
    <row r="55" spans="4:10" ht="13.5" customHeight="1">
      <c r="D55" s="11" t="str">
        <f t="shared" si="6"/>
        <v>GROUPAMATR</v>
      </c>
      <c r="E55" s="11" t="str">
        <f t="shared" si="6"/>
        <v>GROUPAMA TRANSPORTS</v>
      </c>
      <c r="F55" s="12">
        <f t="shared" si="3"/>
        <v>1392</v>
      </c>
      <c r="G55" s="13">
        <f t="shared" si="2"/>
        <v>1392</v>
      </c>
      <c r="H55" s="14"/>
      <c r="I55" s="14"/>
      <c r="J55" s="14"/>
    </row>
    <row r="56" spans="4:10" ht="13.5" customHeight="1">
      <c r="D56" s="11" t="str">
        <f t="shared" si="6"/>
        <v>GROUPELAP</v>
      </c>
      <c r="E56" s="11" t="str">
        <f t="shared" si="6"/>
        <v>GROUPE LA POSTE</v>
      </c>
      <c r="F56" s="12">
        <f t="shared" si="3"/>
        <v>2268</v>
      </c>
      <c r="G56" s="13">
        <f t="shared" si="2"/>
        <v>2268</v>
      </c>
      <c r="H56" s="14"/>
      <c r="I56" s="14"/>
      <c r="J56" s="14"/>
    </row>
    <row r="57" spans="4:10" ht="13.5" customHeight="1">
      <c r="D57" s="11" t="str">
        <f t="shared" si="6"/>
        <v>GROUROUM</v>
      </c>
      <c r="E57" s="11" t="str">
        <f t="shared" si="6"/>
        <v>GROUPAMA ROUMANIE</v>
      </c>
      <c r="F57" s="12">
        <f t="shared" si="3"/>
        <v>48</v>
      </c>
      <c r="G57" s="13">
        <f t="shared" si="2"/>
        <v>48</v>
      </c>
      <c r="H57" s="14"/>
      <c r="I57" s="14"/>
      <c r="J57" s="14"/>
    </row>
    <row r="58" spans="4:10" ht="13.5" customHeight="1">
      <c r="D58" s="11" t="str">
        <f t="shared" si="6"/>
        <v>HDIGERLING</v>
      </c>
      <c r="E58" s="11" t="str">
        <f t="shared" si="6"/>
        <v>HDI GERLING</v>
      </c>
      <c r="F58" s="12">
        <f t="shared" si="3"/>
        <v>34920</v>
      </c>
      <c r="G58" s="13">
        <f t="shared" si="2"/>
        <v>34920</v>
      </c>
      <c r="H58" s="14"/>
      <c r="I58" s="14"/>
      <c r="J58" s="14"/>
    </row>
    <row r="59" spans="4:10" ht="13.5" customHeight="1">
      <c r="D59" s="11" t="str">
        <f t="shared" si="6"/>
        <v>HELVETIA</v>
      </c>
      <c r="E59" s="11" t="str">
        <f t="shared" si="6"/>
        <v>HELVETIA</v>
      </c>
      <c r="F59" s="12">
        <f t="shared" si="3"/>
        <v>1056</v>
      </c>
      <c r="G59" s="13">
        <f t="shared" si="2"/>
        <v>1056</v>
      </c>
      <c r="H59" s="14"/>
      <c r="I59" s="14"/>
      <c r="J59" s="14"/>
    </row>
    <row r="60" spans="4:10" ht="13.5" customHeight="1">
      <c r="D60" s="11" t="str">
        <f t="shared" si="6"/>
        <v>HISCOXASS</v>
      </c>
      <c r="E60" s="11" t="str">
        <f t="shared" si="6"/>
        <v>HISCOX ASSURANCES</v>
      </c>
      <c r="F60" s="12">
        <f t="shared" si="3"/>
        <v>900</v>
      </c>
      <c r="G60" s="13">
        <f t="shared" si="2"/>
        <v>900</v>
      </c>
      <c r="H60" s="14"/>
      <c r="I60" s="14"/>
      <c r="J60" s="14"/>
    </row>
    <row r="61" spans="4:10" ht="13.5" customHeight="1">
      <c r="D61" s="11" t="str">
        <f t="shared" si="6"/>
        <v>JURIDICA</v>
      </c>
      <c r="E61" s="11" t="str">
        <f t="shared" si="6"/>
        <v>JURIDICA</v>
      </c>
      <c r="F61" s="12">
        <f t="shared" si="3"/>
        <v>360</v>
      </c>
      <c r="G61" s="13">
        <f t="shared" si="2"/>
        <v>360</v>
      </c>
      <c r="H61" s="14"/>
      <c r="I61" s="14"/>
      <c r="J61" s="14"/>
    </row>
    <row r="62" spans="4:10" ht="13.5" customHeight="1">
      <c r="D62" s="11" t="str">
        <f t="shared" si="6"/>
        <v>LAPARISASS</v>
      </c>
      <c r="E62" s="11" t="str">
        <f t="shared" si="6"/>
        <v>LA PARISIENNE ASSURANCE</v>
      </c>
      <c r="F62" s="12">
        <f t="shared" si="3"/>
        <v>11964</v>
      </c>
      <c r="G62" s="13">
        <f t="shared" si="2"/>
        <v>11964</v>
      </c>
      <c r="H62" s="14"/>
      <c r="I62" s="14"/>
      <c r="J62" s="14"/>
    </row>
    <row r="63" spans="4:10" ht="13.5" customHeight="1">
      <c r="D63" s="11" t="str">
        <f t="shared" si="6"/>
        <v>LAUXILIAIR</v>
      </c>
      <c r="E63" s="11" t="str">
        <f t="shared" si="6"/>
        <v>L AUXILIAIRE</v>
      </c>
      <c r="F63" s="12">
        <f t="shared" si="3"/>
        <v>1416</v>
      </c>
      <c r="G63" s="13">
        <f t="shared" si="2"/>
        <v>1416</v>
      </c>
      <c r="H63" s="14"/>
      <c r="I63" s="14"/>
      <c r="J63" s="14"/>
    </row>
    <row r="64" spans="4:10" ht="13.5" customHeight="1">
      <c r="D64" s="11" t="str">
        <f t="shared" si="6"/>
        <v>LEQUITE</v>
      </c>
      <c r="E64" s="11" t="str">
        <f t="shared" si="6"/>
        <v>L EQUITE</v>
      </c>
      <c r="F64" s="12">
        <f t="shared" si="3"/>
        <v>3145</v>
      </c>
      <c r="G64" s="13">
        <f t="shared" si="2"/>
        <v>3145</v>
      </c>
      <c r="H64" s="14"/>
      <c r="I64" s="14"/>
      <c r="J64" s="14"/>
    </row>
    <row r="65" spans="4:10" ht="13.5" customHeight="1">
      <c r="D65" s="11" t="str">
        <f t="shared" si="6"/>
        <v>MAAF</v>
      </c>
      <c r="E65" s="11" t="str">
        <f t="shared" si="6"/>
        <v>MAAF</v>
      </c>
      <c r="F65" s="12">
        <f t="shared" si="3"/>
        <v>43933.2</v>
      </c>
      <c r="G65" s="13">
        <f t="shared" si="2"/>
        <v>43933.2</v>
      </c>
      <c r="H65" s="14"/>
      <c r="I65" s="14"/>
      <c r="J65" s="14"/>
    </row>
    <row r="66" spans="4:10" ht="13.5" customHeight="1">
      <c r="D66" s="11" t="str">
        <f t="shared" si="6"/>
        <v>MACIF</v>
      </c>
      <c r="E66" s="11" t="str">
        <f t="shared" si="6"/>
        <v>MACIF</v>
      </c>
      <c r="F66" s="12">
        <f t="shared" si="3"/>
        <v>255464.82</v>
      </c>
      <c r="G66" s="13">
        <f t="shared" si="2"/>
        <v>255464.82</v>
      </c>
      <c r="H66" s="14"/>
      <c r="I66" s="14"/>
      <c r="J66" s="14"/>
    </row>
    <row r="67" spans="4:10" ht="13.5" customHeight="1">
      <c r="D67" s="11" t="str">
        <f t="shared" ref="D67:E77" si="7">+D258</f>
        <v>MACSF</v>
      </c>
      <c r="E67" s="11" t="str">
        <f t="shared" si="7"/>
        <v>MACSF</v>
      </c>
      <c r="F67" s="12">
        <f t="shared" si="3"/>
        <v>3060</v>
      </c>
      <c r="G67" s="13">
        <f t="shared" ref="G67:G77" si="8">+F67-H67-I67-J67</f>
        <v>3060</v>
      </c>
      <c r="H67" s="14"/>
      <c r="I67" s="14"/>
      <c r="J67" s="14"/>
    </row>
    <row r="68" spans="4:10" ht="13.5" customHeight="1">
      <c r="D68" s="11" t="str">
        <f t="shared" si="7"/>
        <v>MAE</v>
      </c>
      <c r="E68" s="11" t="str">
        <f t="shared" si="7"/>
        <v>MAE</v>
      </c>
      <c r="F68" s="12">
        <f t="shared" si="3"/>
        <v>1848</v>
      </c>
      <c r="G68" s="13">
        <f t="shared" si="8"/>
        <v>1848</v>
      </c>
      <c r="H68" s="14"/>
      <c r="I68" s="14"/>
      <c r="J68" s="14"/>
    </row>
    <row r="69" spans="4:10" ht="13.5" customHeight="1">
      <c r="D69" s="11" t="str">
        <f t="shared" si="7"/>
        <v>MAIF</v>
      </c>
      <c r="E69" s="11" t="str">
        <f t="shared" si="7"/>
        <v>MAIF</v>
      </c>
      <c r="F69" s="12">
        <f t="shared" si="3"/>
        <v>158863.28</v>
      </c>
      <c r="G69" s="13">
        <f t="shared" si="8"/>
        <v>158863.28</v>
      </c>
      <c r="H69" s="14"/>
      <c r="I69" s="14"/>
      <c r="J69" s="14"/>
    </row>
    <row r="70" spans="4:10" ht="13.5" customHeight="1">
      <c r="D70" s="11" t="str">
        <f t="shared" si="7"/>
        <v>MAPA</v>
      </c>
      <c r="E70" s="11" t="str">
        <f t="shared" si="7"/>
        <v>MAPA</v>
      </c>
      <c r="F70" s="12">
        <f t="shared" si="3"/>
        <v>21930</v>
      </c>
      <c r="G70" s="13">
        <f t="shared" si="8"/>
        <v>21930</v>
      </c>
      <c r="H70" s="14"/>
      <c r="I70" s="14"/>
      <c r="J70" s="14"/>
    </row>
    <row r="71" spans="4:10" ht="13.5" customHeight="1">
      <c r="D71" s="11" t="str">
        <f t="shared" si="7"/>
        <v>MATMUT</v>
      </c>
      <c r="E71" s="11" t="str">
        <f t="shared" si="7"/>
        <v>MATMUT</v>
      </c>
      <c r="F71" s="12">
        <f t="shared" si="3"/>
        <v>15324</v>
      </c>
      <c r="G71" s="13">
        <f t="shared" si="8"/>
        <v>15324</v>
      </c>
      <c r="H71" s="14"/>
      <c r="I71" s="14"/>
      <c r="J71" s="14"/>
    </row>
    <row r="72" spans="4:10" ht="13.5" customHeight="1">
      <c r="D72" s="11" t="str">
        <f t="shared" si="7"/>
        <v>MEDERIC</v>
      </c>
      <c r="E72" s="11" t="str">
        <f t="shared" si="7"/>
        <v>MEDERIC</v>
      </c>
      <c r="F72" s="12">
        <f t="shared" si="3"/>
        <v>0</v>
      </c>
      <c r="G72" s="13">
        <f t="shared" si="8"/>
        <v>0</v>
      </c>
      <c r="H72" s="14"/>
      <c r="I72" s="14"/>
      <c r="J72" s="14"/>
    </row>
    <row r="73" spans="4:10" ht="13.5" customHeight="1">
      <c r="D73" s="11" t="str">
        <f t="shared" si="7"/>
        <v>MEDICALE</v>
      </c>
      <c r="E73" s="11" t="str">
        <f t="shared" si="7"/>
        <v>MEDICALE DE FRANCE</v>
      </c>
      <c r="F73" s="12">
        <f t="shared" si="3"/>
        <v>1632</v>
      </c>
      <c r="G73" s="13">
        <f t="shared" si="8"/>
        <v>1632</v>
      </c>
      <c r="H73" s="14"/>
      <c r="I73" s="14"/>
      <c r="J73" s="14"/>
    </row>
    <row r="74" spans="4:10" ht="13.5" customHeight="1">
      <c r="D74" s="11" t="str">
        <f t="shared" si="7"/>
        <v>MILLENIUMI</v>
      </c>
      <c r="E74" s="11" t="str">
        <f t="shared" si="7"/>
        <v>MILLENIUM</v>
      </c>
      <c r="F74" s="12">
        <f t="shared" si="3"/>
        <v>1320</v>
      </c>
      <c r="G74" s="13">
        <f t="shared" si="8"/>
        <v>1320</v>
      </c>
      <c r="H74" s="14"/>
      <c r="I74" s="14"/>
      <c r="J74" s="14"/>
    </row>
    <row r="75" spans="4:10" ht="13.5" customHeight="1">
      <c r="D75" s="11" t="str">
        <f t="shared" si="7"/>
        <v>MMA</v>
      </c>
      <c r="E75" s="11" t="str">
        <f t="shared" si="7"/>
        <v>MUTUELLE DU MANS</v>
      </c>
      <c r="F75" s="12">
        <f t="shared" si="3"/>
        <v>155781.35999999999</v>
      </c>
      <c r="G75" s="13">
        <f t="shared" si="8"/>
        <v>155781.35999999999</v>
      </c>
      <c r="H75" s="14"/>
      <c r="I75" s="14"/>
      <c r="J75" s="14"/>
    </row>
    <row r="76" spans="4:10" ht="13.5" customHeight="1">
      <c r="D76" s="11" t="str">
        <f t="shared" si="7"/>
        <v>MONCGEN</v>
      </c>
      <c r="E76" s="11" t="str">
        <f t="shared" si="7"/>
        <v>MONCEAU GENERALE</v>
      </c>
      <c r="F76" s="12">
        <f>+IF(D267="Total",0,-F267)</f>
        <v>276</v>
      </c>
      <c r="G76" s="13">
        <f t="shared" si="8"/>
        <v>276</v>
      </c>
      <c r="H76" s="14"/>
      <c r="I76" s="14"/>
      <c r="J76" s="14"/>
    </row>
    <row r="77" spans="4:10" ht="13.5" customHeight="1">
      <c r="D77" s="11" t="str">
        <f t="shared" si="7"/>
        <v>MSAMLIN</v>
      </c>
      <c r="E77" s="11" t="str">
        <f t="shared" si="7"/>
        <v>MS AMLIN</v>
      </c>
      <c r="F77" s="12">
        <f>+IF(D268="Total",0,-F268)</f>
        <v>4617</v>
      </c>
      <c r="G77" s="13">
        <f t="shared" si="8"/>
        <v>4617</v>
      </c>
      <c r="H77" s="14"/>
      <c r="I77" s="14"/>
      <c r="J77" s="14"/>
    </row>
    <row r="78" spans="4:10" ht="13.5" customHeight="1">
      <c r="D78" s="11" t="str">
        <f t="shared" ref="D78:E78" si="9">+D269</f>
        <v>MSIGEURO</v>
      </c>
      <c r="E78" s="11" t="str">
        <f t="shared" si="9"/>
        <v>MSIG EURO</v>
      </c>
      <c r="F78" s="12">
        <f t="shared" ref="F78:F127" si="10">+IF(D269="Total",0,-F269)</f>
        <v>1668</v>
      </c>
      <c r="G78" s="13">
        <f t="shared" ref="G78:G128" si="11">+F78-H78-I78-J78</f>
        <v>1668</v>
      </c>
      <c r="H78" s="14"/>
      <c r="I78" s="14"/>
      <c r="J78" s="14"/>
    </row>
    <row r="79" spans="4:10" ht="13.5" customHeight="1">
      <c r="D79" s="11" t="str">
        <f t="shared" ref="D79:E79" si="12">+D270</f>
        <v>MUTFRATASS</v>
      </c>
      <c r="E79" s="11" t="str">
        <f t="shared" si="12"/>
        <v>MUTUELLE FRATERNELLES</v>
      </c>
      <c r="F79" s="12">
        <f t="shared" si="10"/>
        <v>2694</v>
      </c>
      <c r="G79" s="13">
        <f t="shared" si="11"/>
        <v>2694</v>
      </c>
      <c r="H79" s="14"/>
      <c r="I79" s="14"/>
      <c r="J79" s="14"/>
    </row>
    <row r="80" spans="4:10" ht="13.5" customHeight="1">
      <c r="D80" s="11" t="str">
        <f t="shared" ref="D80:E80" si="13">+D271</f>
        <v>MUTLEST</v>
      </c>
      <c r="E80" s="11" t="str">
        <f t="shared" si="13"/>
        <v>MUTUELLE DE L'EST</v>
      </c>
      <c r="F80" s="12">
        <f t="shared" si="10"/>
        <v>1152</v>
      </c>
      <c r="G80" s="13">
        <f t="shared" si="11"/>
        <v>1152</v>
      </c>
      <c r="H80" s="14"/>
      <c r="I80" s="14"/>
      <c r="J80" s="14"/>
    </row>
    <row r="81" spans="4:10" ht="13.5" customHeight="1">
      <c r="D81" s="11" t="str">
        <f t="shared" ref="D81:E81" si="14">+D272</f>
        <v>MUTPOITIER</v>
      </c>
      <c r="E81" s="11" t="str">
        <f t="shared" si="14"/>
        <v>MUTUELLE DE POITIERS</v>
      </c>
      <c r="F81" s="12">
        <f t="shared" si="10"/>
        <v>390</v>
      </c>
      <c r="G81" s="13">
        <f t="shared" si="11"/>
        <v>390</v>
      </c>
      <c r="H81" s="14"/>
      <c r="I81" s="14"/>
      <c r="J81" s="14"/>
    </row>
    <row r="82" spans="4:10" ht="13.5" customHeight="1">
      <c r="D82" s="11" t="str">
        <f t="shared" ref="D82:E82" si="15">+D273</f>
        <v>MUTPOITOU</v>
      </c>
      <c r="E82" s="11" t="str">
        <f t="shared" si="15"/>
        <v>MUTUELLE DE POITOU</v>
      </c>
      <c r="F82" s="12">
        <f t="shared" si="10"/>
        <v>15036</v>
      </c>
      <c r="G82" s="13">
        <f t="shared" si="11"/>
        <v>15036</v>
      </c>
      <c r="H82" s="14"/>
      <c r="I82" s="14"/>
      <c r="J82" s="14"/>
    </row>
    <row r="83" spans="4:10" ht="13.5" customHeight="1">
      <c r="D83" s="11" t="str">
        <f t="shared" ref="D83:E83" si="16">+D274</f>
        <v>MUTSTCHRIS</v>
      </c>
      <c r="E83" s="11" t="str">
        <f t="shared" si="16"/>
        <v>MUTUELLE ST CHRISTOPHE</v>
      </c>
      <c r="F83" s="12">
        <f t="shared" si="10"/>
        <v>64437.32</v>
      </c>
      <c r="G83" s="13">
        <f t="shared" si="11"/>
        <v>64437.32</v>
      </c>
      <c r="H83" s="14"/>
      <c r="I83" s="14"/>
      <c r="J83" s="14"/>
    </row>
    <row r="84" spans="4:10" ht="13.5" customHeight="1">
      <c r="D84" s="11" t="str">
        <f t="shared" ref="D84:E84" si="17">+D275</f>
        <v>NATIOASSU</v>
      </c>
      <c r="E84" s="11" t="str">
        <f t="shared" si="17"/>
        <v>NATIO ASSURANCE</v>
      </c>
      <c r="F84" s="12">
        <f t="shared" si="10"/>
        <v>840</v>
      </c>
      <c r="G84" s="13">
        <f t="shared" si="11"/>
        <v>840</v>
      </c>
      <c r="H84" s="14"/>
      <c r="I84" s="14"/>
      <c r="J84" s="14"/>
    </row>
    <row r="85" spans="4:10" ht="13.5" customHeight="1">
      <c r="D85" s="11" t="str">
        <f t="shared" ref="D85:E85" si="18">+D276</f>
        <v>PACIFICA</v>
      </c>
      <c r="E85" s="11" t="str">
        <f t="shared" si="18"/>
        <v>PACIFICA</v>
      </c>
      <c r="F85" s="12">
        <f t="shared" si="10"/>
        <v>496826.06</v>
      </c>
      <c r="G85" s="13">
        <f t="shared" si="11"/>
        <v>496826.06</v>
      </c>
      <c r="H85" s="14"/>
      <c r="I85" s="14"/>
      <c r="J85" s="14"/>
    </row>
    <row r="86" spans="4:10" ht="13.5" customHeight="1">
      <c r="D86" s="11" t="str">
        <f t="shared" ref="D86:E86" si="19">+D277</f>
        <v>PLUSULTR</v>
      </c>
      <c r="E86" s="11" t="str">
        <f t="shared" si="19"/>
        <v>PLUSULTR</v>
      </c>
      <c r="F86" s="12">
        <f t="shared" si="10"/>
        <v>920</v>
      </c>
      <c r="G86" s="13">
        <f t="shared" si="11"/>
        <v>920</v>
      </c>
      <c r="H86" s="14"/>
      <c r="I86" s="14"/>
      <c r="J86" s="14"/>
    </row>
    <row r="87" spans="4:10" ht="13.5" customHeight="1">
      <c r="D87" s="11" t="str">
        <f t="shared" ref="D87:E87" si="20">+D278</f>
        <v>PMAPROTECT</v>
      </c>
      <c r="E87" s="11" t="str">
        <f t="shared" si="20"/>
        <v>PMA PROTECTION</v>
      </c>
      <c r="F87" s="12">
        <f t="shared" si="10"/>
        <v>660</v>
      </c>
      <c r="G87" s="13">
        <f t="shared" si="11"/>
        <v>660</v>
      </c>
      <c r="H87" s="14"/>
      <c r="I87" s="14"/>
      <c r="J87" s="14"/>
    </row>
    <row r="88" spans="4:10" ht="13.5" customHeight="1">
      <c r="D88" s="11" t="str">
        <f t="shared" ref="D88:E88" si="21">+D279</f>
        <v>POLYATLAN</v>
      </c>
      <c r="E88" s="11" t="str">
        <f t="shared" si="21"/>
        <v>C02POLYATLANTIQUE</v>
      </c>
      <c r="F88" s="12">
        <f t="shared" si="10"/>
        <v>648.04</v>
      </c>
      <c r="G88" s="13">
        <f t="shared" si="11"/>
        <v>648.04</v>
      </c>
      <c r="H88" s="14"/>
      <c r="I88" s="14"/>
      <c r="J88" s="14"/>
    </row>
    <row r="89" spans="4:10" ht="13.5" customHeight="1">
      <c r="D89" s="11" t="str">
        <f t="shared" ref="D89:E89" si="22">+D280</f>
        <v>POLYIDF</v>
      </c>
      <c r="E89" s="11" t="str">
        <f t="shared" si="22"/>
        <v>C04POLYIDFC</v>
      </c>
      <c r="F89" s="12">
        <f t="shared" si="10"/>
        <v>0</v>
      </c>
      <c r="G89" s="13">
        <f t="shared" si="11"/>
        <v>0</v>
      </c>
      <c r="H89" s="14"/>
      <c r="I89" s="14"/>
      <c r="J89" s="14"/>
    </row>
    <row r="90" spans="4:10" ht="13.5" customHeight="1">
      <c r="D90" s="11" t="str">
        <f t="shared" ref="D90:E90" si="23">+D281</f>
        <v>POLYMED</v>
      </c>
      <c r="E90" s="11" t="str">
        <f t="shared" si="23"/>
        <v>C06POLYMED</v>
      </c>
      <c r="F90" s="12">
        <f t="shared" si="10"/>
        <v>631.79999999999995</v>
      </c>
      <c r="G90" s="13">
        <f t="shared" si="11"/>
        <v>631.79999999999995</v>
      </c>
      <c r="H90" s="14"/>
      <c r="I90" s="14"/>
      <c r="J90" s="14"/>
    </row>
    <row r="91" spans="4:10" ht="13.5" customHeight="1">
      <c r="D91" s="11" t="str">
        <f t="shared" ref="D91:E91" si="24">+D282</f>
        <v>POLYNORD</v>
      </c>
      <c r="E91" s="11" t="str">
        <f t="shared" si="24"/>
        <v>C07POLYNP</v>
      </c>
      <c r="F91" s="12">
        <f t="shared" si="10"/>
        <v>9632.4</v>
      </c>
      <c r="G91" s="13">
        <f t="shared" si="11"/>
        <v>9632.4</v>
      </c>
      <c r="H91" s="14"/>
      <c r="I91" s="14"/>
      <c r="J91" s="14"/>
    </row>
    <row r="92" spans="4:10" ht="13.5" customHeight="1">
      <c r="D92" s="11" t="str">
        <f t="shared" ref="D92:E92" si="25">+D283</f>
        <v>POLYOUEST</v>
      </c>
      <c r="E92" s="11" t="str">
        <f t="shared" si="25"/>
        <v>C08POLYOUEST</v>
      </c>
      <c r="F92" s="12">
        <f t="shared" si="10"/>
        <v>784.88</v>
      </c>
      <c r="G92" s="13">
        <f t="shared" si="11"/>
        <v>784.88</v>
      </c>
      <c r="H92" s="14"/>
      <c r="I92" s="14"/>
      <c r="J92" s="14"/>
    </row>
    <row r="93" spans="4:10" ht="13.5" customHeight="1">
      <c r="D93" s="11" t="str">
        <f t="shared" ref="D93:E93" si="26">+D284</f>
        <v>POLYSERV</v>
      </c>
      <c r="E93" s="11" t="str">
        <f t="shared" si="26"/>
        <v>C33POLYSASENTREPRISES</v>
      </c>
      <c r="F93" s="12">
        <f t="shared" si="10"/>
        <v>82277</v>
      </c>
      <c r="G93" s="13">
        <f t="shared" si="11"/>
        <v>82277</v>
      </c>
      <c r="H93" s="14"/>
      <c r="I93" s="14"/>
      <c r="J93" s="14"/>
    </row>
    <row r="94" spans="4:10" ht="13.5" customHeight="1">
      <c r="D94" s="11" t="str">
        <f t="shared" ref="D94:E94" si="27">+D285</f>
        <v>POLYSIEGE</v>
      </c>
      <c r="E94" s="11" t="str">
        <f t="shared" si="27"/>
        <v>C01POLYSASSIEGE</v>
      </c>
      <c r="F94" s="12">
        <f t="shared" si="10"/>
        <v>131550.45000000001</v>
      </c>
      <c r="G94" s="13">
        <f t="shared" si="11"/>
        <v>131550.45000000001</v>
      </c>
      <c r="H94" s="14"/>
      <c r="I94" s="14"/>
      <c r="J94" s="14"/>
    </row>
    <row r="95" spans="4:10" ht="13.5" customHeight="1">
      <c r="D95" s="11" t="str">
        <f t="shared" ref="D95:E95" si="28">+D286</f>
        <v>PRIMAASS</v>
      </c>
      <c r="E95" s="11" t="str">
        <f t="shared" si="28"/>
        <v>PRIMA ASSURANCES</v>
      </c>
      <c r="F95" s="12">
        <f t="shared" si="10"/>
        <v>432</v>
      </c>
      <c r="G95" s="13">
        <f t="shared" si="11"/>
        <v>432</v>
      </c>
      <c r="H95" s="14"/>
      <c r="I95" s="14"/>
      <c r="J95" s="14"/>
    </row>
    <row r="96" spans="4:10" ht="13.5" customHeight="1">
      <c r="D96" s="11" t="str">
        <f t="shared" ref="D96:E96" si="29">+D287</f>
        <v>PROSEGUR</v>
      </c>
      <c r="E96" s="11" t="str">
        <f t="shared" si="29"/>
        <v>PROSEGUR</v>
      </c>
      <c r="F96" s="12">
        <f t="shared" si="10"/>
        <v>5409</v>
      </c>
      <c r="G96" s="13">
        <f t="shared" si="11"/>
        <v>5409</v>
      </c>
      <c r="H96" s="14"/>
      <c r="I96" s="14"/>
      <c r="J96" s="14"/>
    </row>
    <row r="97" spans="4:10" ht="13.5" customHeight="1">
      <c r="D97" s="11" t="str">
        <f t="shared" ref="D97:E97" si="30">+D288</f>
        <v>PROTECBTP</v>
      </c>
      <c r="E97" s="11" t="str">
        <f t="shared" si="30"/>
        <v>PROTEC BTP</v>
      </c>
      <c r="F97" s="12">
        <f t="shared" si="10"/>
        <v>1879.2</v>
      </c>
      <c r="G97" s="13">
        <f t="shared" si="11"/>
        <v>1879.2</v>
      </c>
      <c r="H97" s="14"/>
      <c r="I97" s="14"/>
      <c r="J97" s="14"/>
    </row>
    <row r="98" spans="4:10" ht="13.5" customHeight="1">
      <c r="D98" s="11" t="str">
        <f t="shared" ref="D98:E98" si="31">+D289</f>
        <v>QBE</v>
      </c>
      <c r="E98" s="11" t="str">
        <f t="shared" si="31"/>
        <v>QBE</v>
      </c>
      <c r="F98" s="12">
        <f t="shared" si="10"/>
        <v>1512</v>
      </c>
      <c r="G98" s="13">
        <f t="shared" si="11"/>
        <v>1512</v>
      </c>
      <c r="H98" s="14"/>
      <c r="I98" s="14"/>
      <c r="J98" s="14"/>
    </row>
    <row r="99" spans="4:10" ht="13.5" customHeight="1">
      <c r="D99" s="11" t="str">
        <f t="shared" ref="D99:E99" si="32">+D290</f>
        <v>RHODIAASS</v>
      </c>
      <c r="E99" s="11" t="str">
        <f t="shared" si="32"/>
        <v>RHODIA ASSURANCES</v>
      </c>
      <c r="F99" s="12">
        <f t="shared" si="10"/>
        <v>38100</v>
      </c>
      <c r="G99" s="13">
        <f t="shared" si="11"/>
        <v>38100</v>
      </c>
      <c r="H99" s="14"/>
      <c r="I99" s="14"/>
      <c r="J99" s="14"/>
    </row>
    <row r="100" spans="4:10" ht="13.5" customHeight="1">
      <c r="D100" s="11" t="str">
        <f t="shared" ref="D100:E100" si="33">+D291</f>
        <v>ROYALSUNAL</v>
      </c>
      <c r="E100" s="11" t="str">
        <f t="shared" si="33"/>
        <v>ROYAL SUN ALLIANCE</v>
      </c>
      <c r="F100" s="12">
        <f t="shared" si="10"/>
        <v>0</v>
      </c>
      <c r="G100" s="13">
        <f t="shared" si="11"/>
        <v>0</v>
      </c>
      <c r="H100" s="14"/>
      <c r="I100" s="14"/>
      <c r="J100" s="14"/>
    </row>
    <row r="101" spans="4:10" ht="13.5" customHeight="1">
      <c r="D101" s="11" t="str">
        <f t="shared" ref="D101:E101" si="34">+D292</f>
        <v>SADAC</v>
      </c>
      <c r="E101" s="11" t="str">
        <f t="shared" si="34"/>
        <v>SADAC</v>
      </c>
      <c r="F101" s="12">
        <f t="shared" si="10"/>
        <v>636</v>
      </c>
      <c r="G101" s="13">
        <f t="shared" si="11"/>
        <v>636</v>
      </c>
      <c r="H101" s="14"/>
      <c r="I101" s="14"/>
      <c r="J101" s="14"/>
    </row>
    <row r="102" spans="4:10" ht="13.5" customHeight="1">
      <c r="D102" s="11" t="str">
        <f t="shared" ref="D102:E102" si="35">+D293</f>
        <v>SAGENA</v>
      </c>
      <c r="E102" s="11" t="str">
        <f t="shared" si="35"/>
        <v>SAGENA</v>
      </c>
      <c r="F102" s="12">
        <f t="shared" si="10"/>
        <v>4834.32</v>
      </c>
      <c r="G102" s="13">
        <f t="shared" si="11"/>
        <v>4834.32</v>
      </c>
      <c r="H102" s="14"/>
      <c r="I102" s="14"/>
      <c r="J102" s="14"/>
    </row>
    <row r="103" spans="4:10" ht="13.5" customHeight="1">
      <c r="D103" s="11" t="str">
        <f t="shared" ref="D103:E103" si="36">+D294</f>
        <v>SERENIS</v>
      </c>
      <c r="E103" s="11" t="str">
        <f t="shared" si="36"/>
        <v>SERENIS</v>
      </c>
      <c r="F103" s="12">
        <f t="shared" si="10"/>
        <v>12580.95</v>
      </c>
      <c r="G103" s="13">
        <f t="shared" si="11"/>
        <v>12580.95</v>
      </c>
      <c r="H103" s="14"/>
      <c r="I103" s="14"/>
      <c r="J103" s="14"/>
    </row>
    <row r="104" spans="4:10" ht="13.5" customHeight="1">
      <c r="D104" s="11" t="str">
        <f t="shared" ref="D104:E104" si="37">+D295</f>
        <v>SMAB</v>
      </c>
      <c r="E104" s="11" t="str">
        <f t="shared" si="37"/>
        <v>SMAB</v>
      </c>
      <c r="F104" s="12">
        <f t="shared" si="10"/>
        <v>963.6</v>
      </c>
      <c r="G104" s="13">
        <f t="shared" si="11"/>
        <v>963.6</v>
      </c>
      <c r="H104" s="14"/>
      <c r="I104" s="14"/>
      <c r="J104" s="14"/>
    </row>
    <row r="105" spans="4:10" ht="13.5" customHeight="1">
      <c r="D105" s="11" t="str">
        <f t="shared" ref="D105:E105" si="38">+D296</f>
        <v>SMABTP</v>
      </c>
      <c r="E105" s="11" t="str">
        <f t="shared" si="38"/>
        <v>SMABTP</v>
      </c>
      <c r="F105" s="12">
        <f t="shared" si="10"/>
        <v>62082.11</v>
      </c>
      <c r="G105" s="13">
        <f t="shared" si="11"/>
        <v>62082.11</v>
      </c>
      <c r="H105" s="14"/>
      <c r="I105" s="14"/>
      <c r="J105" s="14"/>
    </row>
    <row r="106" spans="4:10" ht="13.5" customHeight="1">
      <c r="D106" s="11" t="str">
        <f t="shared" ref="D106:E106" si="39">+D297</f>
        <v>SMACL</v>
      </c>
      <c r="E106" s="11" t="str">
        <f t="shared" si="39"/>
        <v>SMACL</v>
      </c>
      <c r="F106" s="12">
        <f t="shared" si="10"/>
        <v>16756.2</v>
      </c>
      <c r="G106" s="13">
        <f t="shared" si="11"/>
        <v>16756.2</v>
      </c>
      <c r="H106" s="14"/>
      <c r="I106" s="14"/>
      <c r="J106" s="14"/>
    </row>
    <row r="107" spans="4:10" ht="13.5" customHeight="1">
      <c r="D107" s="11" t="str">
        <f t="shared" ref="D107:E107" si="40">+D298</f>
        <v>SOCASMABTP</v>
      </c>
      <c r="E107" s="11" t="str">
        <f t="shared" si="40"/>
        <v>SOCA SMA BTP</v>
      </c>
      <c r="F107" s="12">
        <f t="shared" si="10"/>
        <v>2709.94</v>
      </c>
      <c r="G107" s="13">
        <f t="shared" si="11"/>
        <v>2709.94</v>
      </c>
      <c r="H107" s="14"/>
      <c r="I107" s="14"/>
      <c r="J107" s="14"/>
    </row>
    <row r="108" spans="4:10" ht="13.5" customHeight="1">
      <c r="D108" s="11" t="str">
        <f t="shared" ref="D108:E108" si="41">+D299</f>
        <v>STEPOLYTEL</v>
      </c>
      <c r="E108" s="11" t="str">
        <f t="shared" si="41"/>
        <v>C15POLYTEL</v>
      </c>
      <c r="F108" s="12">
        <f t="shared" si="10"/>
        <v>0</v>
      </c>
      <c r="G108" s="13">
        <f t="shared" si="11"/>
        <v>0</v>
      </c>
      <c r="H108" s="14"/>
      <c r="I108" s="14"/>
      <c r="J108" s="14"/>
    </row>
    <row r="109" spans="4:10" ht="13.5" customHeight="1">
      <c r="D109" s="11" t="str">
        <f t="shared" ref="D109:E109" si="42">+D300</f>
        <v>STESUISAC</v>
      </c>
      <c r="E109" s="11" t="str">
        <f t="shared" si="42"/>
        <v>LA SUISSE</v>
      </c>
      <c r="F109" s="12">
        <f t="shared" si="10"/>
        <v>86178.91</v>
      </c>
      <c r="G109" s="13">
        <f t="shared" si="11"/>
        <v>84488.91</v>
      </c>
      <c r="H109" s="14"/>
      <c r="I109" s="14"/>
      <c r="J109" s="14">
        <v>1690</v>
      </c>
    </row>
    <row r="110" spans="4:10" ht="13.5" customHeight="1">
      <c r="D110" s="11" t="str">
        <f t="shared" ref="D110:E110" si="43">+D301</f>
        <v>SURAVASS</v>
      </c>
      <c r="E110" s="11" t="str">
        <f t="shared" si="43"/>
        <v>SURAVENIR ASSURANCES</v>
      </c>
      <c r="F110" s="12">
        <f t="shared" si="10"/>
        <v>8698</v>
      </c>
      <c r="G110" s="13">
        <f t="shared" si="11"/>
        <v>8698</v>
      </c>
      <c r="H110" s="14"/>
      <c r="I110" s="14"/>
      <c r="J110" s="14"/>
    </row>
    <row r="111" spans="4:10" ht="13.5" customHeight="1">
      <c r="D111" s="11" t="str">
        <f t="shared" ref="D111:E111" si="44">+D302</f>
        <v>TOKIOMARI</v>
      </c>
      <c r="E111" s="11" t="str">
        <f t="shared" si="44"/>
        <v>TOKIO MARINE EUROPE</v>
      </c>
      <c r="F111" s="12">
        <f t="shared" si="10"/>
        <v>6201.84</v>
      </c>
      <c r="G111" s="13">
        <f t="shared" si="11"/>
        <v>6201.84</v>
      </c>
      <c r="H111" s="14"/>
      <c r="I111" s="14"/>
      <c r="J111" s="14"/>
    </row>
    <row r="112" spans="4:10" ht="13.5" customHeight="1">
      <c r="D112" s="11" t="str">
        <f t="shared" ref="D112:E112" si="45">+D303</f>
        <v>UMR</v>
      </c>
      <c r="E112" s="11" t="str">
        <f t="shared" si="45"/>
        <v>UNION MUTUELLE DE REASSURANCE</v>
      </c>
      <c r="F112" s="12">
        <f t="shared" si="10"/>
        <v>504</v>
      </c>
      <c r="G112" s="13">
        <f t="shared" si="11"/>
        <v>504</v>
      </c>
      <c r="H112" s="14"/>
      <c r="I112" s="14"/>
      <c r="J112" s="14"/>
    </row>
    <row r="113" spans="4:10" ht="13.5" customHeight="1">
      <c r="D113" s="11" t="str">
        <f t="shared" ref="D113:E113" si="46">+D304</f>
        <v>UNBRESDOMB</v>
      </c>
      <c r="E113" s="11" t="str">
        <f t="shared" si="46"/>
        <v>UNION BRESSE DOMBES</v>
      </c>
      <c r="F113" s="12">
        <f t="shared" si="10"/>
        <v>0</v>
      </c>
      <c r="G113" s="13">
        <f t="shared" si="11"/>
        <v>0</v>
      </c>
      <c r="H113" s="14"/>
      <c r="I113" s="14"/>
      <c r="J113" s="14"/>
    </row>
    <row r="114" spans="4:10" ht="13.5" customHeight="1">
      <c r="D114" s="11" t="str">
        <f t="shared" ref="D114:E114" si="47">+D305</f>
        <v>VANAMEYDE</v>
      </c>
      <c r="E114" s="11" t="str">
        <f t="shared" si="47"/>
        <v>VANAMEYDE</v>
      </c>
      <c r="F114" s="12">
        <f t="shared" si="10"/>
        <v>770</v>
      </c>
      <c r="G114" s="13">
        <f t="shared" si="11"/>
        <v>770</v>
      </c>
      <c r="H114" s="14"/>
      <c r="I114" s="14"/>
      <c r="J114" s="14"/>
    </row>
    <row r="115" spans="4:10" ht="13.5" customHeight="1">
      <c r="D115" s="11" t="str">
        <f t="shared" ref="D115:E115" si="48">+D306</f>
        <v>VITTORIAAS</v>
      </c>
      <c r="E115" s="11" t="str">
        <f t="shared" si="48"/>
        <v>VITTORIA AS</v>
      </c>
      <c r="F115" s="12">
        <f t="shared" si="10"/>
        <v>900</v>
      </c>
      <c r="G115" s="13">
        <f t="shared" si="11"/>
        <v>900</v>
      </c>
      <c r="H115" s="14"/>
      <c r="I115" s="14"/>
      <c r="J115" s="14"/>
    </row>
    <row r="116" spans="4:10" ht="13.5" customHeight="1">
      <c r="D116" s="11" t="str">
        <f t="shared" ref="D116:E116" si="49">+D307</f>
        <v>WINTERTHUR</v>
      </c>
      <c r="E116" s="11" t="str">
        <f t="shared" si="49"/>
        <v>WINTERTHUR</v>
      </c>
      <c r="F116" s="12">
        <f t="shared" si="10"/>
        <v>23748</v>
      </c>
      <c r="G116" s="13">
        <f t="shared" si="11"/>
        <v>23748</v>
      </c>
      <c r="H116" s="14"/>
      <c r="I116" s="14"/>
      <c r="J116" s="14"/>
    </row>
    <row r="117" spans="4:10" ht="13.5" customHeight="1">
      <c r="D117" s="11" t="str">
        <f t="shared" ref="D117:E117" si="50">+D308</f>
        <v>ZURICH</v>
      </c>
      <c r="E117" s="11" t="str">
        <f t="shared" si="50"/>
        <v>ZURICH</v>
      </c>
      <c r="F117" s="12">
        <f t="shared" si="10"/>
        <v>2388</v>
      </c>
      <c r="G117" s="13">
        <f t="shared" si="11"/>
        <v>2388</v>
      </c>
      <c r="H117" s="14"/>
      <c r="I117" s="14"/>
      <c r="J117" s="14"/>
    </row>
    <row r="118" spans="4:10" ht="13.5" customHeight="1">
      <c r="D118" s="11" t="str">
        <f t="shared" ref="D118:E118" si="51">+D309</f>
        <v>ZURICHMARO</v>
      </c>
      <c r="E118" s="11" t="str">
        <f t="shared" si="51"/>
        <v>ZURICH MAROC</v>
      </c>
      <c r="F118" s="12">
        <f t="shared" si="10"/>
        <v>648</v>
      </c>
      <c r="G118" s="13">
        <f t="shared" si="11"/>
        <v>648</v>
      </c>
      <c r="H118" s="14"/>
      <c r="I118" s="14"/>
      <c r="J118" s="14"/>
    </row>
    <row r="119" spans="4:10" ht="13.5" customHeight="1">
      <c r="D119" s="11" t="str">
        <f t="shared" ref="D119:E119" si="52">+D310</f>
        <v>Total</v>
      </c>
      <c r="E119" s="11">
        <f t="shared" si="52"/>
        <v>0</v>
      </c>
      <c r="F119" s="12">
        <f t="shared" si="10"/>
        <v>0</v>
      </c>
      <c r="G119" s="13">
        <f t="shared" si="11"/>
        <v>0</v>
      </c>
      <c r="H119" s="14"/>
      <c r="I119" s="14"/>
      <c r="J119" s="14"/>
    </row>
    <row r="120" spans="4:10" ht="13.5" customHeight="1">
      <c r="D120" s="11">
        <f t="shared" ref="D120:E120" si="53">+D311</f>
        <v>0</v>
      </c>
      <c r="E120" s="11">
        <f t="shared" si="53"/>
        <v>0</v>
      </c>
      <c r="F120" s="12">
        <f t="shared" si="10"/>
        <v>0</v>
      </c>
      <c r="G120" s="13">
        <f t="shared" si="11"/>
        <v>0</v>
      </c>
      <c r="H120" s="14"/>
      <c r="I120" s="14"/>
      <c r="J120" s="14"/>
    </row>
    <row r="121" spans="4:10" ht="13.5" customHeight="1">
      <c r="D121" s="11">
        <f t="shared" ref="D121:E121" si="54">+D312</f>
        <v>0</v>
      </c>
      <c r="E121" s="11">
        <f t="shared" si="54"/>
        <v>0</v>
      </c>
      <c r="F121" s="12">
        <f t="shared" si="10"/>
        <v>0</v>
      </c>
      <c r="G121" s="13">
        <f t="shared" si="11"/>
        <v>0</v>
      </c>
      <c r="H121" s="14"/>
      <c r="I121" s="14"/>
      <c r="J121" s="14"/>
    </row>
    <row r="122" spans="4:10" ht="13.5" customHeight="1">
      <c r="D122" s="11">
        <f t="shared" ref="D122:E122" si="55">+D313</f>
        <v>0</v>
      </c>
      <c r="E122" s="11">
        <f t="shared" si="55"/>
        <v>0</v>
      </c>
      <c r="F122" s="12">
        <f t="shared" si="10"/>
        <v>0</v>
      </c>
      <c r="G122" s="13">
        <f t="shared" si="11"/>
        <v>0</v>
      </c>
      <c r="H122" s="14"/>
      <c r="I122" s="14"/>
      <c r="J122" s="14"/>
    </row>
    <row r="123" spans="4:10" ht="13.5" customHeight="1">
      <c r="D123" s="11">
        <f t="shared" ref="D123:E123" si="56">+D314</f>
        <v>0</v>
      </c>
      <c r="E123" s="11">
        <f t="shared" si="56"/>
        <v>0</v>
      </c>
      <c r="F123" s="12">
        <f t="shared" si="10"/>
        <v>0</v>
      </c>
      <c r="G123" s="13">
        <f t="shared" si="11"/>
        <v>0</v>
      </c>
      <c r="H123" s="14"/>
      <c r="I123" s="14"/>
      <c r="J123" s="14"/>
    </row>
    <row r="124" spans="4:10" ht="13.5" customHeight="1">
      <c r="D124" s="11">
        <f t="shared" ref="D124:E124" si="57">+D315</f>
        <v>0</v>
      </c>
      <c r="E124" s="11">
        <f t="shared" si="57"/>
        <v>0</v>
      </c>
      <c r="F124" s="12">
        <f t="shared" si="10"/>
        <v>0</v>
      </c>
      <c r="G124" s="13">
        <f t="shared" si="11"/>
        <v>0</v>
      </c>
      <c r="H124" s="14"/>
      <c r="I124" s="14"/>
      <c r="J124" s="14"/>
    </row>
    <row r="125" spans="4:10" ht="13.5" customHeight="1">
      <c r="D125" s="11">
        <f t="shared" ref="D125:E125" si="58">+D316</f>
        <v>0</v>
      </c>
      <c r="E125" s="11">
        <f t="shared" si="58"/>
        <v>0</v>
      </c>
      <c r="F125" s="12">
        <f t="shared" si="10"/>
        <v>0</v>
      </c>
      <c r="G125" s="13">
        <f t="shared" si="11"/>
        <v>0</v>
      </c>
      <c r="H125" s="14"/>
      <c r="I125" s="14"/>
      <c r="J125" s="14"/>
    </row>
    <row r="126" spans="4:10" ht="13.5" customHeight="1">
      <c r="D126" s="11">
        <f t="shared" ref="D126:E126" si="59">+D317</f>
        <v>0</v>
      </c>
      <c r="E126" s="11">
        <f t="shared" si="59"/>
        <v>0</v>
      </c>
      <c r="F126" s="12">
        <f t="shared" si="10"/>
        <v>0</v>
      </c>
      <c r="G126" s="13">
        <f t="shared" si="11"/>
        <v>0</v>
      </c>
      <c r="H126" s="14"/>
      <c r="I126" s="14"/>
      <c r="J126" s="14"/>
    </row>
    <row r="127" spans="4:10" ht="13.5" customHeight="1">
      <c r="D127" s="11">
        <f t="shared" ref="D127:E127" si="60">+D318</f>
        <v>0</v>
      </c>
      <c r="E127" s="11">
        <f t="shared" si="60"/>
        <v>0</v>
      </c>
      <c r="F127" s="12">
        <f t="shared" si="10"/>
        <v>0</v>
      </c>
      <c r="G127" s="13">
        <f t="shared" si="11"/>
        <v>0</v>
      </c>
      <c r="H127" s="14"/>
      <c r="I127" s="14"/>
      <c r="J127" s="14"/>
    </row>
    <row r="128" spans="4:10" ht="13.5" customHeight="1">
      <c r="D128" s="11">
        <f>+D319</f>
        <v>0</v>
      </c>
      <c r="E128" s="11">
        <f>+E319</f>
        <v>0</v>
      </c>
      <c r="F128" s="12">
        <f>+IF(D319="Total",0,-F319)</f>
        <v>0</v>
      </c>
      <c r="G128" s="13">
        <f t="shared" si="11"/>
        <v>0</v>
      </c>
      <c r="H128" s="14"/>
      <c r="I128" s="14"/>
      <c r="J128" s="14"/>
    </row>
    <row r="129" spans="1:12" ht="13.5" customHeight="1">
      <c r="D129" s="11">
        <f t="shared" ref="D129:E129" si="61">+D320</f>
        <v>0</v>
      </c>
      <c r="E129" s="11">
        <f t="shared" si="61"/>
        <v>0</v>
      </c>
      <c r="F129" s="12">
        <f t="shared" ref="F129:F133" si="62">+IF(D320="Total",0,-F320)</f>
        <v>0</v>
      </c>
      <c r="G129" s="13">
        <f t="shared" ref="G129:G133" si="63">+F129-H129-I129-J129</f>
        <v>0</v>
      </c>
      <c r="H129" s="14"/>
      <c r="I129" s="14"/>
      <c r="J129" s="14"/>
    </row>
    <row r="130" spans="1:12" ht="13.5" customHeight="1">
      <c r="D130" s="11">
        <f t="shared" ref="D130:E130" si="64">+D321</f>
        <v>0</v>
      </c>
      <c r="E130" s="11">
        <f t="shared" si="64"/>
        <v>0</v>
      </c>
      <c r="F130" s="12">
        <f t="shared" si="62"/>
        <v>0</v>
      </c>
      <c r="G130" s="13">
        <f t="shared" si="63"/>
        <v>0</v>
      </c>
      <c r="H130" s="14"/>
      <c r="I130" s="14"/>
      <c r="J130" s="14"/>
    </row>
    <row r="131" spans="1:12" ht="13.5" customHeight="1">
      <c r="A131" s="15"/>
      <c r="D131" s="11">
        <f t="shared" ref="D131:E131" si="65">+D322</f>
        <v>0</v>
      </c>
      <c r="E131" s="11">
        <f t="shared" si="65"/>
        <v>0</v>
      </c>
      <c r="F131" s="12">
        <f t="shared" si="62"/>
        <v>0</v>
      </c>
      <c r="G131" s="13">
        <f t="shared" si="63"/>
        <v>0</v>
      </c>
      <c r="H131" s="14"/>
      <c r="I131" s="14"/>
      <c r="J131" s="14"/>
    </row>
    <row r="132" spans="1:12" ht="13.5" customHeight="1">
      <c r="B132" s="15"/>
      <c r="D132" s="11">
        <f t="shared" ref="D132:E132" si="66">+D323</f>
        <v>0</v>
      </c>
      <c r="E132" s="11">
        <f t="shared" si="66"/>
        <v>0</v>
      </c>
      <c r="F132" s="12">
        <f t="shared" si="62"/>
        <v>0</v>
      </c>
      <c r="G132" s="13">
        <f t="shared" si="63"/>
        <v>0</v>
      </c>
      <c r="H132" s="14"/>
      <c r="I132" s="14"/>
      <c r="J132" s="14"/>
    </row>
    <row r="133" spans="1:12" s="15" customFormat="1">
      <c r="A133" s="10"/>
      <c r="B133" s="10"/>
      <c r="D133" s="11">
        <f t="shared" ref="D133:E133" si="67">+D324</f>
        <v>0</v>
      </c>
      <c r="E133" s="11">
        <f t="shared" si="67"/>
        <v>0</v>
      </c>
      <c r="F133" s="12">
        <f t="shared" si="62"/>
        <v>0</v>
      </c>
      <c r="G133" s="13">
        <f t="shared" si="63"/>
        <v>0</v>
      </c>
      <c r="H133" s="14"/>
      <c r="I133" s="14"/>
      <c r="J133" s="14"/>
    </row>
    <row r="134" spans="1:12">
      <c r="D134" s="155" t="s">
        <v>10</v>
      </c>
      <c r="E134" s="155"/>
      <c r="F134" s="12">
        <f>SUM(F2:F133)</f>
        <v>5171758.3500000006</v>
      </c>
      <c r="G134" s="13">
        <f>SUM(G2:G133)</f>
        <v>5170068.3500000006</v>
      </c>
      <c r="H134" s="13">
        <f>SUM(H2:H133)</f>
        <v>0</v>
      </c>
      <c r="I134" s="13">
        <f t="shared" ref="I134:J134" si="68">SUM(I2:I133)</f>
        <v>0</v>
      </c>
      <c r="J134" s="13">
        <f t="shared" si="68"/>
        <v>1690</v>
      </c>
    </row>
    <row r="135" spans="1:12">
      <c r="D135" s="16" t="s">
        <v>134</v>
      </c>
      <c r="E135" s="17" t="s">
        <v>11</v>
      </c>
      <c r="F135" s="13">
        <f>+VLOOKUP(D135,D193:F375,3,FALSE)</f>
        <v>-5171758.3499999996</v>
      </c>
      <c r="G135" s="156">
        <f>SUM(G134:J134)</f>
        <v>5171758.3500000006</v>
      </c>
      <c r="H135" s="156"/>
      <c r="I135" s="156"/>
      <c r="J135" s="156"/>
      <c r="K135" s="18"/>
    </row>
    <row r="136" spans="1:12">
      <c r="A136" s="22"/>
      <c r="E136" s="19" t="s">
        <v>12</v>
      </c>
      <c r="F136" s="20">
        <f>+F135+F134</f>
        <v>0</v>
      </c>
      <c r="G136" s="157">
        <f>+G135-F134</f>
        <v>0</v>
      </c>
      <c r="H136" s="157"/>
      <c r="I136" s="157"/>
      <c r="J136" s="157"/>
      <c r="K136" s="157"/>
    </row>
    <row r="137" spans="1:12">
      <c r="B137" s="22"/>
      <c r="E137" s="19"/>
      <c r="F137" s="20"/>
      <c r="G137" s="21"/>
      <c r="H137" s="21"/>
      <c r="I137" s="21"/>
      <c r="J137" s="21"/>
      <c r="K137" s="21"/>
    </row>
    <row r="138" spans="1:12" s="22" customFormat="1">
      <c r="B138" s="10"/>
      <c r="H138" s="11"/>
      <c r="I138" s="11"/>
      <c r="J138" s="11"/>
      <c r="K138" s="23"/>
    </row>
    <row r="139" spans="1:12">
      <c r="B139" s="22"/>
      <c r="D139" s="158" t="s">
        <v>13</v>
      </c>
      <c r="E139" s="158"/>
      <c r="F139" s="158"/>
      <c r="G139" s="158"/>
      <c r="H139" s="158"/>
      <c r="I139" s="158"/>
      <c r="J139" s="158"/>
      <c r="K139" s="24"/>
    </row>
    <row r="140" spans="1:12" s="22" customFormat="1">
      <c r="A140" s="10"/>
      <c r="B140" s="10"/>
      <c r="D140" s="25"/>
      <c r="E140" s="26"/>
      <c r="F140" s="26"/>
      <c r="G140" s="27">
        <v>0.2</v>
      </c>
      <c r="H140" s="28">
        <v>0.19600000000000001</v>
      </c>
      <c r="I140" s="28">
        <v>8.5000000000000006E-2</v>
      </c>
      <c r="J140" s="29" t="s">
        <v>14</v>
      </c>
      <c r="K140" s="26"/>
    </row>
    <row r="141" spans="1:12">
      <c r="D141" s="30"/>
      <c r="E141" s="31" t="s">
        <v>15</v>
      </c>
      <c r="F141" s="32">
        <f>+F134</f>
        <v>5171758.3500000006</v>
      </c>
      <c r="G141" s="33">
        <f>+G134</f>
        <v>5170068.3500000006</v>
      </c>
      <c r="H141" s="33">
        <f>+H134</f>
        <v>0</v>
      </c>
      <c r="I141" s="33">
        <f>+I134</f>
        <v>0</v>
      </c>
      <c r="J141" s="34">
        <f>+J134</f>
        <v>1690</v>
      </c>
      <c r="K141" s="35"/>
      <c r="L141" s="10" t="s">
        <v>16</v>
      </c>
    </row>
    <row r="142" spans="1:12">
      <c r="D142" s="36"/>
      <c r="E142" s="37" t="s">
        <v>165</v>
      </c>
      <c r="F142" s="32">
        <f>SUM(G142:J142)</f>
        <v>863368.05833333347</v>
      </c>
      <c r="G142" s="38">
        <f>+(G141+G143)/1.2*0.2</f>
        <v>861678.05833333347</v>
      </c>
      <c r="H142" s="38">
        <f>+H141/1.196*0.196</f>
        <v>0</v>
      </c>
      <c r="I142" s="38">
        <f>+I141/1.085*0.085</f>
        <v>0</v>
      </c>
      <c r="J142" s="39">
        <f>+J141</f>
        <v>1690</v>
      </c>
      <c r="K142" s="35"/>
    </row>
    <row r="143" spans="1:12">
      <c r="D143" s="30"/>
      <c r="E143" s="123" t="s">
        <v>164</v>
      </c>
      <c r="F143" s="55"/>
      <c r="G143" s="55"/>
      <c r="H143" s="55"/>
      <c r="I143" s="55"/>
      <c r="J143" s="56"/>
      <c r="K143" s="35"/>
    </row>
    <row r="144" spans="1:12">
      <c r="D144" s="36"/>
      <c r="E144" s="26"/>
      <c r="F144" s="26"/>
      <c r="G144" s="40"/>
      <c r="H144" s="40"/>
      <c r="I144" s="40"/>
      <c r="J144" s="41"/>
      <c r="K144" s="35"/>
    </row>
    <row r="145" spans="1:11">
      <c r="D145" s="42"/>
      <c r="E145" s="43"/>
      <c r="F145" s="44"/>
      <c r="G145" s="45" t="s">
        <v>18</v>
      </c>
      <c r="H145" s="45" t="s">
        <v>19</v>
      </c>
      <c r="I145" s="45" t="s">
        <v>20</v>
      </c>
      <c r="J145" s="46"/>
      <c r="K145" s="47"/>
    </row>
    <row r="146" spans="1:11">
      <c r="D146" s="42"/>
      <c r="E146" s="48" t="s">
        <v>141</v>
      </c>
      <c r="F146" s="49"/>
      <c r="G146" s="50">
        <f>+G147-G148</f>
        <v>1290722.78</v>
      </c>
      <c r="H146" s="50">
        <f>+H147-H148</f>
        <v>0</v>
      </c>
      <c r="I146" s="50">
        <f>+I147-I148</f>
        <v>0</v>
      </c>
      <c r="J146" s="51"/>
      <c r="K146" s="47"/>
    </row>
    <row r="147" spans="1:11">
      <c r="D147" s="42"/>
      <c r="E147" s="113" t="s">
        <v>138</v>
      </c>
      <c r="F147" s="113"/>
      <c r="G147" s="114">
        <f>_xll.Assistant.XL.RIK_AC("INF02__;INF02@E=1,S=1031,G=0,T=0,P=0:@R=A,S=1000,V={0}:R=B,S=1001|1,V={1}:R=C,S=1089,V={2}:",$B$1,G$145,$B$12)</f>
        <v>868044.78</v>
      </c>
      <c r="H147" s="114">
        <f>_xll.Assistant.XL.RIK_AC("INF02__;INF02@E=1,S=1031,G=0,T=0,P=0:@R=A,S=1000,V={0}:R=B,S=1001|1,V={1}:R=C,S=1089,V={2}:",$B$1,H$145,$B$12)</f>
        <v>0</v>
      </c>
      <c r="I147" s="114">
        <f>_xll.Assistant.XL.RIK_AC("INF02__;INF02@E=1,S=1031,G=0,T=0,P=0:@R=A,S=1000,V={0}:R=B,S=1001|1,V={1}:R=C,S=1089,V={2}:",$B$1,I$145,$B$12)</f>
        <v>0</v>
      </c>
      <c r="J147" s="115"/>
      <c r="K147" s="47"/>
    </row>
    <row r="148" spans="1:11">
      <c r="D148" s="42"/>
      <c r="E148" s="116" t="s">
        <v>166</v>
      </c>
      <c r="F148" s="117"/>
      <c r="G148" s="114">
        <f>_xll.Assistant.XL.RIK_AC("INF02__;INF02@E=1,S=1031,G=0,T=0,P=0:@R=A,S=1000,V={0}:R=B,S=1001|1,V={1}:R=C,S=1012|1,V={2}:R=D,S=1023,V={3}:R=E,S=1022,V={4}:",$B$1,G$145,$B$4,$B$9,$B$2)</f>
        <v>-422678</v>
      </c>
      <c r="H148" s="114">
        <f>_xll.Assistant.XL.RIK_AC("INF02__;INF02@E=1,S=1031,G=0,T=0,P=0:@R=A,S=1000,V={0}:R=B,S=1001|1,V={1}:R=C,S=1012|1,V={2}:R=D,S=1023,V={3}:R=E,S=1022,V={4}:",$B$1,H$145,$B$4,$B$9,$B$2)</f>
        <v>0</v>
      </c>
      <c r="I148" s="114">
        <f>_xll.Assistant.XL.RIK_AC("INF02__;INF02@E=1,S=1031,G=0,T=0,P=0:@R=A,S=1000,V={0}:R=B,S=1001|1,V={1}:R=C,S=1012|1,V={2}:R=D,S=1023,V={3}:R=E,S=1022,V={4}:",$B$1,I$145,$B$4,$B$9,$B$2)</f>
        <v>0</v>
      </c>
      <c r="J148" s="115"/>
      <c r="K148" s="47"/>
    </row>
    <row r="149" spans="1:11">
      <c r="D149" s="42"/>
      <c r="E149" s="47"/>
      <c r="F149" s="52"/>
      <c r="G149" s="35"/>
      <c r="H149" s="35"/>
      <c r="I149" s="35"/>
      <c r="J149" s="46"/>
      <c r="K149" s="47"/>
    </row>
    <row r="150" spans="1:11">
      <c r="D150" s="36"/>
      <c r="E150" s="159" t="s">
        <v>21</v>
      </c>
      <c r="F150" s="159"/>
      <c r="G150" s="125">
        <f>+G146-G142</f>
        <v>429044.72166666656</v>
      </c>
      <c r="H150" s="125">
        <f>+H146-H142</f>
        <v>0</v>
      </c>
      <c r="I150" s="125">
        <f>+I146-I142</f>
        <v>0</v>
      </c>
      <c r="J150" s="126"/>
      <c r="K150" s="53"/>
    </row>
    <row r="151" spans="1:11">
      <c r="D151" s="42"/>
      <c r="E151" s="43"/>
      <c r="F151" s="54" t="s">
        <v>22</v>
      </c>
      <c r="G151" s="55"/>
      <c r="H151" s="55"/>
      <c r="I151" s="55"/>
      <c r="J151" s="56"/>
      <c r="K151" s="47"/>
    </row>
    <row r="152" spans="1:11">
      <c r="D152" s="42"/>
      <c r="E152" s="43"/>
      <c r="F152" s="57" t="s">
        <v>23</v>
      </c>
      <c r="G152" s="58">
        <f>+G150-G151</f>
        <v>429044.72166666656</v>
      </c>
      <c r="H152" s="58">
        <f>+H150-H151</f>
        <v>0</v>
      </c>
      <c r="I152" s="58">
        <f>+I150-I151</f>
        <v>0</v>
      </c>
      <c r="J152" s="59">
        <f>+J150-J151</f>
        <v>0</v>
      </c>
      <c r="K152" s="47"/>
    </row>
    <row r="153" spans="1:11">
      <c r="D153" s="60"/>
      <c r="E153" s="61"/>
      <c r="F153" s="61"/>
      <c r="G153" s="61"/>
      <c r="H153" s="61"/>
      <c r="I153" s="61"/>
      <c r="J153" s="62"/>
      <c r="K153" s="22"/>
    </row>
    <row r="154" spans="1:11">
      <c r="D154" s="35"/>
      <c r="E154" s="35"/>
      <c r="F154" s="63"/>
      <c r="G154" s="63"/>
      <c r="H154" s="40"/>
      <c r="I154" s="64"/>
      <c r="J154" s="47"/>
      <c r="K154" s="22"/>
    </row>
    <row r="155" spans="1:11">
      <c r="A155" s="22"/>
      <c r="F155" s="65"/>
      <c r="G155" s="65"/>
      <c r="H155" s="65"/>
      <c r="I155" s="66"/>
    </row>
    <row r="156" spans="1:11">
      <c r="A156" s="22"/>
      <c r="B156" s="22"/>
      <c r="D156" s="158" t="s">
        <v>173</v>
      </c>
      <c r="E156" s="158"/>
      <c r="F156" s="158"/>
      <c r="G156" s="158"/>
      <c r="H156" s="158"/>
      <c r="I156" s="158"/>
      <c r="J156" s="158"/>
      <c r="K156" s="24"/>
    </row>
    <row r="157" spans="1:11" s="22" customFormat="1">
      <c r="A157" s="10"/>
      <c r="D157" s="25"/>
      <c r="E157" s="26"/>
      <c r="F157" s="26"/>
      <c r="G157" s="27">
        <v>0.2</v>
      </c>
      <c r="H157" s="28">
        <v>0.19600000000000001</v>
      </c>
      <c r="I157" s="28">
        <v>8.5000000000000006E-2</v>
      </c>
      <c r="J157" s="29" t="s">
        <v>14</v>
      </c>
      <c r="K157" s="26"/>
    </row>
    <row r="158" spans="1:11" s="22" customFormat="1">
      <c r="A158" s="10"/>
      <c r="B158" s="10"/>
      <c r="D158" s="25"/>
      <c r="E158" s="26"/>
      <c r="F158" s="26"/>
      <c r="G158" s="45"/>
      <c r="H158" s="45"/>
      <c r="I158" s="45"/>
      <c r="J158" s="67"/>
      <c r="K158" s="26"/>
    </row>
    <row r="159" spans="1:11">
      <c r="D159" s="36"/>
      <c r="E159" s="48" t="s">
        <v>24</v>
      </c>
      <c r="F159" s="68"/>
      <c r="G159" s="50">
        <f>_xll.Assistant.XL.RIK_AC("INF02__;INF02@E=1,S=1031,G=0,T=0,P=0:@R=A,S=1000,V={0}:R=B,S=1022,V={1}:R=C,S=1023,V={2}:R=D,S=1012|1,V=VE..VEIG:R=E,S=1001|1,V={3}:",$B$1,$B$2,$B$9,G$145)</f>
        <v>503968.36</v>
      </c>
      <c r="H159" s="50">
        <f>_xll.Assistant.XL.RIK_AC("INF02__;INF02@E=1,S=1031,G=0,T=0,P=0:@R=A,S=1000,V={0}:R=B,S=1022,V={1}:R=C,S=1023,V={2}:R=D,S=1012|1,V=VE..VEIG:R=E,S=1001|1,V={3}:",$B$1,$B$2,$B$9,H$145)</f>
        <v>0</v>
      </c>
      <c r="I159" s="50">
        <f>_xll.Assistant.XL.RIK_AC("INF02__;INF02@E=1,S=1031,G=0,T=0,P=0:@R=A,S=1000,V={0}:R=B,S=1022,V={1}:R=C,S=1023,V={2}:R=D,S=1012|1,V=VE..VEIG:R=E,S=1001|1,V={3}:",$B$1,$B$2,$B$9,I$145)</f>
        <v>0</v>
      </c>
      <c r="J159" s="69"/>
      <c r="K159" s="47"/>
    </row>
    <row r="160" spans="1:11">
      <c r="D160" s="36"/>
      <c r="E160" s="35"/>
      <c r="F160" s="35"/>
      <c r="G160" s="63"/>
      <c r="H160" s="35"/>
      <c r="I160" s="35"/>
      <c r="J160" s="46"/>
      <c r="K160" s="47"/>
    </row>
    <row r="161" spans="1:16">
      <c r="D161" s="36"/>
      <c r="E161" s="70" t="s">
        <v>25</v>
      </c>
      <c r="F161" s="122"/>
      <c r="G161" s="55">
        <v>786753.07</v>
      </c>
      <c r="H161" s="55">
        <v>0</v>
      </c>
      <c r="I161" s="55">
        <v>0</v>
      </c>
      <c r="J161" s="56">
        <v>1690</v>
      </c>
      <c r="K161" s="35"/>
      <c r="L161" s="137" t="s">
        <v>175</v>
      </c>
    </row>
    <row r="162" spans="1:16">
      <c r="D162" s="71"/>
      <c r="E162" s="54"/>
      <c r="F162" s="72"/>
      <c r="G162" s="35"/>
      <c r="H162" s="35"/>
      <c r="I162" s="35"/>
      <c r="J162" s="46"/>
      <c r="K162" s="35"/>
      <c r="L162" s="137"/>
    </row>
    <row r="163" spans="1:16">
      <c r="D163" s="36"/>
      <c r="E163" s="136" t="s">
        <v>26</v>
      </c>
      <c r="F163" s="136" t="s">
        <v>27</v>
      </c>
      <c r="G163" s="125">
        <f>+G161-G142+G159</f>
        <v>429043.37166666647</v>
      </c>
      <c r="H163" s="125">
        <f>+H161-H142+H159</f>
        <v>0</v>
      </c>
      <c r="I163" s="125">
        <f>+I161-I142+I159</f>
        <v>0</v>
      </c>
      <c r="J163" s="126">
        <f>+J161-J142+J159</f>
        <v>0</v>
      </c>
      <c r="K163" s="35"/>
    </row>
    <row r="164" spans="1:16">
      <c r="D164" s="36"/>
      <c r="E164" s="54"/>
      <c r="F164" s="54" t="s">
        <v>28</v>
      </c>
      <c r="G164" s="50">
        <f>+G150</f>
        <v>429044.72166666656</v>
      </c>
      <c r="H164" s="50">
        <f>+H150</f>
        <v>0</v>
      </c>
      <c r="I164" s="50">
        <f>+I150</f>
        <v>0</v>
      </c>
      <c r="J164" s="69"/>
      <c r="K164" s="35"/>
    </row>
    <row r="165" spans="1:16">
      <c r="A165" s="15"/>
      <c r="D165" s="36"/>
      <c r="E165" s="35"/>
      <c r="F165" s="73" t="s">
        <v>23</v>
      </c>
      <c r="G165" s="74">
        <f>+G163-G164</f>
        <v>-1.3500000000931323</v>
      </c>
      <c r="H165" s="74">
        <f>+H163-H164</f>
        <v>0</v>
      </c>
      <c r="I165" s="74">
        <f>+I163-I164</f>
        <v>0</v>
      </c>
      <c r="J165" s="75"/>
      <c r="K165" s="35"/>
    </row>
    <row r="166" spans="1:16">
      <c r="A166" s="15"/>
      <c r="B166" s="15"/>
      <c r="D166" s="36"/>
      <c r="E166" s="35"/>
      <c r="F166" s="35"/>
      <c r="G166" s="63"/>
      <c r="H166" s="35"/>
      <c r="I166" s="35"/>
      <c r="J166" s="76"/>
      <c r="K166" s="63"/>
    </row>
    <row r="167" spans="1:16" s="15" customFormat="1">
      <c r="A167" s="10"/>
      <c r="D167" s="60"/>
      <c r="E167" s="61"/>
      <c r="F167" s="61"/>
      <c r="G167" s="61"/>
      <c r="H167" s="61"/>
      <c r="I167" s="77"/>
      <c r="J167" s="78"/>
      <c r="K167" s="47"/>
    </row>
    <row r="168" spans="1:16" s="15" customFormat="1">
      <c r="B168" s="10"/>
      <c r="D168" s="35"/>
      <c r="E168" s="35"/>
      <c r="F168" s="35"/>
      <c r="G168" s="35"/>
      <c r="H168" s="35"/>
      <c r="I168" s="47"/>
      <c r="J168" s="47"/>
      <c r="K168" s="47"/>
    </row>
    <row r="169" spans="1:16">
      <c r="A169" s="15"/>
      <c r="B169" s="15"/>
    </row>
    <row r="170" spans="1:16" s="15" customFormat="1">
      <c r="D170" s="152" t="s">
        <v>29</v>
      </c>
      <c r="E170" s="153"/>
      <c r="F170" s="153"/>
      <c r="G170" s="153"/>
      <c r="H170" s="153"/>
      <c r="I170" s="153"/>
      <c r="J170" s="154"/>
      <c r="K170" s="138"/>
      <c r="L170" s="139"/>
    </row>
    <row r="171" spans="1:16" s="85" customFormat="1">
      <c r="B171" s="15"/>
      <c r="D171" s="25"/>
      <c r="E171" s="26"/>
      <c r="F171" s="26"/>
      <c r="G171" s="26"/>
      <c r="H171" s="26"/>
      <c r="I171" s="26"/>
      <c r="J171" s="120"/>
      <c r="K171" s="138"/>
      <c r="L171" s="140"/>
    </row>
    <row r="172" spans="1:16" s="15" customFormat="1">
      <c r="B172" s="85"/>
      <c r="D172" s="80"/>
      <c r="E172" s="35"/>
      <c r="F172" s="81" t="s">
        <v>30</v>
      </c>
      <c r="G172" s="82" t="s">
        <v>31</v>
      </c>
      <c r="H172" s="35"/>
      <c r="I172" s="35"/>
      <c r="J172" s="46"/>
      <c r="K172" s="142" t="s">
        <v>176</v>
      </c>
      <c r="L172" s="139"/>
    </row>
    <row r="173" spans="1:16" s="15" customFormat="1">
      <c r="D173" s="80">
        <v>4457400</v>
      </c>
      <c r="E173" s="54" t="s">
        <v>32</v>
      </c>
      <c r="F173" s="83">
        <f>+G150</f>
        <v>429044.72166666656</v>
      </c>
      <c r="G173" s="82"/>
      <c r="H173" s="35"/>
      <c r="I173" s="84"/>
      <c r="J173" s="46"/>
      <c r="K173" s="143">
        <f>+G148+F173</f>
        <v>6366.7216666665627</v>
      </c>
      <c r="L173" s="140"/>
      <c r="M173" s="85"/>
      <c r="N173" s="85"/>
      <c r="O173" s="85"/>
      <c r="P173" s="85"/>
    </row>
    <row r="174" spans="1:16" s="15" customFormat="1">
      <c r="D174" s="80">
        <v>4457100</v>
      </c>
      <c r="E174" s="54" t="s">
        <v>33</v>
      </c>
      <c r="F174" s="83">
        <f>+H150</f>
        <v>0</v>
      </c>
      <c r="G174" s="82"/>
      <c r="H174" s="35"/>
      <c r="I174" s="84"/>
      <c r="J174" s="46"/>
      <c r="K174" s="143">
        <f>+H148+F174</f>
        <v>0</v>
      </c>
      <c r="L174" s="140"/>
      <c r="M174" s="85"/>
      <c r="N174" s="85"/>
      <c r="O174" s="85"/>
      <c r="P174" s="85"/>
    </row>
    <row r="175" spans="1:16" s="15" customFormat="1">
      <c r="D175" s="80">
        <v>4457300</v>
      </c>
      <c r="E175" s="54" t="s">
        <v>34</v>
      </c>
      <c r="F175" s="83">
        <f>+I150</f>
        <v>0</v>
      </c>
      <c r="G175" s="86"/>
      <c r="H175" s="35"/>
      <c r="I175" s="84"/>
      <c r="J175" s="46"/>
      <c r="K175" s="143">
        <f>+I148+F175</f>
        <v>0</v>
      </c>
      <c r="L175" s="140"/>
      <c r="M175" s="85"/>
      <c r="N175" s="85"/>
      <c r="O175" s="85"/>
      <c r="P175" s="85"/>
    </row>
    <row r="176" spans="1:16" s="15" customFormat="1">
      <c r="D176" s="80">
        <v>4456200</v>
      </c>
      <c r="E176" s="54" t="s">
        <v>35</v>
      </c>
      <c r="F176" s="87"/>
      <c r="G176" s="131"/>
      <c r="H176" s="35"/>
      <c r="I176" s="35"/>
      <c r="J176" s="46"/>
      <c r="K176" s="144"/>
      <c r="L176" s="140"/>
      <c r="M176" s="85"/>
      <c r="N176" s="85"/>
      <c r="O176" s="85"/>
      <c r="P176" s="85"/>
    </row>
    <row r="177" spans="1:16" s="15" customFormat="1">
      <c r="D177" s="80">
        <v>4456600</v>
      </c>
      <c r="E177" s="54" t="s">
        <v>36</v>
      </c>
      <c r="F177" s="88"/>
      <c r="G177" s="131">
        <v>881.03</v>
      </c>
      <c r="H177" s="35"/>
      <c r="I177" s="35"/>
      <c r="J177" s="46"/>
      <c r="K177" s="144"/>
      <c r="L177" s="140"/>
      <c r="M177" s="85"/>
      <c r="N177" s="85"/>
      <c r="O177" s="85"/>
      <c r="P177" s="85"/>
    </row>
    <row r="178" spans="1:16" s="15" customFormat="1">
      <c r="D178" s="80">
        <v>4456610</v>
      </c>
      <c r="E178" s="54" t="s">
        <v>37</v>
      </c>
      <c r="F178" s="88"/>
      <c r="G178" s="131">
        <v>3760.88</v>
      </c>
      <c r="H178" s="35"/>
      <c r="I178" s="84"/>
      <c r="J178" s="46"/>
      <c r="K178" s="141"/>
      <c r="L178" s="140"/>
      <c r="M178" s="85"/>
      <c r="N178" s="85"/>
      <c r="O178" s="85"/>
      <c r="P178" s="85"/>
    </row>
    <row r="179" spans="1:16" s="15" customFormat="1">
      <c r="A179" s="10"/>
      <c r="D179" s="80"/>
      <c r="E179" s="134" t="s">
        <v>38</v>
      </c>
      <c r="F179" s="89">
        <f>+J163</f>
        <v>0</v>
      </c>
      <c r="G179" s="132"/>
      <c r="H179" s="35"/>
      <c r="I179" s="35"/>
      <c r="J179" s="46"/>
      <c r="K179" s="141"/>
      <c r="L179" s="140"/>
      <c r="M179" s="85"/>
      <c r="N179" s="85"/>
      <c r="O179" s="85"/>
      <c r="P179" s="85"/>
    </row>
    <row r="180" spans="1:16" s="15" customFormat="1">
      <c r="A180" s="10"/>
      <c r="B180" s="10"/>
      <c r="D180" s="128">
        <v>4455110</v>
      </c>
      <c r="E180" s="129" t="s">
        <v>39</v>
      </c>
      <c r="F180" s="90"/>
      <c r="G180" s="133">
        <f>+F173+F174+F175-G176-G177-G178</f>
        <v>424402.81166666653</v>
      </c>
      <c r="H180" s="35"/>
      <c r="I180" s="35"/>
      <c r="J180" s="46"/>
      <c r="K180" s="141"/>
      <c r="L180" s="140"/>
      <c r="M180" s="85"/>
      <c r="N180" s="85"/>
      <c r="O180" s="85"/>
      <c r="P180" s="85"/>
    </row>
    <row r="181" spans="1:16">
      <c r="D181" s="80"/>
      <c r="E181" s="35"/>
      <c r="F181" s="88"/>
      <c r="G181" s="130"/>
      <c r="H181" s="35"/>
      <c r="I181" s="35"/>
      <c r="J181" s="46"/>
      <c r="K181" s="141"/>
      <c r="L181" s="141"/>
    </row>
    <row r="182" spans="1:16">
      <c r="D182" s="91"/>
      <c r="E182" s="61"/>
      <c r="F182" s="92"/>
      <c r="G182" s="93"/>
      <c r="H182" s="61"/>
      <c r="I182" s="61"/>
      <c r="J182" s="62"/>
    </row>
    <row r="183" spans="1:16">
      <c r="G183" s="94"/>
    </row>
    <row r="189" spans="1:16">
      <c r="D189" s="95" t="s">
        <v>40</v>
      </c>
      <c r="E189" s="96"/>
      <c r="F189" s="96"/>
      <c r="G189" s="97"/>
      <c r="H189" s="22"/>
      <c r="I189" s="22"/>
      <c r="J189" s="22"/>
    </row>
    <row r="190" spans="1:16">
      <c r="D190" s="96"/>
      <c r="E190" s="96"/>
      <c r="F190" s="96"/>
      <c r="G190" s="97"/>
      <c r="H190" s="22"/>
      <c r="I190" s="22"/>
      <c r="J190" s="22"/>
    </row>
    <row r="191" spans="1:16">
      <c r="D191" s="96" t="str">
        <f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119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B,S=1044,V=oui:R=C,S=1089,V={1}:R=D,S=1003|4,V=Client:",$B$1,$B$12)</f>
        <v/>
      </c>
      <c r="E191" s="96"/>
      <c r="F191" s="96"/>
      <c r="G191" s="97"/>
    </row>
    <row r="192" spans="1:16">
      <c r="D192" s="98" t="s">
        <v>41</v>
      </c>
      <c r="E192" s="98" t="s">
        <v>42</v>
      </c>
      <c r="F192" s="98" t="s">
        <v>43</v>
      </c>
      <c r="G192" s="99"/>
    </row>
    <row r="193" spans="4:7">
      <c r="D193" s="110" t="s">
        <v>178</v>
      </c>
      <c r="E193" s="110" t="s">
        <v>179</v>
      </c>
      <c r="F193" s="111">
        <v>-72896.05</v>
      </c>
      <c r="G193" s="100"/>
    </row>
    <row r="194" spans="4:7">
      <c r="D194" s="110" t="s">
        <v>44</v>
      </c>
      <c r="E194" s="110" t="s">
        <v>45</v>
      </c>
      <c r="F194" s="111">
        <v>-194231.87</v>
      </c>
      <c r="G194" s="100"/>
    </row>
    <row r="195" spans="4:7">
      <c r="D195" s="110" t="s">
        <v>180</v>
      </c>
      <c r="E195" s="110" t="s">
        <v>181</v>
      </c>
      <c r="F195" s="111">
        <v>-11740.8</v>
      </c>
      <c r="G195" s="100"/>
    </row>
    <row r="196" spans="4:7">
      <c r="D196" s="110" t="s">
        <v>46</v>
      </c>
      <c r="E196" s="110" t="s">
        <v>46</v>
      </c>
      <c r="F196" s="111">
        <v>-37698.47</v>
      </c>
      <c r="G196" s="100"/>
    </row>
    <row r="197" spans="4:7">
      <c r="D197" s="110" t="s">
        <v>182</v>
      </c>
      <c r="E197" s="110" t="s">
        <v>182</v>
      </c>
      <c r="F197" s="111">
        <v>-38208</v>
      </c>
      <c r="G197" s="100"/>
    </row>
    <row r="198" spans="4:7">
      <c r="D198" s="110" t="s">
        <v>47</v>
      </c>
      <c r="E198" s="110" t="s">
        <v>47</v>
      </c>
      <c r="F198" s="111">
        <v>-441266.57</v>
      </c>
      <c r="G198" s="100"/>
    </row>
    <row r="199" spans="4:7">
      <c r="D199" s="110" t="s">
        <v>48</v>
      </c>
      <c r="E199" s="110" t="s">
        <v>183</v>
      </c>
      <c r="F199" s="111">
        <v>-1050</v>
      </c>
      <c r="G199" s="100"/>
    </row>
    <row r="200" spans="4:7">
      <c r="D200" s="110" t="s">
        <v>49</v>
      </c>
      <c r="E200" s="110" t="s">
        <v>49</v>
      </c>
      <c r="F200" s="111">
        <v>-41067</v>
      </c>
      <c r="G200" s="100"/>
    </row>
    <row r="201" spans="4:7">
      <c r="D201" s="110" t="s">
        <v>184</v>
      </c>
      <c r="E201" s="110" t="s">
        <v>184</v>
      </c>
      <c r="F201" s="111">
        <v>-756</v>
      </c>
      <c r="G201" s="100"/>
    </row>
    <row r="202" spans="4:7">
      <c r="D202" s="110" t="s">
        <v>185</v>
      </c>
      <c r="E202" s="110" t="s">
        <v>185</v>
      </c>
      <c r="F202" s="111">
        <v>-10232.34</v>
      </c>
      <c r="G202" s="100"/>
    </row>
    <row r="203" spans="4:7">
      <c r="D203" s="110" t="s">
        <v>51</v>
      </c>
      <c r="E203" s="110" t="s">
        <v>186</v>
      </c>
      <c r="F203" s="111">
        <v>-26985.18</v>
      </c>
      <c r="G203" s="100"/>
    </row>
    <row r="204" spans="4:7">
      <c r="D204" s="110" t="s">
        <v>52</v>
      </c>
      <c r="E204" s="110" t="s">
        <v>187</v>
      </c>
      <c r="F204" s="111">
        <v>-7228.8</v>
      </c>
      <c r="G204" s="100"/>
    </row>
    <row r="205" spans="4:7">
      <c r="D205" s="110" t="s">
        <v>188</v>
      </c>
      <c r="E205" s="110" t="s">
        <v>188</v>
      </c>
      <c r="F205" s="111">
        <v>-72</v>
      </c>
      <c r="G205" s="100"/>
    </row>
    <row r="206" spans="4:7">
      <c r="D206" s="110" t="s">
        <v>189</v>
      </c>
      <c r="E206" s="110" t="s">
        <v>50</v>
      </c>
      <c r="F206" s="111">
        <v>-408</v>
      </c>
      <c r="G206" s="100"/>
    </row>
    <row r="207" spans="4:7">
      <c r="D207" s="110" t="s">
        <v>53</v>
      </c>
      <c r="E207" s="110" t="s">
        <v>54</v>
      </c>
      <c r="F207" s="111">
        <v>0</v>
      </c>
      <c r="G207" s="100"/>
    </row>
    <row r="208" spans="4:7">
      <c r="D208" s="110" t="s">
        <v>55</v>
      </c>
      <c r="E208" s="110" t="s">
        <v>56</v>
      </c>
      <c r="F208" s="111">
        <v>-767422.81</v>
      </c>
      <c r="G208" s="100"/>
    </row>
    <row r="209" spans="4:7">
      <c r="D209" s="110" t="s">
        <v>190</v>
      </c>
      <c r="E209" s="110" t="s">
        <v>191</v>
      </c>
      <c r="F209" s="111">
        <v>0</v>
      </c>
      <c r="G209" s="100"/>
    </row>
    <row r="210" spans="4:7">
      <c r="D210" s="110" t="s">
        <v>192</v>
      </c>
      <c r="E210" s="110" t="s">
        <v>193</v>
      </c>
      <c r="F210" s="111">
        <v>-3696</v>
      </c>
      <c r="G210" s="100"/>
    </row>
    <row r="211" spans="4:7">
      <c r="D211" s="110" t="s">
        <v>57</v>
      </c>
      <c r="E211" s="110" t="s">
        <v>58</v>
      </c>
      <c r="F211" s="111">
        <v>-27772.2</v>
      </c>
      <c r="G211" s="100"/>
    </row>
    <row r="212" spans="4:7">
      <c r="D212" s="110" t="s">
        <v>59</v>
      </c>
      <c r="E212" s="110" t="s">
        <v>60</v>
      </c>
      <c r="F212" s="111">
        <v>-178417</v>
      </c>
      <c r="G212" s="100"/>
    </row>
    <row r="213" spans="4:7">
      <c r="D213" s="110" t="s">
        <v>194</v>
      </c>
      <c r="E213" s="110" t="s">
        <v>194</v>
      </c>
      <c r="F213" s="111">
        <v>-72</v>
      </c>
      <c r="G213" s="100"/>
    </row>
    <row r="214" spans="4:7">
      <c r="D214" s="110" t="s">
        <v>63</v>
      </c>
      <c r="E214" s="110" t="s">
        <v>195</v>
      </c>
      <c r="F214" s="111">
        <v>-8249.74</v>
      </c>
      <c r="G214" s="100"/>
    </row>
    <row r="215" spans="4:7">
      <c r="D215" s="110" t="s">
        <v>66</v>
      </c>
      <c r="E215" s="110" t="s">
        <v>196</v>
      </c>
      <c r="F215" s="111">
        <v>-726</v>
      </c>
      <c r="G215" s="100"/>
    </row>
    <row r="216" spans="4:7">
      <c r="D216" s="110" t="s">
        <v>67</v>
      </c>
      <c r="E216" s="110" t="s">
        <v>197</v>
      </c>
      <c r="F216" s="111">
        <v>-2106.9699999999998</v>
      </c>
      <c r="G216" s="100"/>
    </row>
    <row r="217" spans="4:7">
      <c r="D217" s="110" t="s">
        <v>70</v>
      </c>
      <c r="E217" s="110" t="s">
        <v>198</v>
      </c>
      <c r="F217" s="111">
        <v>-47058.83</v>
      </c>
      <c r="G217" s="100"/>
    </row>
    <row r="218" spans="4:7">
      <c r="D218" s="110" t="s">
        <v>199</v>
      </c>
      <c r="E218" s="110" t="s">
        <v>200</v>
      </c>
      <c r="F218" s="111">
        <v>-18000</v>
      </c>
      <c r="G218" s="100"/>
    </row>
    <row r="219" spans="4:7">
      <c r="D219" s="110" t="s">
        <v>201</v>
      </c>
      <c r="E219" s="110" t="s">
        <v>202</v>
      </c>
      <c r="F219" s="111">
        <v>-2262</v>
      </c>
      <c r="G219" s="100"/>
    </row>
    <row r="220" spans="4:7">
      <c r="D220" s="110" t="s">
        <v>203</v>
      </c>
      <c r="E220" s="110" t="s">
        <v>204</v>
      </c>
      <c r="F220" s="111">
        <v>-432</v>
      </c>
      <c r="G220" s="100"/>
    </row>
    <row r="221" spans="4:7">
      <c r="D221" s="110" t="s">
        <v>72</v>
      </c>
      <c r="E221" s="110" t="s">
        <v>72</v>
      </c>
      <c r="F221" s="111">
        <v>-1360</v>
      </c>
      <c r="G221" s="100"/>
    </row>
    <row r="222" spans="4:7">
      <c r="D222" s="110" t="s">
        <v>205</v>
      </c>
      <c r="E222" s="110" t="s">
        <v>205</v>
      </c>
      <c r="F222" s="111">
        <v>-3708</v>
      </c>
      <c r="G222" s="100"/>
    </row>
    <row r="223" spans="4:7">
      <c r="D223" s="110" t="s">
        <v>73</v>
      </c>
      <c r="E223" s="110" t="s">
        <v>73</v>
      </c>
      <c r="F223" s="111">
        <v>-1204.8</v>
      </c>
      <c r="G223" s="100"/>
    </row>
    <row r="224" spans="4:7">
      <c r="D224" s="110" t="s">
        <v>206</v>
      </c>
      <c r="E224" s="110" t="s">
        <v>206</v>
      </c>
      <c r="F224" s="111">
        <v>-2393</v>
      </c>
      <c r="G224" s="100"/>
    </row>
    <row r="225" spans="4:7">
      <c r="D225" s="110" t="s">
        <v>207</v>
      </c>
      <c r="E225" s="110" t="s">
        <v>208</v>
      </c>
      <c r="F225" s="111">
        <v>-1806</v>
      </c>
      <c r="G225" s="100"/>
    </row>
    <row r="226" spans="4:7">
      <c r="D226" s="110" t="s">
        <v>209</v>
      </c>
      <c r="E226" s="110" t="s">
        <v>209</v>
      </c>
      <c r="F226" s="111">
        <v>-360</v>
      </c>
      <c r="G226" s="100"/>
    </row>
    <row r="227" spans="4:7">
      <c r="D227" s="110" t="s">
        <v>210</v>
      </c>
      <c r="E227" s="110" t="s">
        <v>211</v>
      </c>
      <c r="F227" s="111">
        <v>-900</v>
      </c>
      <c r="G227" s="100"/>
    </row>
    <row r="228" spans="4:7">
      <c r="D228" s="110" t="s">
        <v>212</v>
      </c>
      <c r="E228" s="110" t="s">
        <v>213</v>
      </c>
      <c r="F228" s="111">
        <v>-360</v>
      </c>
      <c r="G228" s="100"/>
    </row>
    <row r="229" spans="4:7">
      <c r="D229" s="110" t="s">
        <v>214</v>
      </c>
      <c r="E229" s="110" t="s">
        <v>214</v>
      </c>
      <c r="F229" s="111">
        <v>-18159.02</v>
      </c>
      <c r="G229" s="100"/>
    </row>
    <row r="230" spans="4:7">
      <c r="D230" s="110" t="s">
        <v>74</v>
      </c>
      <c r="E230" s="110" t="s">
        <v>75</v>
      </c>
      <c r="F230" s="111">
        <v>-408</v>
      </c>
      <c r="G230" s="100"/>
    </row>
    <row r="231" spans="4:7">
      <c r="D231" s="110" t="s">
        <v>76</v>
      </c>
      <c r="E231" s="110" t="s">
        <v>77</v>
      </c>
      <c r="F231" s="111">
        <v>-38428.800000000003</v>
      </c>
      <c r="G231" s="100"/>
    </row>
    <row r="232" spans="4:7">
      <c r="D232" s="110" t="s">
        <v>215</v>
      </c>
      <c r="E232" s="110" t="s">
        <v>216</v>
      </c>
      <c r="F232" s="111">
        <v>-3145.2</v>
      </c>
      <c r="G232" s="100"/>
    </row>
    <row r="233" spans="4:7">
      <c r="D233" s="110" t="s">
        <v>217</v>
      </c>
      <c r="E233" s="110" t="s">
        <v>217</v>
      </c>
      <c r="F233" s="111">
        <v>-627</v>
      </c>
      <c r="G233" s="100"/>
    </row>
    <row r="234" spans="4:7">
      <c r="D234" s="110" t="s">
        <v>218</v>
      </c>
      <c r="E234" s="110" t="s">
        <v>218</v>
      </c>
      <c r="F234" s="111">
        <v>-4848</v>
      </c>
      <c r="G234" s="100"/>
    </row>
    <row r="235" spans="4:7">
      <c r="D235" s="110" t="s">
        <v>78</v>
      </c>
      <c r="E235" s="110" t="s">
        <v>78</v>
      </c>
      <c r="F235" s="111">
        <v>-22279.200000000001</v>
      </c>
      <c r="G235" s="100"/>
    </row>
    <row r="236" spans="4:7">
      <c r="D236" s="110" t="s">
        <v>79</v>
      </c>
      <c r="E236" s="110" t="s">
        <v>80</v>
      </c>
      <c r="F236" s="111">
        <v>-3276</v>
      </c>
      <c r="G236" s="100"/>
    </row>
    <row r="237" spans="4:7">
      <c r="D237" s="110" t="s">
        <v>219</v>
      </c>
      <c r="E237" s="110" t="s">
        <v>220</v>
      </c>
      <c r="F237" s="111">
        <v>-128756.5</v>
      </c>
      <c r="G237" s="100"/>
    </row>
    <row r="238" spans="4:7">
      <c r="D238" s="110" t="s">
        <v>81</v>
      </c>
      <c r="E238" s="110" t="s">
        <v>82</v>
      </c>
      <c r="F238" s="111">
        <v>-33571.94</v>
      </c>
      <c r="G238" s="100"/>
    </row>
    <row r="239" spans="4:7">
      <c r="D239" s="110" t="s">
        <v>83</v>
      </c>
      <c r="E239" s="110" t="s">
        <v>83</v>
      </c>
      <c r="F239" s="111">
        <v>-92872.88</v>
      </c>
      <c r="G239" s="100"/>
    </row>
    <row r="240" spans="4:7">
      <c r="D240" s="110" t="s">
        <v>84</v>
      </c>
      <c r="E240" s="110" t="s">
        <v>85</v>
      </c>
      <c r="F240" s="111">
        <v>-7592</v>
      </c>
      <c r="G240" s="100"/>
    </row>
    <row r="241" spans="4:7">
      <c r="D241" s="110" t="s">
        <v>86</v>
      </c>
      <c r="E241" s="110" t="s">
        <v>87</v>
      </c>
      <c r="F241" s="111">
        <v>-91413</v>
      </c>
      <c r="G241" s="100"/>
    </row>
    <row r="242" spans="4:7">
      <c r="D242" s="110" t="s">
        <v>88</v>
      </c>
      <c r="E242" s="110" t="s">
        <v>71</v>
      </c>
      <c r="F242" s="111">
        <v>-2802</v>
      </c>
      <c r="G242" s="100"/>
    </row>
    <row r="243" spans="4:7">
      <c r="D243" s="110" t="s">
        <v>90</v>
      </c>
      <c r="E243" s="110" t="s">
        <v>91</v>
      </c>
      <c r="F243" s="111">
        <v>-222139.9</v>
      </c>
      <c r="G243" s="100"/>
    </row>
    <row r="244" spans="4:7">
      <c r="D244" s="110" t="s">
        <v>92</v>
      </c>
      <c r="E244" s="110" t="s">
        <v>93</v>
      </c>
      <c r="F244" s="111">
        <v>-63699</v>
      </c>
      <c r="G244" s="100"/>
    </row>
    <row r="245" spans="4:7">
      <c r="D245" s="110" t="s">
        <v>94</v>
      </c>
      <c r="E245" s="110" t="s">
        <v>94</v>
      </c>
      <c r="F245" s="111">
        <v>-675992.8</v>
      </c>
      <c r="G245" s="100"/>
    </row>
    <row r="246" spans="4:7">
      <c r="D246" s="110" t="s">
        <v>221</v>
      </c>
      <c r="E246" s="110" t="s">
        <v>222</v>
      </c>
      <c r="F246" s="111">
        <v>-1392</v>
      </c>
      <c r="G246" s="100"/>
    </row>
    <row r="247" spans="4:7">
      <c r="D247" s="110" t="s">
        <v>223</v>
      </c>
      <c r="E247" s="110" t="s">
        <v>224</v>
      </c>
      <c r="F247" s="111">
        <v>-2268</v>
      </c>
      <c r="G247" s="100"/>
    </row>
    <row r="248" spans="4:7">
      <c r="D248" s="110" t="s">
        <v>225</v>
      </c>
      <c r="E248" s="110" t="s">
        <v>226</v>
      </c>
      <c r="F248" s="111">
        <v>-48</v>
      </c>
      <c r="G248" s="100"/>
    </row>
    <row r="249" spans="4:7">
      <c r="D249" s="110" t="s">
        <v>95</v>
      </c>
      <c r="E249" s="110" t="s">
        <v>227</v>
      </c>
      <c r="F249" s="111">
        <v>-34920</v>
      </c>
      <c r="G249" s="100"/>
    </row>
    <row r="250" spans="4:7">
      <c r="D250" s="110" t="s">
        <v>228</v>
      </c>
      <c r="E250" s="110" t="s">
        <v>228</v>
      </c>
      <c r="F250" s="111">
        <v>-1056</v>
      </c>
      <c r="G250" s="100"/>
    </row>
    <row r="251" spans="4:7">
      <c r="D251" s="110" t="s">
        <v>229</v>
      </c>
      <c r="E251" s="110" t="s">
        <v>230</v>
      </c>
      <c r="F251" s="111">
        <v>-900</v>
      </c>
      <c r="G251" s="100"/>
    </row>
    <row r="252" spans="4:7">
      <c r="D252" s="110" t="s">
        <v>231</v>
      </c>
      <c r="E252" s="110" t="s">
        <v>231</v>
      </c>
      <c r="F252" s="111">
        <v>-360</v>
      </c>
      <c r="G252" s="100"/>
    </row>
    <row r="253" spans="4:7">
      <c r="D253" s="110" t="s">
        <v>232</v>
      </c>
      <c r="E253" s="110" t="s">
        <v>233</v>
      </c>
      <c r="F253" s="111">
        <v>-11964</v>
      </c>
      <c r="G253" s="100"/>
    </row>
    <row r="254" spans="4:7">
      <c r="D254" s="110" t="s">
        <v>96</v>
      </c>
      <c r="E254" s="110" t="s">
        <v>97</v>
      </c>
      <c r="F254" s="111">
        <v>-1416</v>
      </c>
      <c r="G254" s="100"/>
    </row>
    <row r="255" spans="4:7">
      <c r="D255" s="110" t="s">
        <v>98</v>
      </c>
      <c r="E255" s="110" t="s">
        <v>99</v>
      </c>
      <c r="F255" s="111">
        <v>-3145</v>
      </c>
      <c r="G255" s="100"/>
    </row>
    <row r="256" spans="4:7">
      <c r="D256" s="110" t="s">
        <v>100</v>
      </c>
      <c r="E256" s="110" t="s">
        <v>100</v>
      </c>
      <c r="F256" s="111">
        <v>-43933.2</v>
      </c>
      <c r="G256" s="100"/>
    </row>
    <row r="257" spans="4:7">
      <c r="D257" s="110" t="s">
        <v>101</v>
      </c>
      <c r="E257" s="110" t="s">
        <v>101</v>
      </c>
      <c r="F257" s="111">
        <v>-255464.82</v>
      </c>
      <c r="G257" s="100"/>
    </row>
    <row r="258" spans="4:7">
      <c r="D258" s="110" t="s">
        <v>234</v>
      </c>
      <c r="E258" s="110" t="s">
        <v>234</v>
      </c>
      <c r="F258" s="111">
        <v>-3060</v>
      </c>
      <c r="G258" s="100"/>
    </row>
    <row r="259" spans="4:7">
      <c r="D259" s="110" t="s">
        <v>102</v>
      </c>
      <c r="E259" s="110" t="s">
        <v>102</v>
      </c>
      <c r="F259" s="111">
        <v>-1848</v>
      </c>
      <c r="G259" s="100"/>
    </row>
    <row r="260" spans="4:7">
      <c r="D260" s="110" t="s">
        <v>103</v>
      </c>
      <c r="E260" s="110" t="s">
        <v>103</v>
      </c>
      <c r="F260" s="111">
        <v>-158863.28</v>
      </c>
      <c r="G260" s="100"/>
    </row>
    <row r="261" spans="4:7">
      <c r="D261" s="110" t="s">
        <v>235</v>
      </c>
      <c r="E261" s="110" t="s">
        <v>235</v>
      </c>
      <c r="F261" s="111">
        <v>-21930</v>
      </c>
      <c r="G261" s="101"/>
    </row>
    <row r="262" spans="4:7">
      <c r="D262" s="110" t="s">
        <v>236</v>
      </c>
      <c r="E262" s="110" t="s">
        <v>236</v>
      </c>
      <c r="F262" s="111">
        <v>-15324</v>
      </c>
      <c r="G262" s="102"/>
    </row>
    <row r="263" spans="4:7">
      <c r="D263" s="110" t="s">
        <v>104</v>
      </c>
      <c r="E263" s="110" t="s">
        <v>104</v>
      </c>
      <c r="F263" s="111">
        <v>0</v>
      </c>
      <c r="G263" s="102"/>
    </row>
    <row r="264" spans="4:7">
      <c r="D264" s="110" t="s">
        <v>105</v>
      </c>
      <c r="E264" s="110" t="s">
        <v>106</v>
      </c>
      <c r="F264" s="111">
        <v>-1632</v>
      </c>
      <c r="G264" s="102"/>
    </row>
    <row r="265" spans="4:7">
      <c r="D265" s="110" t="s">
        <v>237</v>
      </c>
      <c r="E265" s="110" t="s">
        <v>238</v>
      </c>
      <c r="F265" s="111">
        <v>-1320</v>
      </c>
      <c r="G265" s="102"/>
    </row>
    <row r="266" spans="4:7">
      <c r="D266" s="110" t="s">
        <v>107</v>
      </c>
      <c r="E266" s="110" t="s">
        <v>108</v>
      </c>
      <c r="F266" s="111">
        <v>-155781.35999999999</v>
      </c>
      <c r="G266" s="102"/>
    </row>
    <row r="267" spans="4:7">
      <c r="D267" s="110" t="s">
        <v>239</v>
      </c>
      <c r="E267" s="110" t="s">
        <v>240</v>
      </c>
      <c r="F267" s="111">
        <v>-276</v>
      </c>
      <c r="G267" s="102"/>
    </row>
    <row r="268" spans="4:7">
      <c r="D268" s="110" t="s">
        <v>241</v>
      </c>
      <c r="E268" s="110" t="s">
        <v>242</v>
      </c>
      <c r="F268" s="111">
        <v>-4617</v>
      </c>
      <c r="G268" s="102"/>
    </row>
    <row r="269" spans="4:7">
      <c r="D269" s="110" t="s">
        <v>243</v>
      </c>
      <c r="E269" s="110" t="s">
        <v>244</v>
      </c>
      <c r="F269" s="111">
        <v>-1668</v>
      </c>
      <c r="G269" s="102"/>
    </row>
    <row r="270" spans="4:7">
      <c r="D270" s="110" t="s">
        <v>245</v>
      </c>
      <c r="E270" s="110" t="s">
        <v>246</v>
      </c>
      <c r="F270" s="111">
        <v>-2694</v>
      </c>
      <c r="G270" s="102"/>
    </row>
    <row r="271" spans="4:7">
      <c r="D271" s="110" t="s">
        <v>247</v>
      </c>
      <c r="E271" s="110" t="s">
        <v>248</v>
      </c>
      <c r="F271" s="111">
        <v>-1152</v>
      </c>
      <c r="G271" s="102"/>
    </row>
    <row r="272" spans="4:7">
      <c r="D272" s="110" t="s">
        <v>249</v>
      </c>
      <c r="E272" s="110" t="s">
        <v>250</v>
      </c>
      <c r="F272" s="111">
        <v>-390</v>
      </c>
      <c r="G272" s="102"/>
    </row>
    <row r="273" spans="4:7">
      <c r="D273" s="110" t="s">
        <v>109</v>
      </c>
      <c r="E273" s="110" t="s">
        <v>110</v>
      </c>
      <c r="F273" s="111">
        <v>-15036</v>
      </c>
      <c r="G273" s="102"/>
    </row>
    <row r="274" spans="4:7">
      <c r="D274" s="110" t="s">
        <v>111</v>
      </c>
      <c r="E274" s="110" t="s">
        <v>112</v>
      </c>
      <c r="F274" s="111">
        <v>-64437.32</v>
      </c>
      <c r="G274" s="102"/>
    </row>
    <row r="275" spans="4:7">
      <c r="D275" s="110" t="s">
        <v>113</v>
      </c>
      <c r="E275" s="110" t="s">
        <v>251</v>
      </c>
      <c r="F275" s="111">
        <v>-840</v>
      </c>
      <c r="G275" s="102"/>
    </row>
    <row r="276" spans="4:7">
      <c r="D276" s="110" t="s">
        <v>114</v>
      </c>
      <c r="E276" s="110" t="s">
        <v>114</v>
      </c>
      <c r="F276" s="111">
        <v>-496826.06</v>
      </c>
      <c r="G276" s="102"/>
    </row>
    <row r="277" spans="4:7">
      <c r="D277" s="110" t="s">
        <v>252</v>
      </c>
      <c r="E277" s="110" t="s">
        <v>252</v>
      </c>
      <c r="F277" s="111">
        <v>-920</v>
      </c>
      <c r="G277" s="102"/>
    </row>
    <row r="278" spans="4:7">
      <c r="D278" s="110" t="s">
        <v>253</v>
      </c>
      <c r="E278" s="110" t="s">
        <v>254</v>
      </c>
      <c r="F278" s="111">
        <v>-660</v>
      </c>
      <c r="G278" s="102"/>
    </row>
    <row r="279" spans="4:7">
      <c r="D279" s="110" t="s">
        <v>115</v>
      </c>
      <c r="E279" s="110" t="s">
        <v>255</v>
      </c>
      <c r="F279" s="111">
        <v>-648.04</v>
      </c>
      <c r="G279" s="102"/>
    </row>
    <row r="280" spans="4:7">
      <c r="D280" s="110" t="s">
        <v>256</v>
      </c>
      <c r="E280" s="110" t="s">
        <v>116</v>
      </c>
      <c r="F280" s="111">
        <v>0</v>
      </c>
      <c r="G280" s="102"/>
    </row>
    <row r="281" spans="4:7">
      <c r="D281" s="110" t="s">
        <v>257</v>
      </c>
      <c r="E281" s="110" t="s">
        <v>68</v>
      </c>
      <c r="F281" s="111">
        <v>-631.79999999999995</v>
      </c>
      <c r="G281" s="102"/>
    </row>
    <row r="282" spans="4:7">
      <c r="D282" s="110" t="s">
        <v>258</v>
      </c>
      <c r="E282" s="110" t="s">
        <v>259</v>
      </c>
      <c r="F282" s="111">
        <v>-9632.4</v>
      </c>
      <c r="G282" s="102"/>
    </row>
    <row r="283" spans="4:7">
      <c r="D283" s="110" t="s">
        <v>260</v>
      </c>
      <c r="E283" s="110" t="s">
        <v>261</v>
      </c>
      <c r="F283" s="111">
        <v>-784.88</v>
      </c>
      <c r="G283" s="102"/>
    </row>
    <row r="284" spans="4:7">
      <c r="D284" s="110" t="s">
        <v>117</v>
      </c>
      <c r="E284" s="110" t="s">
        <v>118</v>
      </c>
      <c r="F284" s="111">
        <v>-82277</v>
      </c>
      <c r="G284" s="102"/>
    </row>
    <row r="285" spans="4:7">
      <c r="D285" s="110" t="s">
        <v>119</v>
      </c>
      <c r="E285" s="110" t="s">
        <v>120</v>
      </c>
      <c r="F285" s="111">
        <v>-131550.45000000001</v>
      </c>
      <c r="G285" s="102"/>
    </row>
    <row r="286" spans="4:7">
      <c r="D286" s="110" t="s">
        <v>262</v>
      </c>
      <c r="E286" s="110" t="s">
        <v>263</v>
      </c>
      <c r="F286" s="111">
        <v>-432</v>
      </c>
      <c r="G286" s="102"/>
    </row>
    <row r="287" spans="4:7">
      <c r="D287" s="110" t="s">
        <v>264</v>
      </c>
      <c r="E287" s="110" t="s">
        <v>264</v>
      </c>
      <c r="F287" s="111">
        <v>-5409</v>
      </c>
      <c r="G287" s="102"/>
    </row>
    <row r="288" spans="4:7">
      <c r="D288" s="110" t="s">
        <v>121</v>
      </c>
      <c r="E288" s="110" t="s">
        <v>122</v>
      </c>
      <c r="F288" s="111">
        <v>-1879.2</v>
      </c>
      <c r="G288" s="102"/>
    </row>
    <row r="289" spans="4:7">
      <c r="D289" s="110" t="s">
        <v>265</v>
      </c>
      <c r="E289" s="110" t="s">
        <v>265</v>
      </c>
      <c r="F289" s="111">
        <v>-1512</v>
      </c>
      <c r="G289" s="102"/>
    </row>
    <row r="290" spans="4:7">
      <c r="D290" s="110" t="s">
        <v>123</v>
      </c>
      <c r="E290" s="110" t="s">
        <v>124</v>
      </c>
      <c r="F290" s="111">
        <v>-38100</v>
      </c>
      <c r="G290" s="102"/>
    </row>
    <row r="291" spans="4:7">
      <c r="D291" s="110" t="s">
        <v>266</v>
      </c>
      <c r="E291" s="110" t="s">
        <v>267</v>
      </c>
      <c r="F291" s="111">
        <v>0</v>
      </c>
      <c r="G291" s="102"/>
    </row>
    <row r="292" spans="4:7">
      <c r="D292" s="110" t="s">
        <v>125</v>
      </c>
      <c r="E292" s="110" t="s">
        <v>125</v>
      </c>
      <c r="F292" s="111">
        <v>-636</v>
      </c>
      <c r="G292" s="102"/>
    </row>
    <row r="293" spans="4:7">
      <c r="D293" s="110" t="s">
        <v>126</v>
      </c>
      <c r="E293" s="110" t="s">
        <v>126</v>
      </c>
      <c r="F293" s="111">
        <v>-4834.32</v>
      </c>
      <c r="G293" s="102"/>
    </row>
    <row r="294" spans="4:7">
      <c r="D294" s="110" t="s">
        <v>268</v>
      </c>
      <c r="E294" s="110" t="s">
        <v>268</v>
      </c>
      <c r="F294" s="111">
        <v>-12580.95</v>
      </c>
      <c r="G294" s="102"/>
    </row>
    <row r="295" spans="4:7">
      <c r="D295" s="110" t="s">
        <v>269</v>
      </c>
      <c r="E295" s="110" t="s">
        <v>269</v>
      </c>
      <c r="F295" s="111">
        <v>-963.6</v>
      </c>
      <c r="G295" s="102"/>
    </row>
    <row r="296" spans="4:7">
      <c r="D296" s="110" t="s">
        <v>270</v>
      </c>
      <c r="E296" s="110" t="s">
        <v>270</v>
      </c>
      <c r="F296" s="111">
        <v>-62082.11</v>
      </c>
      <c r="G296" s="102"/>
    </row>
    <row r="297" spans="4:7">
      <c r="D297" s="110" t="s">
        <v>271</v>
      </c>
      <c r="E297" s="110" t="s">
        <v>271</v>
      </c>
      <c r="F297" s="111">
        <v>-16756.2</v>
      </c>
      <c r="G297" s="102"/>
    </row>
    <row r="298" spans="4:7">
      <c r="D298" s="110" t="s">
        <v>272</v>
      </c>
      <c r="E298" s="110" t="s">
        <v>273</v>
      </c>
      <c r="F298" s="111">
        <v>-2709.94</v>
      </c>
      <c r="G298" s="102"/>
    </row>
    <row r="299" spans="4:7">
      <c r="D299" s="110" t="s">
        <v>274</v>
      </c>
      <c r="E299" s="110" t="s">
        <v>199</v>
      </c>
      <c r="F299" s="111">
        <v>0</v>
      </c>
      <c r="G299" s="102"/>
    </row>
    <row r="300" spans="4:7">
      <c r="D300" s="110" t="s">
        <v>127</v>
      </c>
      <c r="E300" s="110" t="s">
        <v>128</v>
      </c>
      <c r="F300" s="111">
        <v>-86178.91</v>
      </c>
      <c r="G300" s="102"/>
    </row>
    <row r="301" spans="4:7">
      <c r="D301" s="110" t="s">
        <v>129</v>
      </c>
      <c r="E301" s="110" t="s">
        <v>130</v>
      </c>
      <c r="F301" s="111">
        <v>-8698</v>
      </c>
      <c r="G301" s="102"/>
    </row>
    <row r="302" spans="4:7">
      <c r="D302" s="110" t="s">
        <v>275</v>
      </c>
      <c r="E302" s="110" t="s">
        <v>276</v>
      </c>
      <c r="F302" s="111">
        <v>-6201.84</v>
      </c>
      <c r="G302" s="102"/>
    </row>
    <row r="303" spans="4:7">
      <c r="D303" s="110" t="s">
        <v>277</v>
      </c>
      <c r="E303" s="110" t="s">
        <v>278</v>
      </c>
      <c r="F303" s="111">
        <v>-504</v>
      </c>
      <c r="G303" s="102"/>
    </row>
    <row r="304" spans="4:7">
      <c r="D304" s="110" t="s">
        <v>279</v>
      </c>
      <c r="E304" s="110" t="s">
        <v>280</v>
      </c>
      <c r="F304" s="111">
        <v>0</v>
      </c>
      <c r="G304" s="102"/>
    </row>
    <row r="305" spans="4:7">
      <c r="D305" s="110" t="s">
        <v>281</v>
      </c>
      <c r="E305" s="110" t="s">
        <v>281</v>
      </c>
      <c r="F305" s="111">
        <v>-770</v>
      </c>
      <c r="G305" s="102"/>
    </row>
    <row r="306" spans="4:7">
      <c r="D306" s="110" t="s">
        <v>282</v>
      </c>
      <c r="E306" s="110" t="s">
        <v>283</v>
      </c>
      <c r="F306" s="111">
        <v>-900</v>
      </c>
      <c r="G306" s="102"/>
    </row>
    <row r="307" spans="4:7">
      <c r="D307" s="110" t="s">
        <v>131</v>
      </c>
      <c r="E307" s="110" t="s">
        <v>131</v>
      </c>
      <c r="F307" s="111">
        <v>-23748</v>
      </c>
      <c r="G307" s="102"/>
    </row>
    <row r="308" spans="4:7">
      <c r="D308" s="110" t="s">
        <v>284</v>
      </c>
      <c r="E308" s="110" t="s">
        <v>284</v>
      </c>
      <c r="F308" s="111">
        <v>-2388</v>
      </c>
      <c r="G308" s="102"/>
    </row>
    <row r="309" spans="4:7">
      <c r="D309" s="110" t="s">
        <v>285</v>
      </c>
      <c r="E309" s="110" t="s">
        <v>286</v>
      </c>
      <c r="F309" s="111">
        <v>-648</v>
      </c>
      <c r="G309" s="102"/>
    </row>
    <row r="310" spans="4:7">
      <c r="D310" s="103" t="s">
        <v>134</v>
      </c>
      <c r="E310" s="103"/>
      <c r="F310" s="112">
        <v>-5171758.3499999996</v>
      </c>
      <c r="G310" s="102"/>
    </row>
    <row r="311" spans="4:7">
      <c r="D311" s="145"/>
      <c r="E311" s="145"/>
      <c r="F311" s="146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  <row r="427" spans="4:7">
      <c r="D427" s="104"/>
      <c r="E427" s="104"/>
      <c r="F427" s="104"/>
      <c r="G427" s="102"/>
    </row>
    <row r="428" spans="4:7">
      <c r="D428" s="104"/>
      <c r="E428" s="104"/>
      <c r="F428" s="104"/>
      <c r="G428" s="102"/>
    </row>
    <row r="429" spans="4:7">
      <c r="D429" s="104"/>
      <c r="E429" s="104"/>
      <c r="F429" s="104"/>
      <c r="G429" s="102"/>
    </row>
    <row r="430" spans="4:7">
      <c r="D430" s="104"/>
      <c r="E430" s="104"/>
      <c r="F430" s="104"/>
      <c r="G430" s="102"/>
    </row>
    <row r="431" spans="4:7">
      <c r="D431" s="104"/>
      <c r="E431" s="104"/>
      <c r="F431" s="104"/>
      <c r="G431" s="102"/>
    </row>
    <row r="432" spans="4:7">
      <c r="D432" s="104"/>
      <c r="E432" s="104"/>
      <c r="F432" s="104"/>
      <c r="G432" s="102"/>
    </row>
    <row r="433" spans="4:7">
      <c r="D433" s="104"/>
      <c r="E433" s="104"/>
      <c r="F433" s="104"/>
      <c r="G433" s="102"/>
    </row>
    <row r="434" spans="4:7">
      <c r="D434" s="104"/>
      <c r="E434" s="104"/>
      <c r="F434" s="104"/>
      <c r="G434" s="102"/>
    </row>
    <row r="435" spans="4:7">
      <c r="D435" s="104"/>
      <c r="E435" s="104"/>
      <c r="F435" s="104"/>
      <c r="G435" s="102"/>
    </row>
    <row r="436" spans="4:7">
      <c r="D436" s="104"/>
      <c r="E436" s="104"/>
      <c r="F436" s="104"/>
      <c r="G436" s="102"/>
    </row>
    <row r="437" spans="4:7">
      <c r="D437" s="104"/>
      <c r="E437" s="104"/>
      <c r="F437" s="104"/>
      <c r="G437" s="102"/>
    </row>
    <row r="438" spans="4:7">
      <c r="D438" s="104"/>
      <c r="E438" s="104"/>
      <c r="F438" s="104"/>
      <c r="G438" s="102"/>
    </row>
    <row r="439" spans="4:7">
      <c r="D439" s="104"/>
      <c r="E439" s="104"/>
      <c r="F439" s="104"/>
      <c r="G439" s="102"/>
    </row>
    <row r="440" spans="4:7">
      <c r="D440" s="104"/>
      <c r="E440" s="104"/>
      <c r="F440" s="104"/>
      <c r="G440" s="102"/>
    </row>
    <row r="441" spans="4:7">
      <c r="D441" s="104"/>
      <c r="E441" s="104"/>
      <c r="F441" s="104"/>
      <c r="G441" s="102"/>
    </row>
    <row r="442" spans="4:7">
      <c r="D442" s="104"/>
      <c r="E442" s="104"/>
      <c r="F442" s="104"/>
      <c r="G442" s="102"/>
    </row>
    <row r="443" spans="4:7">
      <c r="D443" s="104"/>
      <c r="E443" s="104"/>
      <c r="F443" s="104"/>
      <c r="G443" s="102"/>
    </row>
    <row r="444" spans="4:7">
      <c r="D444" s="104"/>
      <c r="E444" s="104"/>
      <c r="F444" s="104"/>
      <c r="G444" s="102"/>
    </row>
    <row r="445" spans="4:7">
      <c r="D445" s="104"/>
      <c r="E445" s="104"/>
      <c r="F445" s="104"/>
      <c r="G445" s="102"/>
    </row>
    <row r="446" spans="4:7">
      <c r="D446" s="104"/>
      <c r="E446" s="104"/>
      <c r="F446" s="104"/>
      <c r="G446" s="102"/>
    </row>
    <row r="447" spans="4:7">
      <c r="D447" s="104"/>
      <c r="E447" s="104"/>
      <c r="F447" s="104"/>
      <c r="G447" s="102"/>
    </row>
    <row r="448" spans="4:7">
      <c r="D448" s="104"/>
      <c r="E448" s="104"/>
      <c r="F448" s="104"/>
      <c r="G448" s="102"/>
    </row>
    <row r="449" spans="4:7">
      <c r="D449" s="104"/>
      <c r="E449" s="104"/>
      <c r="F449" s="104"/>
      <c r="G449" s="102"/>
    </row>
    <row r="450" spans="4:7">
      <c r="D450" s="104"/>
      <c r="E450" s="104"/>
      <c r="F450" s="104"/>
      <c r="G450" s="102"/>
    </row>
    <row r="451" spans="4:7">
      <c r="D451" s="104"/>
      <c r="E451" s="104"/>
      <c r="F451" s="104"/>
      <c r="G451" s="102"/>
    </row>
    <row r="452" spans="4:7">
      <c r="D452" s="104"/>
      <c r="E452" s="104"/>
      <c r="F452" s="104"/>
      <c r="G452" s="102"/>
    </row>
    <row r="453" spans="4:7">
      <c r="D453" s="104"/>
      <c r="E453" s="104"/>
      <c r="F453" s="104"/>
      <c r="G453" s="102"/>
    </row>
    <row r="454" spans="4:7">
      <c r="D454" s="104"/>
      <c r="E454" s="104"/>
      <c r="F454" s="104"/>
      <c r="G454" s="102"/>
    </row>
    <row r="455" spans="4:7">
      <c r="D455" s="104"/>
      <c r="E455" s="104"/>
      <c r="F455" s="104"/>
      <c r="G455" s="102"/>
    </row>
    <row r="456" spans="4:7">
      <c r="D456" s="104"/>
      <c r="E456" s="104"/>
      <c r="F456" s="104"/>
      <c r="G456" s="102"/>
    </row>
    <row r="457" spans="4:7">
      <c r="D457" s="104"/>
      <c r="E457" s="104"/>
      <c r="F457" s="104"/>
      <c r="G457" s="102"/>
    </row>
    <row r="458" spans="4:7">
      <c r="D458" s="104"/>
      <c r="E458" s="104"/>
      <c r="F458" s="104"/>
      <c r="G458" s="102"/>
    </row>
    <row r="459" spans="4:7">
      <c r="D459" s="104"/>
      <c r="E459" s="104"/>
      <c r="F459" s="104"/>
      <c r="G459" s="102"/>
    </row>
    <row r="460" spans="4:7">
      <c r="D460" s="104"/>
      <c r="E460" s="104"/>
      <c r="F460" s="104"/>
      <c r="G460" s="102"/>
    </row>
    <row r="461" spans="4:7">
      <c r="D461" s="104"/>
      <c r="E461" s="104"/>
      <c r="F461" s="104"/>
      <c r="G461" s="102"/>
    </row>
    <row r="462" spans="4:7">
      <c r="D462" s="104"/>
      <c r="E462" s="104"/>
      <c r="F462" s="104"/>
      <c r="G462" s="102"/>
    </row>
    <row r="463" spans="4:7">
      <c r="D463" s="104"/>
      <c r="E463" s="104"/>
      <c r="F463" s="104"/>
      <c r="G463" s="102"/>
    </row>
    <row r="464" spans="4:7">
      <c r="D464" s="104"/>
      <c r="E464" s="104"/>
      <c r="F464" s="104"/>
      <c r="G464" s="102"/>
    </row>
    <row r="465" spans="4:7">
      <c r="D465" s="104"/>
      <c r="E465" s="104"/>
      <c r="F465" s="104"/>
      <c r="G465" s="102"/>
    </row>
    <row r="466" spans="4:7">
      <c r="D466" s="104"/>
      <c r="E466" s="104"/>
      <c r="F466" s="104"/>
      <c r="G466" s="102"/>
    </row>
    <row r="467" spans="4:7">
      <c r="D467" s="104"/>
      <c r="E467" s="104"/>
      <c r="F467" s="104"/>
      <c r="G467" s="102"/>
    </row>
    <row r="468" spans="4:7">
      <c r="D468" s="104"/>
      <c r="E468" s="104"/>
      <c r="F468" s="104"/>
      <c r="G468" s="102"/>
    </row>
    <row r="469" spans="4:7">
      <c r="D469" s="104"/>
      <c r="E469" s="104"/>
      <c r="F469" s="104"/>
      <c r="G469" s="102"/>
    </row>
    <row r="470" spans="4:7">
      <c r="D470" s="104"/>
      <c r="E470" s="104"/>
      <c r="F470" s="104"/>
      <c r="G470" s="102"/>
    </row>
    <row r="471" spans="4:7">
      <c r="D471" s="104"/>
      <c r="E471" s="104"/>
      <c r="F471" s="104"/>
      <c r="G471" s="102"/>
    </row>
    <row r="472" spans="4:7">
      <c r="D472" s="104"/>
      <c r="E472" s="104"/>
      <c r="F472" s="104"/>
      <c r="G472" s="102"/>
    </row>
    <row r="473" spans="4:7">
      <c r="D473" s="104"/>
      <c r="E473" s="104"/>
      <c r="F473" s="104"/>
      <c r="G473" s="102"/>
    </row>
    <row r="474" spans="4:7">
      <c r="D474" s="104"/>
      <c r="E474" s="104"/>
      <c r="F474" s="104"/>
      <c r="G474" s="102"/>
    </row>
  </sheetData>
  <mergeCells count="7">
    <mergeCell ref="D170:J170"/>
    <mergeCell ref="D134:E134"/>
    <mergeCell ref="G135:J135"/>
    <mergeCell ref="G136:K136"/>
    <mergeCell ref="D139:J139"/>
    <mergeCell ref="E150:F150"/>
    <mergeCell ref="D156:J156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ignoredErrors>
    <ignoredError sqref="G145:J145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74" activePane="bottomRight" state="frozen"/>
      <selection activeCell="D11" sqref="D11"/>
      <selection pane="topRight" activeCell="D11" sqref="D11"/>
      <selection pane="bottomLeft" activeCell="D11" sqref="D11"/>
      <selection pane="bottomRight" activeCell="B2" sqref="B2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160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117737.43</v>
      </c>
      <c r="G3" s="13">
        <f t="shared" ref="G3:G66" si="2">+F3-H3-I3-J3</f>
        <v>117737.43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18051</v>
      </c>
      <c r="G4" s="13">
        <f t="shared" si="2"/>
        <v>18051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40297.53</v>
      </c>
      <c r="G5" s="13">
        <f t="shared" si="2"/>
        <v>39689.93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29868</v>
      </c>
      <c r="G6" s="13">
        <f t="shared" si="2"/>
        <v>29868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357059.93</v>
      </c>
      <c r="G7" s="13">
        <f t="shared" si="2"/>
        <v>357059.93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0</v>
      </c>
      <c r="G8" s="13">
        <f t="shared" si="2"/>
        <v>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10</v>
      </c>
      <c r="D9" s="11" t="str">
        <f t="shared" si="0"/>
        <v>AGPM</v>
      </c>
      <c r="E9" s="11" t="str">
        <f t="shared" si="0"/>
        <v>AGPM</v>
      </c>
      <c r="F9" s="12">
        <f t="shared" si="1"/>
        <v>34968</v>
      </c>
      <c r="G9" s="13">
        <f t="shared" si="2"/>
        <v>34968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10</v>
      </c>
      <c r="D10" s="11" t="str">
        <f t="shared" si="0"/>
        <v>AIG</v>
      </c>
      <c r="E10" s="11" t="str">
        <f t="shared" si="0"/>
        <v>AIG</v>
      </c>
      <c r="F10" s="12">
        <f t="shared" si="1"/>
        <v>660</v>
      </c>
      <c r="G10" s="13">
        <f t="shared" si="2"/>
        <v>660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44135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202001..202010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4957.32</v>
      </c>
      <c r="G12" s="13">
        <f t="shared" si="2"/>
        <v>4957.32</v>
      </c>
      <c r="H12" s="14"/>
      <c r="I12" s="14"/>
      <c r="J12" s="14"/>
    </row>
    <row r="13" spans="1:10" ht="13.5" customHeight="1">
      <c r="D13" s="11" t="str">
        <f t="shared" si="0"/>
        <v>AMLINCORP</v>
      </c>
      <c r="E13" s="11" t="str">
        <f t="shared" si="0"/>
        <v>AMLIN CORPORATE</v>
      </c>
      <c r="F13" s="12">
        <f t="shared" si="3"/>
        <v>0</v>
      </c>
      <c r="G13" s="13">
        <f t="shared" si="2"/>
        <v>0</v>
      </c>
      <c r="H13" s="14"/>
      <c r="I13" s="14"/>
      <c r="J13" s="14"/>
    </row>
    <row r="14" spans="1:10" ht="13.5" customHeight="1">
      <c r="D14" s="11" t="str">
        <f t="shared" si="0"/>
        <v>APJ</v>
      </c>
      <c r="E14" s="11" t="str">
        <f t="shared" si="0"/>
        <v>ASSISTANCE PROT JURIDIQUE</v>
      </c>
      <c r="F14" s="12">
        <f t="shared" si="3"/>
        <v>16872.72</v>
      </c>
      <c r="G14" s="13">
        <f t="shared" si="2"/>
        <v>16872.72</v>
      </c>
      <c r="H14" s="14"/>
      <c r="I14" s="14"/>
      <c r="J14" s="14"/>
    </row>
    <row r="15" spans="1:10" ht="13.5" customHeight="1">
      <c r="D15" s="11" t="str">
        <f t="shared" si="0"/>
        <v>ASBANQPOPU</v>
      </c>
      <c r="E15" s="11" t="str">
        <f t="shared" si="0"/>
        <v>ASS BANQUE POPULAIRE</v>
      </c>
      <c r="F15" s="12">
        <f t="shared" si="3"/>
        <v>14532.6</v>
      </c>
      <c r="G15" s="13">
        <f t="shared" si="2"/>
        <v>14532.6</v>
      </c>
      <c r="H15" s="14"/>
      <c r="I15" s="14"/>
      <c r="J15" s="14"/>
    </row>
    <row r="16" spans="1:10" ht="13.5" customHeight="1">
      <c r="D16" s="11" t="str">
        <f t="shared" si="0"/>
        <v>ASIROM</v>
      </c>
      <c r="E16" s="11" t="str">
        <f t="shared" si="0"/>
        <v>ASIROM</v>
      </c>
      <c r="F16" s="12">
        <f t="shared" si="3"/>
        <v>564</v>
      </c>
      <c r="G16" s="13">
        <f t="shared" si="2"/>
        <v>564</v>
      </c>
      <c r="H16" s="14"/>
      <c r="I16" s="14"/>
      <c r="J16" s="14"/>
    </row>
    <row r="17" spans="4:10" ht="13.5" customHeight="1">
      <c r="D17" s="11" t="str">
        <f t="shared" si="0"/>
        <v>ASSMUTFONC</v>
      </c>
      <c r="E17" s="11" t="str">
        <f t="shared" si="0"/>
        <v>AMF</v>
      </c>
      <c r="F17" s="12">
        <f t="shared" si="3"/>
        <v>0</v>
      </c>
      <c r="G17" s="13">
        <f t="shared" si="2"/>
        <v>0</v>
      </c>
      <c r="H17" s="14"/>
      <c r="I17" s="14"/>
      <c r="J17" s="14"/>
    </row>
    <row r="18" spans="4:10" ht="13.5" customHeight="1">
      <c r="D18" s="11" t="str">
        <f t="shared" si="0"/>
        <v>ASSSUD</v>
      </c>
      <c r="E18" s="11" t="str">
        <f t="shared" si="0"/>
        <v>ASSURANCE DU SUD</v>
      </c>
      <c r="F18" s="12">
        <f t="shared" si="3"/>
        <v>840</v>
      </c>
      <c r="G18" s="13">
        <f t="shared" si="2"/>
        <v>840</v>
      </c>
      <c r="H18" s="14"/>
      <c r="I18" s="14"/>
      <c r="J18" s="14"/>
    </row>
    <row r="19" spans="4:10" ht="13.5" customHeight="1">
      <c r="D19" s="11" t="str">
        <f t="shared" ref="D19:E34" si="4">+D162</f>
        <v>AXA</v>
      </c>
      <c r="E19" s="11" t="str">
        <f t="shared" si="4"/>
        <v>AXA ASSURANCES</v>
      </c>
      <c r="F19" s="12">
        <f t="shared" si="3"/>
        <v>627258.81000000006</v>
      </c>
      <c r="G19" s="13">
        <f t="shared" si="2"/>
        <v>627258.81000000006</v>
      </c>
      <c r="H19" s="14"/>
      <c r="I19" s="14"/>
      <c r="J19" s="14"/>
    </row>
    <row r="20" spans="4:10" ht="13.5" customHeight="1">
      <c r="D20" s="11" t="str">
        <f t="shared" si="4"/>
        <v>AXABELGI</v>
      </c>
      <c r="E20" s="11" t="str">
        <f t="shared" si="4"/>
        <v>AXA BELGIUM</v>
      </c>
      <c r="F20" s="12">
        <f t="shared" si="3"/>
        <v>0</v>
      </c>
      <c r="G20" s="13">
        <f t="shared" si="2"/>
        <v>0</v>
      </c>
      <c r="H20" s="14"/>
      <c r="I20" s="14"/>
      <c r="J20" s="14"/>
    </row>
    <row r="21" spans="4:10" ht="13.5" customHeight="1">
      <c r="D21" s="11" t="str">
        <f t="shared" si="4"/>
        <v>AXACORP</v>
      </c>
      <c r="E21" s="11" t="str">
        <f t="shared" si="4"/>
        <v>AXA CORPORATE SOLUTIONS ASSURANCES</v>
      </c>
      <c r="F21" s="12">
        <f t="shared" si="3"/>
        <v>2508</v>
      </c>
      <c r="G21" s="13">
        <f t="shared" si="2"/>
        <v>2508</v>
      </c>
      <c r="H21" s="14"/>
      <c r="I21" s="14"/>
      <c r="J21" s="14"/>
    </row>
    <row r="22" spans="4:10" ht="13.5" customHeight="1">
      <c r="D22" s="11" t="str">
        <f t="shared" si="4"/>
        <v>BALCIA</v>
      </c>
      <c r="E22" s="11" t="str">
        <f t="shared" si="4"/>
        <v>BALCIA</v>
      </c>
      <c r="F22" s="12">
        <f t="shared" si="3"/>
        <v>360</v>
      </c>
      <c r="G22" s="13">
        <f t="shared" si="2"/>
        <v>360</v>
      </c>
      <c r="H22" s="14"/>
      <c r="I22" s="14"/>
      <c r="J22" s="14"/>
    </row>
    <row r="23" spans="4:10" ht="13.5" customHeight="1">
      <c r="D23" s="11" t="str">
        <f t="shared" si="4"/>
        <v>BPCEANATIX</v>
      </c>
      <c r="E23" s="11" t="str">
        <f t="shared" si="4"/>
        <v>BPCE NATIXIS</v>
      </c>
      <c r="F23" s="12">
        <f t="shared" si="3"/>
        <v>47890.8</v>
      </c>
      <c r="G23" s="13">
        <f t="shared" si="2"/>
        <v>47890.8</v>
      </c>
      <c r="H23" s="14"/>
      <c r="I23" s="14"/>
      <c r="J23" s="14"/>
    </row>
    <row r="24" spans="4:10" ht="13.5" customHeight="1">
      <c r="D24" s="11" t="str">
        <f t="shared" si="4"/>
        <v>BPO</v>
      </c>
      <c r="E24" s="11" t="str">
        <f t="shared" si="4"/>
        <v>BPO - CLIENTS EN ATTENTE</v>
      </c>
      <c r="F24" s="12">
        <f t="shared" si="3"/>
        <v>-1948.45</v>
      </c>
      <c r="G24" s="13">
        <f t="shared" si="2"/>
        <v>-1948.45</v>
      </c>
      <c r="H24" s="14"/>
      <c r="I24" s="14"/>
      <c r="J24" s="14"/>
    </row>
    <row r="25" spans="4:10" ht="13.5" customHeight="1">
      <c r="D25" s="11" t="str">
        <f t="shared" si="4"/>
        <v>BQPOST</v>
      </c>
      <c r="E25" s="11" t="str">
        <f t="shared" si="4"/>
        <v>BANQUE POSTALE</v>
      </c>
      <c r="F25" s="12">
        <f t="shared" si="3"/>
        <v>213104</v>
      </c>
      <c r="G25" s="13">
        <f t="shared" si="2"/>
        <v>213104</v>
      </c>
      <c r="H25" s="14"/>
      <c r="I25" s="14"/>
      <c r="J25" s="14"/>
    </row>
    <row r="26" spans="4:10" ht="13.5" customHeight="1">
      <c r="D26" s="11" t="str">
        <f t="shared" si="4"/>
        <v>BRA</v>
      </c>
      <c r="E26" s="11" t="str">
        <f t="shared" si="4"/>
        <v>BRA - CLIENTS EN ATTENTE</v>
      </c>
      <c r="F26" s="12">
        <f t="shared" si="3"/>
        <v>-99200.82</v>
      </c>
      <c r="G26" s="13">
        <f t="shared" si="2"/>
        <v>-99200.82</v>
      </c>
      <c r="H26" s="14"/>
      <c r="I26" s="14"/>
      <c r="J26" s="14"/>
    </row>
    <row r="27" spans="4:10" ht="13.5" customHeight="1">
      <c r="D27" s="11" t="str">
        <f t="shared" si="4"/>
        <v>BTA</v>
      </c>
      <c r="E27" s="11" t="str">
        <f t="shared" si="4"/>
        <v>BTA</v>
      </c>
      <c r="F27" s="12">
        <f t="shared" si="3"/>
        <v>72</v>
      </c>
      <c r="G27" s="13">
        <f t="shared" si="2"/>
        <v>72</v>
      </c>
      <c r="H27" s="14"/>
      <c r="I27" s="14"/>
      <c r="J27" s="14"/>
    </row>
    <row r="28" spans="4:10" ht="13.5" customHeight="1">
      <c r="D28" s="11" t="str">
        <f t="shared" si="4"/>
        <v>C01POLYSAS</v>
      </c>
      <c r="E28" s="11" t="str">
        <f t="shared" si="4"/>
        <v>C01 POLY SAS</v>
      </c>
      <c r="F28" s="12">
        <f t="shared" si="3"/>
        <v>146628.10999999999</v>
      </c>
      <c r="G28" s="13">
        <f t="shared" si="2"/>
        <v>146628.10999999999</v>
      </c>
      <c r="H28" s="14"/>
      <c r="I28" s="14"/>
      <c r="J28" s="14"/>
    </row>
    <row r="29" spans="4:10" ht="13.5" customHeight="1">
      <c r="D29" s="11" t="str">
        <f t="shared" si="4"/>
        <v>C02POLYATL</v>
      </c>
      <c r="E29" s="11" t="str">
        <f t="shared" si="4"/>
        <v>C02 POLY ATL</v>
      </c>
      <c r="F29" s="12">
        <f t="shared" si="3"/>
        <v>0</v>
      </c>
      <c r="G29" s="13">
        <f t="shared" si="2"/>
        <v>0</v>
      </c>
      <c r="H29" s="14"/>
      <c r="I29" s="14"/>
      <c r="J29" s="14"/>
    </row>
    <row r="30" spans="4:10" ht="13.5" customHeight="1">
      <c r="D30" s="11" t="str">
        <f t="shared" si="4"/>
        <v>C03POLYEST</v>
      </c>
      <c r="E30" s="11" t="str">
        <f t="shared" si="4"/>
        <v>C03 POLY EST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4"/>
        <v>C04POLYIDF</v>
      </c>
      <c r="E31" s="11" t="str">
        <f t="shared" si="4"/>
        <v>C04 POLY IDF</v>
      </c>
      <c r="F31" s="12">
        <f t="shared" si="3"/>
        <v>2754</v>
      </c>
      <c r="G31" s="13">
        <f t="shared" si="2"/>
        <v>2754</v>
      </c>
      <c r="H31" s="14"/>
      <c r="I31" s="14"/>
      <c r="J31" s="14"/>
    </row>
    <row r="32" spans="4:10" ht="13.5" customHeight="1">
      <c r="D32" s="11" t="str">
        <f t="shared" si="4"/>
        <v>C05POLYLAN</v>
      </c>
      <c r="E32" s="11" t="str">
        <f t="shared" si="4"/>
        <v>C05 POLY LANGUEDOC</v>
      </c>
      <c r="F32" s="12">
        <f t="shared" si="3"/>
        <v>0</v>
      </c>
      <c r="G32" s="13">
        <f t="shared" si="2"/>
        <v>0</v>
      </c>
      <c r="H32" s="14"/>
      <c r="I32" s="14"/>
      <c r="J32" s="14"/>
    </row>
    <row r="33" spans="4:10" ht="13.5" customHeight="1">
      <c r="D33" s="11" t="str">
        <f t="shared" si="4"/>
        <v>C06POLYMED</v>
      </c>
      <c r="E33" s="11" t="str">
        <f t="shared" si="4"/>
        <v>C06 POLY MED</v>
      </c>
      <c r="F33" s="12">
        <f t="shared" si="3"/>
        <v>1758.8</v>
      </c>
      <c r="G33" s="13">
        <f t="shared" si="2"/>
        <v>1758.8</v>
      </c>
      <c r="H33" s="14"/>
      <c r="I33" s="14"/>
      <c r="J33" s="14"/>
    </row>
    <row r="34" spans="4:10" ht="13.5" customHeight="1">
      <c r="D34" s="11" t="str">
        <f t="shared" si="4"/>
        <v>C07POLYNORD</v>
      </c>
      <c r="E34" s="11" t="str">
        <f t="shared" si="4"/>
        <v>C07 POLY NORD</v>
      </c>
      <c r="F34" s="12">
        <f t="shared" si="3"/>
        <v>25744.46</v>
      </c>
      <c r="G34" s="13">
        <f t="shared" si="2"/>
        <v>25744.46</v>
      </c>
      <c r="H34" s="14"/>
      <c r="I34" s="14"/>
      <c r="J34" s="14"/>
    </row>
    <row r="35" spans="4:10" ht="13.5" customHeight="1">
      <c r="D35" s="11" t="str">
        <f t="shared" ref="D35:E50" si="5">+D178</f>
        <v>C10POLYPAQ</v>
      </c>
      <c r="E35" s="11" t="str">
        <f t="shared" si="5"/>
        <v>C10 POLY PAQ</v>
      </c>
      <c r="F35" s="12">
        <f t="shared" si="3"/>
        <v>0</v>
      </c>
      <c r="G35" s="13">
        <f t="shared" si="2"/>
        <v>0</v>
      </c>
      <c r="H35" s="14"/>
      <c r="I35" s="14"/>
      <c r="J35" s="14"/>
    </row>
    <row r="36" spans="4:10" ht="13.5" customHeight="1">
      <c r="D36" s="11" t="str">
        <f t="shared" si="5"/>
        <v>C12POLYANT</v>
      </c>
      <c r="E36" s="11" t="str">
        <f t="shared" si="5"/>
        <v>POLYEXPERT ANTILLES</v>
      </c>
      <c r="F36" s="12">
        <f t="shared" si="3"/>
        <v>117</v>
      </c>
      <c r="G36" s="13">
        <f t="shared" si="2"/>
        <v>117</v>
      </c>
      <c r="H36" s="14"/>
      <c r="I36" s="14"/>
      <c r="J36" s="14"/>
    </row>
    <row r="37" spans="4:10" ht="13.5" customHeight="1">
      <c r="D37" s="11" t="str">
        <f t="shared" si="5"/>
        <v>C14OCEAN</v>
      </c>
      <c r="E37" s="11" t="str">
        <f t="shared" si="5"/>
        <v>C14 POLY OCEAN INDIEN</v>
      </c>
      <c r="F37" s="12">
        <f t="shared" si="3"/>
        <v>0</v>
      </c>
      <c r="G37" s="13">
        <f t="shared" si="2"/>
        <v>0</v>
      </c>
      <c r="H37" s="14"/>
      <c r="I37" s="14"/>
      <c r="J37" s="14"/>
    </row>
    <row r="38" spans="4:10" ht="13.5" customHeight="1">
      <c r="D38" s="11" t="str">
        <f t="shared" si="5"/>
        <v>C15POLYTEL</v>
      </c>
      <c r="E38" s="11" t="str">
        <f t="shared" si="5"/>
        <v>C15 POLYTEL</v>
      </c>
      <c r="F38" s="12">
        <f t="shared" si="3"/>
        <v>75802.69</v>
      </c>
      <c r="G38" s="13">
        <f t="shared" si="2"/>
        <v>75802.69</v>
      </c>
      <c r="H38" s="14"/>
      <c r="I38" s="14"/>
      <c r="J38" s="14"/>
    </row>
    <row r="39" spans="4:10" ht="13.5" customHeight="1">
      <c r="D39" s="11" t="str">
        <f t="shared" si="5"/>
        <v>C16CIBLEXP</v>
      </c>
      <c r="E39" s="11" t="str">
        <f t="shared" si="5"/>
        <v>Tiers à créer</v>
      </c>
      <c r="F39" s="12">
        <f t="shared" si="3"/>
        <v>820.22</v>
      </c>
      <c r="G39" s="13">
        <f t="shared" si="2"/>
        <v>820.22</v>
      </c>
      <c r="H39" s="14"/>
      <c r="I39" s="14"/>
      <c r="J39" s="14"/>
    </row>
    <row r="40" spans="4:10" ht="13.5" customHeight="1">
      <c r="D40" s="11" t="str">
        <f t="shared" si="5"/>
        <v>C20ENVIRON</v>
      </c>
      <c r="E40" s="11" t="str">
        <f t="shared" si="5"/>
        <v xml:space="preserve">C20 ENVIRONNEMENT </v>
      </c>
      <c r="F40" s="12">
        <f t="shared" si="3"/>
        <v>0</v>
      </c>
      <c r="G40" s="13">
        <f t="shared" si="2"/>
        <v>0</v>
      </c>
      <c r="H40" s="14"/>
      <c r="I40" s="14"/>
      <c r="J40" s="14"/>
    </row>
    <row r="41" spans="4:10" ht="13.5" customHeight="1">
      <c r="D41" s="11" t="str">
        <f t="shared" si="5"/>
        <v>C20POLYENV</v>
      </c>
      <c r="E41" s="11" t="str">
        <f t="shared" si="5"/>
        <v>Tiers à créer</v>
      </c>
      <c r="F41" s="12">
        <f t="shared" si="3"/>
        <v>2988</v>
      </c>
      <c r="G41" s="13">
        <f t="shared" si="2"/>
        <v>2988</v>
      </c>
      <c r="H41" s="14"/>
      <c r="I41" s="14"/>
      <c r="J41" s="14"/>
    </row>
    <row r="42" spans="4:10" ht="13.5" customHeight="1">
      <c r="D42" s="11" t="str">
        <f t="shared" si="5"/>
        <v>C32GECO</v>
      </c>
      <c r="E42" s="11" t="str">
        <f t="shared" si="5"/>
        <v xml:space="preserve">C32 GECO </v>
      </c>
      <c r="F42" s="12">
        <f t="shared" si="3"/>
        <v>64832.42</v>
      </c>
      <c r="G42" s="13">
        <f t="shared" si="2"/>
        <v>64832.42</v>
      </c>
      <c r="H42" s="14"/>
      <c r="I42" s="14"/>
      <c r="J42" s="14"/>
    </row>
    <row r="43" spans="4:10" ht="13.5" customHeight="1">
      <c r="D43" s="11" t="str">
        <f t="shared" si="5"/>
        <v>C35PREVENB</v>
      </c>
      <c r="E43" s="11" t="str">
        <f t="shared" si="5"/>
        <v>Tiers à créer</v>
      </c>
      <c r="F43" s="12">
        <f t="shared" si="3"/>
        <v>2988</v>
      </c>
      <c r="G43" s="13">
        <f t="shared" si="2"/>
        <v>2988</v>
      </c>
      <c r="H43" s="14"/>
      <c r="I43" s="14"/>
      <c r="J43" s="14"/>
    </row>
    <row r="44" spans="4:10" ht="13.5" customHeight="1">
      <c r="D44" s="11" t="str">
        <f t="shared" si="5"/>
        <v>C35PREVENBAT</v>
      </c>
      <c r="E44" s="11" t="str">
        <f t="shared" si="5"/>
        <v>C35 PREVENBAT</v>
      </c>
      <c r="F44" s="12">
        <f t="shared" si="3"/>
        <v>0</v>
      </c>
      <c r="G44" s="13">
        <f t="shared" si="2"/>
        <v>0</v>
      </c>
      <c r="H44" s="14"/>
      <c r="I44" s="14"/>
      <c r="J44" s="14"/>
    </row>
    <row r="45" spans="4:10" ht="13.5" customHeight="1">
      <c r="D45" s="11" t="str">
        <f t="shared" si="5"/>
        <v>CAASMUTBTP</v>
      </c>
      <c r="E45" s="11" t="str">
        <f t="shared" si="5"/>
        <v>CAM BTP</v>
      </c>
      <c r="F45" s="12">
        <f t="shared" si="3"/>
        <v>360</v>
      </c>
      <c r="G45" s="13">
        <f t="shared" si="2"/>
        <v>360</v>
      </c>
      <c r="H45" s="14"/>
      <c r="I45" s="14"/>
      <c r="J45" s="14"/>
    </row>
    <row r="46" spans="4:10" ht="13.5" customHeight="1">
      <c r="D46" s="11" t="str">
        <f t="shared" si="5"/>
        <v>CAISSMEUSI</v>
      </c>
      <c r="E46" s="11" t="str">
        <f t="shared" si="5"/>
        <v>CAISSE MEUSIENNE</v>
      </c>
      <c r="F46" s="12">
        <f t="shared" si="3"/>
        <v>5448</v>
      </c>
      <c r="G46" s="13">
        <f t="shared" si="2"/>
        <v>5448</v>
      </c>
      <c r="H46" s="14"/>
      <c r="I46" s="14"/>
      <c r="J46" s="14"/>
    </row>
    <row r="47" spans="4:10" ht="13.5" customHeight="1">
      <c r="D47" s="11" t="str">
        <f t="shared" si="5"/>
        <v>CALYPSO</v>
      </c>
      <c r="E47" s="11" t="str">
        <f t="shared" si="5"/>
        <v>CALYPSO</v>
      </c>
      <c r="F47" s="12">
        <f t="shared" si="3"/>
        <v>8325</v>
      </c>
      <c r="G47" s="13">
        <f t="shared" si="2"/>
        <v>8325</v>
      </c>
      <c r="H47" s="14"/>
      <c r="I47" s="14"/>
      <c r="J47" s="14"/>
    </row>
    <row r="48" spans="4:10" ht="13.5" customHeight="1">
      <c r="D48" s="11" t="str">
        <f t="shared" si="5"/>
        <v>CAMACTE</v>
      </c>
      <c r="E48" s="11" t="str">
        <f t="shared" si="5"/>
        <v>Tiers à créer</v>
      </c>
      <c r="F48" s="12">
        <f t="shared" si="3"/>
        <v>-360</v>
      </c>
      <c r="G48" s="13">
        <f t="shared" si="2"/>
        <v>-360</v>
      </c>
      <c r="H48" s="14"/>
      <c r="I48" s="14"/>
      <c r="J48" s="14"/>
    </row>
    <row r="49" spans="4:10" ht="13.5" customHeight="1">
      <c r="D49" s="11" t="str">
        <f t="shared" si="5"/>
        <v>CAMCA</v>
      </c>
      <c r="E49" s="11" t="str">
        <f t="shared" si="5"/>
        <v>CAMCA</v>
      </c>
      <c r="F49" s="12">
        <f t="shared" si="3"/>
        <v>6601.2</v>
      </c>
      <c r="G49" s="13">
        <f t="shared" si="2"/>
        <v>6601.2</v>
      </c>
      <c r="H49" s="14"/>
      <c r="I49" s="14"/>
      <c r="J49" s="14"/>
    </row>
    <row r="50" spans="4:10" ht="13.5" customHeight="1">
      <c r="D50" s="11" t="str">
        <f t="shared" si="5"/>
        <v>CARMA</v>
      </c>
      <c r="E50" s="11" t="str">
        <f t="shared" si="5"/>
        <v>CARMA</v>
      </c>
      <c r="F50" s="12">
        <f t="shared" si="3"/>
        <v>2841.6</v>
      </c>
      <c r="G50" s="13">
        <f t="shared" si="2"/>
        <v>2841.6</v>
      </c>
      <c r="H50" s="14"/>
      <c r="I50" s="14"/>
      <c r="J50" s="14"/>
    </row>
    <row r="51" spans="4:10" ht="13.5" customHeight="1">
      <c r="D51" s="11" t="str">
        <f t="shared" ref="D51:E66" si="6">+D194</f>
        <v>CFDP</v>
      </c>
      <c r="E51" s="11" t="str">
        <f t="shared" si="6"/>
        <v>CFDP</v>
      </c>
      <c r="F51" s="12">
        <f t="shared" si="3"/>
        <v>5069</v>
      </c>
      <c r="G51" s="13">
        <f t="shared" si="2"/>
        <v>5069</v>
      </c>
      <c r="H51" s="14"/>
      <c r="I51" s="14"/>
      <c r="J51" s="14"/>
    </row>
    <row r="52" spans="4:10" ht="13.5" customHeight="1">
      <c r="D52" s="11" t="str">
        <f t="shared" si="6"/>
        <v>CHUBBASS</v>
      </c>
      <c r="E52" s="11" t="str">
        <f t="shared" si="6"/>
        <v>CHUBB ASSURANCES</v>
      </c>
      <c r="F52" s="12">
        <f t="shared" si="3"/>
        <v>1344</v>
      </c>
      <c r="G52" s="13">
        <f t="shared" si="2"/>
        <v>1344</v>
      </c>
      <c r="H52" s="14"/>
      <c r="I52" s="14"/>
      <c r="J52" s="14"/>
    </row>
    <row r="53" spans="4:10" ht="13.5" customHeight="1">
      <c r="D53" s="11" t="str">
        <f t="shared" si="6"/>
        <v>CIAM</v>
      </c>
      <c r="E53" s="11" t="str">
        <f t="shared" si="6"/>
        <v>CIAM</v>
      </c>
      <c r="F53" s="12">
        <f t="shared" si="3"/>
        <v>360</v>
      </c>
      <c r="G53" s="13">
        <f t="shared" si="2"/>
        <v>360</v>
      </c>
      <c r="H53" s="14"/>
      <c r="I53" s="14"/>
      <c r="J53" s="14"/>
    </row>
    <row r="54" spans="4:10" ht="13.5" customHeight="1">
      <c r="D54" s="11" t="str">
        <f t="shared" si="6"/>
        <v>CIBLEEXPERT</v>
      </c>
      <c r="E54" s="11" t="str">
        <f t="shared" si="6"/>
        <v>C16CIBLEXPERTS</v>
      </c>
      <c r="F54" s="12">
        <f t="shared" si="3"/>
        <v>16732.5</v>
      </c>
      <c r="G54" s="13">
        <f t="shared" si="2"/>
        <v>16732.5</v>
      </c>
      <c r="H54" s="14"/>
      <c r="I54" s="14"/>
      <c r="J54" s="14"/>
    </row>
    <row r="55" spans="4:10" ht="13.5" customHeight="1">
      <c r="D55" s="11" t="str">
        <f t="shared" si="6"/>
        <v>CIBLEXP</v>
      </c>
      <c r="E55" s="11" t="str">
        <f t="shared" si="6"/>
        <v>Tiers à créer</v>
      </c>
      <c r="F55" s="12">
        <f t="shared" si="3"/>
        <v>0</v>
      </c>
      <c r="G55" s="13">
        <f t="shared" si="2"/>
        <v>0</v>
      </c>
      <c r="H55" s="14"/>
      <c r="I55" s="14"/>
      <c r="J55" s="14"/>
    </row>
    <row r="56" spans="4:10" ht="13.5" customHeight="1">
      <c r="D56" s="11" t="str">
        <f t="shared" si="6"/>
        <v>CLIENTDIVERS</v>
      </c>
      <c r="E56" s="11" t="str">
        <f t="shared" si="6"/>
        <v>CLIENT DIVERS</v>
      </c>
      <c r="F56" s="12">
        <f t="shared" si="3"/>
        <v>619.79999999999995</v>
      </c>
      <c r="G56" s="13">
        <f t="shared" si="2"/>
        <v>619.79999999999995</v>
      </c>
      <c r="H56" s="14"/>
      <c r="I56" s="14"/>
      <c r="J56" s="14"/>
    </row>
    <row r="57" spans="4:10" ht="13.5" customHeight="1">
      <c r="D57" s="11" t="str">
        <f t="shared" si="6"/>
        <v>COVEA</v>
      </c>
      <c r="E57" s="11" t="str">
        <f t="shared" si="6"/>
        <v>COVEA</v>
      </c>
      <c r="F57" s="12">
        <f t="shared" si="3"/>
        <v>7295.9</v>
      </c>
      <c r="G57" s="13">
        <f t="shared" si="2"/>
        <v>7295.9</v>
      </c>
      <c r="H57" s="14"/>
      <c r="I57" s="14"/>
      <c r="J57" s="14"/>
    </row>
    <row r="58" spans="4:10" ht="13.5" customHeight="1">
      <c r="D58" s="11" t="str">
        <f t="shared" si="6"/>
        <v>CREDIT</v>
      </c>
      <c r="E58" s="11" t="str">
        <f t="shared" si="6"/>
        <v>CA - CLIENTS EN ATTENTE</v>
      </c>
      <c r="F58" s="12">
        <f t="shared" si="3"/>
        <v>-5154</v>
      </c>
      <c r="G58" s="13">
        <f t="shared" si="2"/>
        <v>-5154</v>
      </c>
      <c r="H58" s="14"/>
      <c r="I58" s="14"/>
      <c r="J58" s="14"/>
    </row>
    <row r="59" spans="4:10" ht="13.5" customHeight="1">
      <c r="D59" s="11" t="str">
        <f t="shared" si="6"/>
        <v>DAS</v>
      </c>
      <c r="E59" s="11" t="str">
        <f t="shared" si="6"/>
        <v>DAS</v>
      </c>
      <c r="F59" s="12">
        <f t="shared" si="3"/>
        <v>0</v>
      </c>
      <c r="G59" s="13">
        <f t="shared" si="2"/>
        <v>0</v>
      </c>
      <c r="H59" s="14"/>
      <c r="I59" s="14"/>
      <c r="J59" s="14"/>
    </row>
    <row r="60" spans="4:10" ht="13.5" customHeight="1">
      <c r="D60" s="11" t="str">
        <f t="shared" si="6"/>
        <v>DIRECTASS</v>
      </c>
      <c r="E60" s="11" t="str">
        <f t="shared" si="6"/>
        <v>DIRECT ASSURANCES</v>
      </c>
      <c r="F60" s="12">
        <f t="shared" si="3"/>
        <v>2520</v>
      </c>
      <c r="G60" s="13">
        <f t="shared" si="2"/>
        <v>2520</v>
      </c>
      <c r="H60" s="14"/>
      <c r="I60" s="14"/>
      <c r="J60" s="14"/>
    </row>
    <row r="61" spans="4:10" ht="13.5" customHeight="1">
      <c r="D61" s="11" t="str">
        <f t="shared" si="6"/>
        <v>ECUREUIL</v>
      </c>
      <c r="E61" s="11" t="str">
        <f t="shared" si="6"/>
        <v>ECUREUIL ASSURANCES IARD</v>
      </c>
      <c r="F61" s="12">
        <f t="shared" si="3"/>
        <v>-216</v>
      </c>
      <c r="G61" s="13">
        <f t="shared" si="2"/>
        <v>-216</v>
      </c>
      <c r="H61" s="14"/>
      <c r="I61" s="14"/>
      <c r="J61" s="14"/>
    </row>
    <row r="62" spans="4:10" ht="13.5" customHeight="1">
      <c r="D62" s="11" t="str">
        <f t="shared" si="6"/>
        <v>ECUREUILAS</v>
      </c>
      <c r="E62" s="11" t="str">
        <f t="shared" si="6"/>
        <v>ECUREUIL ASSURANCE</v>
      </c>
      <c r="F62" s="12">
        <f t="shared" si="3"/>
        <v>43321.2</v>
      </c>
      <c r="G62" s="13">
        <f t="shared" si="2"/>
        <v>43321.2</v>
      </c>
      <c r="H62" s="14"/>
      <c r="I62" s="14"/>
      <c r="J62" s="14"/>
    </row>
    <row r="63" spans="4:10" ht="13.5" customHeight="1">
      <c r="D63" s="11" t="str">
        <f t="shared" si="6"/>
        <v>EDFCIST</v>
      </c>
      <c r="E63" s="11" t="str">
        <f t="shared" si="6"/>
        <v>EDF CIST</v>
      </c>
      <c r="F63" s="12">
        <f t="shared" si="3"/>
        <v>2041.2</v>
      </c>
      <c r="G63" s="13">
        <f t="shared" si="2"/>
        <v>2041.2</v>
      </c>
      <c r="H63" s="14"/>
      <c r="I63" s="14"/>
      <c r="J63" s="14"/>
    </row>
    <row r="64" spans="4:10" ht="13.5" customHeight="1">
      <c r="D64" s="11" t="str">
        <f t="shared" si="6"/>
        <v>ERDF</v>
      </c>
      <c r="E64" s="11" t="str">
        <f t="shared" si="6"/>
        <v>ERDF</v>
      </c>
      <c r="F64" s="12">
        <f t="shared" si="3"/>
        <v>1203</v>
      </c>
      <c r="G64" s="13">
        <f t="shared" si="2"/>
        <v>1203</v>
      </c>
      <c r="H64" s="14"/>
      <c r="I64" s="14"/>
      <c r="J64" s="14"/>
    </row>
    <row r="65" spans="4:10" ht="13.5" customHeight="1">
      <c r="D65" s="11" t="str">
        <f t="shared" si="6"/>
        <v>ETHIAS</v>
      </c>
      <c r="E65" s="11" t="str">
        <f t="shared" si="6"/>
        <v>ETHIAS</v>
      </c>
      <c r="F65" s="12">
        <f t="shared" si="3"/>
        <v>9360</v>
      </c>
      <c r="G65" s="13">
        <f t="shared" si="2"/>
        <v>9360</v>
      </c>
      <c r="H65" s="14"/>
      <c r="I65" s="14"/>
      <c r="J65" s="14"/>
    </row>
    <row r="66" spans="4:10" ht="13.5" customHeight="1">
      <c r="D66" s="11" t="str">
        <f t="shared" si="6"/>
        <v>EUROFIL</v>
      </c>
      <c r="E66" s="11" t="str">
        <f t="shared" si="6"/>
        <v>EUROFIL</v>
      </c>
      <c r="F66" s="12">
        <f t="shared" si="3"/>
        <v>18000.13</v>
      </c>
      <c r="G66" s="13">
        <f t="shared" si="2"/>
        <v>16611.330000000002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EUROPROJUR</v>
      </c>
      <c r="E67" s="11" t="str">
        <f t="shared" si="7"/>
        <v>EUROP PROT JURIDIQUE</v>
      </c>
      <c r="F67" s="12">
        <f t="shared" si="3"/>
        <v>3848</v>
      </c>
      <c r="G67" s="13">
        <f t="shared" ref="G67:G84" si="8">+F67-H67-I67-J67</f>
        <v>3848</v>
      </c>
      <c r="H67" s="14"/>
      <c r="I67" s="14"/>
      <c r="J67" s="14"/>
    </row>
    <row r="68" spans="4:10" ht="13.5" customHeight="1">
      <c r="D68" s="11" t="str">
        <f t="shared" si="7"/>
        <v>EXPDIRECTE</v>
      </c>
      <c r="E68" s="11" t="str">
        <f t="shared" si="7"/>
        <v>EXPERTISE DIRECTE</v>
      </c>
      <c r="F68" s="12">
        <f t="shared" si="3"/>
        <v>134444.79999999999</v>
      </c>
      <c r="G68" s="13">
        <f t="shared" si="8"/>
        <v>134444.79999999999</v>
      </c>
      <c r="H68" s="14"/>
      <c r="I68" s="14"/>
      <c r="J68" s="14"/>
    </row>
    <row r="69" spans="4:10" ht="13.5" customHeight="1">
      <c r="D69" s="11" t="str">
        <f t="shared" si="7"/>
        <v>FILIAMAIF</v>
      </c>
      <c r="E69" s="11" t="str">
        <f t="shared" si="7"/>
        <v>FILIA MAIF</v>
      </c>
      <c r="F69" s="12">
        <f t="shared" si="3"/>
        <v>35133.42</v>
      </c>
      <c r="G69" s="13">
        <f t="shared" si="8"/>
        <v>35133.42</v>
      </c>
      <c r="H69" s="14"/>
      <c r="I69" s="14"/>
      <c r="J69" s="14"/>
    </row>
    <row r="70" spans="4:10" ht="13.5" customHeight="1">
      <c r="D70" s="11" t="str">
        <f t="shared" si="7"/>
        <v>GAN</v>
      </c>
      <c r="E70" s="11" t="str">
        <f t="shared" si="7"/>
        <v>GAN</v>
      </c>
      <c r="F70" s="12">
        <f t="shared" si="3"/>
        <v>148947.07999999999</v>
      </c>
      <c r="G70" s="13">
        <f t="shared" si="8"/>
        <v>148947.07999999999</v>
      </c>
      <c r="H70" s="14"/>
      <c r="I70" s="14"/>
      <c r="J70" s="14"/>
    </row>
    <row r="71" spans="4:10" ht="13.5" customHeight="1">
      <c r="D71" s="11" t="str">
        <f t="shared" si="7"/>
        <v>GANCIF</v>
      </c>
      <c r="E71" s="11" t="str">
        <f t="shared" si="7"/>
        <v>GAN CIF</v>
      </c>
      <c r="F71" s="12">
        <f t="shared" si="3"/>
        <v>5608</v>
      </c>
      <c r="G71" s="13">
        <f t="shared" si="8"/>
        <v>5608</v>
      </c>
      <c r="H71" s="14"/>
      <c r="I71" s="14"/>
      <c r="J71" s="14"/>
    </row>
    <row r="72" spans="4:10" ht="13.5" customHeight="1">
      <c r="D72" s="11" t="str">
        <f t="shared" si="7"/>
        <v>GANEURO</v>
      </c>
      <c r="E72" s="11" t="str">
        <f t="shared" si="7"/>
        <v>GAN EUROCOURTAGE</v>
      </c>
      <c r="F72" s="12">
        <f t="shared" si="3"/>
        <v>38413</v>
      </c>
      <c r="G72" s="13">
        <f t="shared" si="8"/>
        <v>38413</v>
      </c>
      <c r="H72" s="14"/>
      <c r="I72" s="14"/>
      <c r="J72" s="14"/>
    </row>
    <row r="73" spans="4:10" ht="13.5" customHeight="1">
      <c r="D73" s="11" t="str">
        <f t="shared" si="7"/>
        <v>GCMAAF</v>
      </c>
      <c r="E73" s="11" t="str">
        <f t="shared" si="7"/>
        <v>C32GECO</v>
      </c>
      <c r="F73" s="12">
        <f t="shared" si="3"/>
        <v>3265.2</v>
      </c>
      <c r="G73" s="13">
        <f t="shared" si="8"/>
        <v>3265.2</v>
      </c>
      <c r="H73" s="14"/>
      <c r="I73" s="14"/>
      <c r="J73" s="14"/>
    </row>
    <row r="74" spans="4:10" ht="13.5" customHeight="1">
      <c r="D74" s="11" t="str">
        <f t="shared" si="7"/>
        <v>GENERALI</v>
      </c>
      <c r="E74" s="11" t="str">
        <f t="shared" si="7"/>
        <v>GENERALI ASSURANCES</v>
      </c>
      <c r="F74" s="12">
        <f t="shared" si="3"/>
        <v>222935.45</v>
      </c>
      <c r="G74" s="13">
        <f t="shared" si="8"/>
        <v>222935.45</v>
      </c>
      <c r="H74" s="14"/>
      <c r="I74" s="14"/>
      <c r="J74" s="14"/>
    </row>
    <row r="75" spans="4:10" ht="13.5" customHeight="1">
      <c r="D75" s="11" t="str">
        <f t="shared" si="7"/>
        <v>GENERALIGL</v>
      </c>
      <c r="E75" s="11" t="str">
        <f t="shared" si="7"/>
        <v>Tiers à créer</v>
      </c>
      <c r="F75" s="12">
        <f t="shared" si="3"/>
        <v>-2096.64</v>
      </c>
      <c r="G75" s="13">
        <f t="shared" si="8"/>
        <v>-2096.64</v>
      </c>
      <c r="H75" s="14"/>
      <c r="I75" s="14"/>
      <c r="J75" s="14"/>
    </row>
    <row r="76" spans="4:10" ht="13.5" customHeight="1">
      <c r="D76" s="11" t="str">
        <f t="shared" si="7"/>
        <v>GMFASS</v>
      </c>
      <c r="E76" s="11" t="str">
        <f t="shared" si="7"/>
        <v>GMFASSURANCES</v>
      </c>
      <c r="F76" s="12">
        <f t="shared" ref="F76:F79" si="9">+IF(D219="Total",0,-F219)</f>
        <v>70285.2</v>
      </c>
      <c r="G76" s="13">
        <f t="shared" si="8"/>
        <v>70285.2</v>
      </c>
      <c r="H76" s="14"/>
      <c r="I76" s="14"/>
      <c r="J76" s="14"/>
    </row>
    <row r="77" spans="4:10" ht="13.5" customHeight="1">
      <c r="D77" s="11" t="str">
        <f t="shared" si="7"/>
        <v>GREATL</v>
      </c>
      <c r="E77" s="11" t="str">
        <f t="shared" si="7"/>
        <v>GREATL</v>
      </c>
      <c r="F77" s="12">
        <f t="shared" si="9"/>
        <v>0</v>
      </c>
      <c r="G77" s="13">
        <f t="shared" si="8"/>
        <v>0</v>
      </c>
      <c r="H77" s="14"/>
      <c r="I77" s="14"/>
      <c r="J77" s="14"/>
    </row>
    <row r="78" spans="4:10" ht="13.5" customHeight="1">
      <c r="D78" s="11" t="str">
        <f t="shared" si="7"/>
        <v>GREEBVAL</v>
      </c>
      <c r="E78" s="11" t="str">
        <f t="shared" si="7"/>
        <v>GREEBVAL</v>
      </c>
      <c r="F78" s="12">
        <f t="shared" si="9"/>
        <v>0</v>
      </c>
      <c r="G78" s="13">
        <f t="shared" si="8"/>
        <v>0</v>
      </c>
      <c r="H78" s="14"/>
      <c r="I78" s="14"/>
      <c r="J78" s="14"/>
    </row>
    <row r="79" spans="4:10" ht="13.5" customHeight="1">
      <c r="D79" s="11" t="str">
        <f t="shared" si="7"/>
        <v>GROUCOUR</v>
      </c>
      <c r="E79" s="11" t="str">
        <f t="shared" si="7"/>
        <v>GROUCOUR</v>
      </c>
      <c r="F79" s="12">
        <f t="shared" si="9"/>
        <v>1884</v>
      </c>
      <c r="G79" s="13">
        <f t="shared" si="8"/>
        <v>1884</v>
      </c>
      <c r="H79" s="14"/>
      <c r="I79" s="14"/>
      <c r="J79" s="14"/>
    </row>
    <row r="80" spans="4:10" ht="13.5" customHeight="1">
      <c r="D80" s="11" t="str">
        <f t="shared" si="7"/>
        <v>GROUPAMA</v>
      </c>
      <c r="E80" s="11" t="str">
        <f t="shared" si="7"/>
        <v>GROUPAMA</v>
      </c>
      <c r="F80" s="12">
        <f>+IF(D223="Total",0,-F223)</f>
        <v>536377.19999999995</v>
      </c>
      <c r="G80" s="13">
        <f>+F80-H80-I80-J80</f>
        <v>536377.19999999995</v>
      </c>
      <c r="H80" s="14"/>
      <c r="I80" s="14"/>
      <c r="J80" s="14"/>
    </row>
    <row r="81" spans="1:12" ht="13.5" customHeight="1">
      <c r="D81" s="11" t="str">
        <f t="shared" si="7"/>
        <v>GROUPAMATR</v>
      </c>
      <c r="E81" s="11" t="str">
        <f t="shared" si="7"/>
        <v>GROUPAMA TRANSPORTS</v>
      </c>
      <c r="F81" s="12">
        <f t="shared" ref="F81:F84" si="10">+IF(D224="Grand Total",0,-F224)</f>
        <v>840</v>
      </c>
      <c r="G81" s="13">
        <f t="shared" si="8"/>
        <v>840</v>
      </c>
      <c r="H81" s="14"/>
      <c r="I81" s="14"/>
      <c r="J81" s="14"/>
    </row>
    <row r="82" spans="1:12" ht="13.5" customHeight="1">
      <c r="D82" s="11" t="str">
        <f t="shared" si="7"/>
        <v>GROUPEA</v>
      </c>
      <c r="E82" s="11" t="str">
        <f t="shared" si="7"/>
        <v>GROUPE AZUR</v>
      </c>
      <c r="F82" s="12">
        <f t="shared" si="10"/>
        <v>819.6</v>
      </c>
      <c r="G82" s="13">
        <f t="shared" si="8"/>
        <v>819.6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GROUPELAP</v>
      </c>
      <c r="E83" s="11" t="str">
        <f t="shared" si="11"/>
        <v>GROUPE LA POSTE</v>
      </c>
      <c r="F83" s="12">
        <f t="shared" si="10"/>
        <v>1770</v>
      </c>
      <c r="G83" s="13">
        <f t="shared" si="8"/>
        <v>1770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GROUPAMA ROUMANIE</v>
      </c>
      <c r="F84" s="12">
        <f t="shared" si="10"/>
        <v>0</v>
      </c>
      <c r="G84" s="13">
        <f t="shared" si="8"/>
        <v>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3137701.4600000004</v>
      </c>
      <c r="G86" s="13">
        <f>SUM(G2:G85)</f>
        <v>3135705.060000001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7" t="s">
        <v>11</v>
      </c>
      <c r="F87" s="13">
        <f>+VLOOKUP(D87,D145:F327,3,FALSE)</f>
        <v>-4894086.93</v>
      </c>
      <c r="G87" s="156">
        <f>SUM(G86:J86)</f>
        <v>3137701.4600000009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-1756385.4699999993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3137701.4600000004</v>
      </c>
      <c r="G93" s="33">
        <f>+G86</f>
        <v>3135705.060000001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522773.91000000021</v>
      </c>
      <c r="G94" s="38">
        <f>+(G93+G95)/1.2*0.2</f>
        <v>522617.51000000018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142</v>
      </c>
      <c r="F98" s="49"/>
      <c r="G98" s="50">
        <f>+G99-G100</f>
        <v>200253.72</v>
      </c>
      <c r="H98" s="50">
        <f t="shared" ref="H98:I98" si="13">+H99-H100</f>
        <v>0</v>
      </c>
      <c r="I98" s="50">
        <f t="shared" si="13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200253.72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0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-322363.79000000015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>
        <v>89267</v>
      </c>
      <c r="H103" s="55">
        <v>0</v>
      </c>
      <c r="I103" s="55">
        <v>0</v>
      </c>
      <c r="J103" s="56"/>
      <c r="K103" s="47"/>
    </row>
    <row r="104" spans="1:11">
      <c r="D104" s="42"/>
      <c r="E104" s="43"/>
      <c r="F104" s="57" t="s">
        <v>23</v>
      </c>
      <c r="G104" s="58">
        <f>+G102-G103</f>
        <v>-411630.79000000015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f>+G92</f>
        <v>0.2</v>
      </c>
      <c r="H109" s="28">
        <f t="shared" ref="H109:J109" si="14">+H92</f>
        <v>0.19600000000000001</v>
      </c>
      <c r="I109" s="28">
        <f t="shared" si="14"/>
        <v>8.5000000000000006E-2</v>
      </c>
      <c r="J109" s="29" t="str">
        <f t="shared" si="14"/>
        <v>Exo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0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+'09'!G94</f>
        <v>522262.51000000018</v>
      </c>
      <c r="H113" s="55">
        <f>+'09'!H94</f>
        <v>0</v>
      </c>
      <c r="I113" s="55">
        <f>+'09'!I94</f>
        <v>156.40000000000003</v>
      </c>
      <c r="J113" s="56">
        <f>+'09'!J94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>
        <f>+G113-G94+G111</f>
        <v>-355</v>
      </c>
      <c r="H115" s="125">
        <f>+H113-H94+H111</f>
        <v>0</v>
      </c>
      <c r="I115" s="125">
        <f>+I113-I94+I111</f>
        <v>0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-322363.79000000015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322008.79000000015</v>
      </c>
      <c r="H117" s="74">
        <f>+H115-H116</f>
        <v>0</v>
      </c>
      <c r="I117" s="74">
        <f>+I115-I116</f>
        <v>-0.59999999999996589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-322363.79000000015</v>
      </c>
      <c r="G125" s="82"/>
      <c r="H125" s="35"/>
      <c r="I125" s="84"/>
      <c r="J125" s="46"/>
      <c r="K125" s="143">
        <f>+G100+F125</f>
        <v>-322363.79000000015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/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/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/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-322363.19000000018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160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-117737.43</v>
      </c>
      <c r="G146" s="100"/>
    </row>
    <row r="147" spans="4:7">
      <c r="D147" s="110" t="s">
        <v>180</v>
      </c>
      <c r="E147" s="110" t="s">
        <v>181</v>
      </c>
      <c r="F147" s="111">
        <v>-18051</v>
      </c>
      <c r="G147" s="100"/>
    </row>
    <row r="148" spans="4:7">
      <c r="D148" s="110" t="s">
        <v>46</v>
      </c>
      <c r="E148" s="110" t="s">
        <v>46</v>
      </c>
      <c r="F148" s="111">
        <v>-40297.53</v>
      </c>
      <c r="G148" s="100"/>
    </row>
    <row r="149" spans="4:7">
      <c r="D149" s="110" t="s">
        <v>182</v>
      </c>
      <c r="E149" s="110" t="s">
        <v>182</v>
      </c>
      <c r="F149" s="111">
        <v>-29868</v>
      </c>
      <c r="G149" s="100"/>
    </row>
    <row r="150" spans="4:7">
      <c r="D150" s="110" t="s">
        <v>47</v>
      </c>
      <c r="E150" s="110" t="s">
        <v>47</v>
      </c>
      <c r="F150" s="111">
        <v>-357059.93</v>
      </c>
      <c r="G150" s="100"/>
    </row>
    <row r="151" spans="4:7">
      <c r="D151" s="110" t="s">
        <v>48</v>
      </c>
      <c r="E151" s="110" t="s">
        <v>183</v>
      </c>
      <c r="F151" s="111">
        <v>0</v>
      </c>
      <c r="G151" s="100"/>
    </row>
    <row r="152" spans="4:7">
      <c r="D152" s="110" t="s">
        <v>49</v>
      </c>
      <c r="E152" s="110" t="s">
        <v>49</v>
      </c>
      <c r="F152" s="111">
        <v>-34968</v>
      </c>
      <c r="G152" s="100"/>
    </row>
    <row r="153" spans="4:7">
      <c r="D153" s="110" t="s">
        <v>287</v>
      </c>
      <c r="E153" s="110" t="s">
        <v>287</v>
      </c>
      <c r="F153" s="111">
        <v>-660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-4957.32</v>
      </c>
      <c r="G155" s="100"/>
    </row>
    <row r="156" spans="4:7">
      <c r="D156" s="110" t="s">
        <v>334</v>
      </c>
      <c r="E156" s="110" t="s">
        <v>335</v>
      </c>
      <c r="F156" s="111">
        <v>0</v>
      </c>
      <c r="G156" s="100"/>
    </row>
    <row r="157" spans="4:7">
      <c r="D157" s="110" t="s">
        <v>51</v>
      </c>
      <c r="E157" s="110" t="s">
        <v>186</v>
      </c>
      <c r="F157" s="111">
        <v>-16872.72</v>
      </c>
      <c r="G157" s="100"/>
    </row>
    <row r="158" spans="4:7">
      <c r="D158" s="110" t="s">
        <v>52</v>
      </c>
      <c r="E158" s="110" t="s">
        <v>187</v>
      </c>
      <c r="F158" s="111">
        <v>-14532.6</v>
      </c>
      <c r="G158" s="100"/>
    </row>
    <row r="159" spans="4:7">
      <c r="D159" s="110" t="s">
        <v>188</v>
      </c>
      <c r="E159" s="110" t="s">
        <v>188</v>
      </c>
      <c r="F159" s="111">
        <v>-564</v>
      </c>
      <c r="G159" s="100"/>
    </row>
    <row r="160" spans="4:7">
      <c r="D160" s="110" t="s">
        <v>189</v>
      </c>
      <c r="E160" s="110" t="s">
        <v>50</v>
      </c>
      <c r="F160" s="111">
        <v>0</v>
      </c>
      <c r="G160" s="100"/>
    </row>
    <row r="161" spans="4:7">
      <c r="D161" s="110" t="s">
        <v>53</v>
      </c>
      <c r="E161" s="110" t="s">
        <v>54</v>
      </c>
      <c r="F161" s="111">
        <v>-840</v>
      </c>
      <c r="G161" s="100"/>
    </row>
    <row r="162" spans="4:7">
      <c r="D162" s="110" t="s">
        <v>55</v>
      </c>
      <c r="E162" s="110" t="s">
        <v>56</v>
      </c>
      <c r="F162" s="111">
        <v>-627258.81000000006</v>
      </c>
      <c r="G162" s="100"/>
    </row>
    <row r="163" spans="4:7">
      <c r="D163" s="110" t="s">
        <v>190</v>
      </c>
      <c r="E163" s="110" t="s">
        <v>191</v>
      </c>
      <c r="F163" s="111">
        <v>0</v>
      </c>
      <c r="G163" s="100"/>
    </row>
    <row r="164" spans="4:7">
      <c r="D164" s="110" t="s">
        <v>192</v>
      </c>
      <c r="E164" s="110" t="s">
        <v>193</v>
      </c>
      <c r="F164" s="111">
        <v>-2508</v>
      </c>
      <c r="G164" s="100"/>
    </row>
    <row r="165" spans="4:7">
      <c r="D165" s="110" t="s">
        <v>328</v>
      </c>
      <c r="E165" s="110" t="s">
        <v>328</v>
      </c>
      <c r="F165" s="111">
        <v>-360</v>
      </c>
      <c r="G165" s="100"/>
    </row>
    <row r="166" spans="4:7">
      <c r="D166" s="110" t="s">
        <v>57</v>
      </c>
      <c r="E166" s="110" t="s">
        <v>58</v>
      </c>
      <c r="F166" s="111">
        <v>-47890.8</v>
      </c>
      <c r="G166" s="100"/>
    </row>
    <row r="167" spans="4:7">
      <c r="D167" s="110" t="s">
        <v>302</v>
      </c>
      <c r="E167" s="110" t="s">
        <v>303</v>
      </c>
      <c r="F167" s="111">
        <v>1948.45</v>
      </c>
      <c r="G167" s="100"/>
    </row>
    <row r="168" spans="4:7">
      <c r="D168" s="110" t="s">
        <v>59</v>
      </c>
      <c r="E168" s="110" t="s">
        <v>60</v>
      </c>
      <c r="F168" s="111">
        <v>-213104</v>
      </c>
      <c r="G168" s="100"/>
    </row>
    <row r="169" spans="4:7">
      <c r="D169" s="110" t="s">
        <v>61</v>
      </c>
      <c r="E169" s="110" t="s">
        <v>62</v>
      </c>
      <c r="F169" s="111">
        <v>99200.82</v>
      </c>
      <c r="G169" s="100"/>
    </row>
    <row r="170" spans="4:7">
      <c r="D170" s="110" t="s">
        <v>194</v>
      </c>
      <c r="E170" s="110" t="s">
        <v>194</v>
      </c>
      <c r="F170" s="111">
        <v>-72</v>
      </c>
      <c r="G170" s="100"/>
    </row>
    <row r="171" spans="4:7">
      <c r="D171" s="110" t="s">
        <v>63</v>
      </c>
      <c r="E171" s="110" t="s">
        <v>195</v>
      </c>
      <c r="F171" s="111">
        <v>-146628.10999999999</v>
      </c>
      <c r="G171" s="100"/>
    </row>
    <row r="172" spans="4:7">
      <c r="D172" s="110" t="s">
        <v>64</v>
      </c>
      <c r="E172" s="110" t="s">
        <v>304</v>
      </c>
      <c r="F172" s="111">
        <v>0</v>
      </c>
      <c r="G172" s="100"/>
    </row>
    <row r="173" spans="4:7">
      <c r="D173" s="110" t="s">
        <v>65</v>
      </c>
      <c r="E173" s="110" t="s">
        <v>305</v>
      </c>
      <c r="F173" s="111">
        <v>0</v>
      </c>
      <c r="G173" s="100"/>
    </row>
    <row r="174" spans="4:7">
      <c r="D174" s="110" t="s">
        <v>66</v>
      </c>
      <c r="E174" s="110" t="s">
        <v>196</v>
      </c>
      <c r="F174" s="111">
        <v>-2754</v>
      </c>
      <c r="G174" s="100"/>
    </row>
    <row r="175" spans="4:7">
      <c r="D175" s="110" t="s">
        <v>67</v>
      </c>
      <c r="E175" s="110" t="s">
        <v>197</v>
      </c>
      <c r="F175" s="111">
        <v>0</v>
      </c>
      <c r="G175" s="100"/>
    </row>
    <row r="176" spans="4:7">
      <c r="D176" s="110" t="s">
        <v>68</v>
      </c>
      <c r="E176" s="110" t="s">
        <v>320</v>
      </c>
      <c r="F176" s="111">
        <v>-1758.8</v>
      </c>
      <c r="G176" s="100"/>
    </row>
    <row r="177" spans="4:7">
      <c r="D177" s="110" t="s">
        <v>69</v>
      </c>
      <c r="E177" s="110" t="s">
        <v>288</v>
      </c>
      <c r="F177" s="111">
        <v>-25744.46</v>
      </c>
      <c r="G177" s="100"/>
    </row>
    <row r="178" spans="4:7">
      <c r="D178" s="110" t="s">
        <v>70</v>
      </c>
      <c r="E178" s="110" t="s">
        <v>198</v>
      </c>
      <c r="F178" s="111">
        <v>0</v>
      </c>
      <c r="G178" s="100"/>
    </row>
    <row r="179" spans="4:7">
      <c r="D179" s="110" t="s">
        <v>306</v>
      </c>
      <c r="E179" s="110" t="s">
        <v>307</v>
      </c>
      <c r="F179" s="111">
        <v>-117</v>
      </c>
      <c r="G179" s="100"/>
    </row>
    <row r="180" spans="4:7">
      <c r="D180" s="110" t="s">
        <v>289</v>
      </c>
      <c r="E180" s="110" t="s">
        <v>290</v>
      </c>
      <c r="F180" s="111">
        <v>0</v>
      </c>
      <c r="G180" s="100"/>
    </row>
    <row r="181" spans="4:7">
      <c r="D181" s="110" t="s">
        <v>199</v>
      </c>
      <c r="E181" s="110" t="s">
        <v>200</v>
      </c>
      <c r="F181" s="111">
        <v>-75802.69</v>
      </c>
      <c r="G181" s="100"/>
    </row>
    <row r="182" spans="4:7">
      <c r="D182" s="110" t="s">
        <v>336</v>
      </c>
      <c r="E182" s="110" t="s">
        <v>89</v>
      </c>
      <c r="F182" s="111">
        <v>-820.22</v>
      </c>
      <c r="G182" s="100"/>
    </row>
    <row r="183" spans="4:7">
      <c r="D183" s="110" t="s">
        <v>291</v>
      </c>
      <c r="E183" s="110" t="s">
        <v>292</v>
      </c>
      <c r="F183" s="111">
        <v>0</v>
      </c>
      <c r="G183" s="100"/>
    </row>
    <row r="184" spans="4:7">
      <c r="D184" s="110" t="s">
        <v>338</v>
      </c>
      <c r="E184" s="110" t="s">
        <v>89</v>
      </c>
      <c r="F184" s="111">
        <v>-2988</v>
      </c>
      <c r="G184" s="100"/>
    </row>
    <row r="185" spans="4:7">
      <c r="D185" s="110" t="s">
        <v>71</v>
      </c>
      <c r="E185" s="110" t="s">
        <v>293</v>
      </c>
      <c r="F185" s="111">
        <v>-64832.42</v>
      </c>
      <c r="G185" s="100"/>
    </row>
    <row r="186" spans="4:7">
      <c r="D186" s="110" t="s">
        <v>339</v>
      </c>
      <c r="E186" s="110" t="s">
        <v>89</v>
      </c>
      <c r="F186" s="111">
        <v>-2988</v>
      </c>
      <c r="G186" s="100"/>
    </row>
    <row r="187" spans="4:7">
      <c r="D187" s="110" t="s">
        <v>294</v>
      </c>
      <c r="E187" s="110" t="s">
        <v>295</v>
      </c>
      <c r="F187" s="111">
        <v>0</v>
      </c>
      <c r="G187" s="100"/>
    </row>
    <row r="188" spans="4:7">
      <c r="D188" s="110" t="s">
        <v>201</v>
      </c>
      <c r="E188" s="110" t="s">
        <v>202</v>
      </c>
      <c r="F188" s="111">
        <v>-360</v>
      </c>
      <c r="G188" s="100"/>
    </row>
    <row r="189" spans="4:7">
      <c r="D189" s="110" t="s">
        <v>203</v>
      </c>
      <c r="E189" s="110" t="s">
        <v>204</v>
      </c>
      <c r="F189" s="111">
        <v>-5448</v>
      </c>
      <c r="G189" s="100"/>
    </row>
    <row r="190" spans="4:7">
      <c r="D190" s="110" t="s">
        <v>72</v>
      </c>
      <c r="E190" s="110" t="s">
        <v>72</v>
      </c>
      <c r="F190" s="111">
        <v>-8325</v>
      </c>
      <c r="G190" s="100"/>
    </row>
    <row r="191" spans="4:7">
      <c r="D191" s="110" t="s">
        <v>329</v>
      </c>
      <c r="E191" s="110" t="s">
        <v>89</v>
      </c>
      <c r="F191" s="111">
        <v>360</v>
      </c>
      <c r="G191" s="100"/>
    </row>
    <row r="192" spans="4:7">
      <c r="D192" s="110" t="s">
        <v>205</v>
      </c>
      <c r="E192" s="110" t="s">
        <v>205</v>
      </c>
      <c r="F192" s="111">
        <v>-6601.2</v>
      </c>
      <c r="G192" s="100"/>
    </row>
    <row r="193" spans="4:7">
      <c r="D193" s="110" t="s">
        <v>73</v>
      </c>
      <c r="E193" s="110" t="s">
        <v>73</v>
      </c>
      <c r="F193" s="111">
        <v>-2841.6</v>
      </c>
      <c r="G193" s="100"/>
    </row>
    <row r="194" spans="4:7">
      <c r="D194" s="110" t="s">
        <v>206</v>
      </c>
      <c r="E194" s="110" t="s">
        <v>206</v>
      </c>
      <c r="F194" s="111">
        <v>-5069</v>
      </c>
      <c r="G194" s="100"/>
    </row>
    <row r="195" spans="4:7">
      <c r="D195" s="110" t="s">
        <v>207</v>
      </c>
      <c r="E195" s="110" t="s">
        <v>208</v>
      </c>
      <c r="F195" s="111">
        <v>-1344</v>
      </c>
      <c r="G195" s="100"/>
    </row>
    <row r="196" spans="4:7">
      <c r="D196" s="110" t="s">
        <v>209</v>
      </c>
      <c r="E196" s="110" t="s">
        <v>209</v>
      </c>
      <c r="F196" s="111">
        <v>-360</v>
      </c>
      <c r="G196" s="100"/>
    </row>
    <row r="197" spans="4:7">
      <c r="D197" s="110" t="s">
        <v>210</v>
      </c>
      <c r="E197" s="110" t="s">
        <v>211</v>
      </c>
      <c r="F197" s="111">
        <v>-16732.5</v>
      </c>
      <c r="G197" s="100"/>
    </row>
    <row r="198" spans="4:7">
      <c r="D198" s="110" t="s">
        <v>321</v>
      </c>
      <c r="E198" s="110" t="s">
        <v>89</v>
      </c>
      <c r="F198" s="111">
        <v>0</v>
      </c>
      <c r="G198" s="100"/>
    </row>
    <row r="199" spans="4:7">
      <c r="D199" s="110" t="s">
        <v>212</v>
      </c>
      <c r="E199" s="110" t="s">
        <v>213</v>
      </c>
      <c r="F199" s="111">
        <v>-619.79999999999995</v>
      </c>
      <c r="G199" s="100"/>
    </row>
    <row r="200" spans="4:7">
      <c r="D200" s="110" t="s">
        <v>214</v>
      </c>
      <c r="E200" s="110" t="s">
        <v>214</v>
      </c>
      <c r="F200" s="111">
        <v>-7295.9</v>
      </c>
      <c r="G200" s="100"/>
    </row>
    <row r="201" spans="4:7">
      <c r="D201" s="110" t="s">
        <v>340</v>
      </c>
      <c r="E201" s="110" t="s">
        <v>341</v>
      </c>
      <c r="F201" s="111">
        <v>5154</v>
      </c>
      <c r="G201" s="100"/>
    </row>
    <row r="202" spans="4:7">
      <c r="D202" s="110" t="s">
        <v>308</v>
      </c>
      <c r="E202" s="110" t="s">
        <v>308</v>
      </c>
      <c r="F202" s="111">
        <v>0</v>
      </c>
      <c r="G202" s="100"/>
    </row>
    <row r="203" spans="4:7">
      <c r="D203" s="110" t="s">
        <v>74</v>
      </c>
      <c r="E203" s="110" t="s">
        <v>75</v>
      </c>
      <c r="F203" s="111">
        <v>-2520</v>
      </c>
      <c r="G203" s="100"/>
    </row>
    <row r="204" spans="4:7">
      <c r="D204" s="110" t="s">
        <v>342</v>
      </c>
      <c r="E204" s="110" t="s">
        <v>343</v>
      </c>
      <c r="F204" s="111">
        <v>216</v>
      </c>
      <c r="G204" s="100"/>
    </row>
    <row r="205" spans="4:7">
      <c r="D205" s="110" t="s">
        <v>76</v>
      </c>
      <c r="E205" s="110" t="s">
        <v>77</v>
      </c>
      <c r="F205" s="111">
        <v>-43321.2</v>
      </c>
      <c r="G205" s="100"/>
    </row>
    <row r="206" spans="4:7">
      <c r="D206" s="110" t="s">
        <v>215</v>
      </c>
      <c r="E206" s="110" t="s">
        <v>216</v>
      </c>
      <c r="F206" s="111">
        <v>-2041.2</v>
      </c>
      <c r="G206" s="100"/>
    </row>
    <row r="207" spans="4:7">
      <c r="D207" s="110" t="s">
        <v>217</v>
      </c>
      <c r="E207" s="110" t="s">
        <v>217</v>
      </c>
      <c r="F207" s="111">
        <v>-1203</v>
      </c>
      <c r="G207" s="100"/>
    </row>
    <row r="208" spans="4:7">
      <c r="D208" s="110" t="s">
        <v>218</v>
      </c>
      <c r="E208" s="110" t="s">
        <v>218</v>
      </c>
      <c r="F208" s="111">
        <v>-9360</v>
      </c>
      <c r="G208" s="100"/>
    </row>
    <row r="209" spans="4:7">
      <c r="D209" s="110" t="s">
        <v>78</v>
      </c>
      <c r="E209" s="110" t="s">
        <v>78</v>
      </c>
      <c r="F209" s="111">
        <v>-18000.13</v>
      </c>
      <c r="G209" s="100"/>
    </row>
    <row r="210" spans="4:7">
      <c r="D210" s="110" t="s">
        <v>79</v>
      </c>
      <c r="E210" s="110" t="s">
        <v>80</v>
      </c>
      <c r="F210" s="111">
        <v>-3848</v>
      </c>
      <c r="G210" s="100"/>
    </row>
    <row r="211" spans="4:7">
      <c r="D211" s="110" t="s">
        <v>219</v>
      </c>
      <c r="E211" s="110" t="s">
        <v>220</v>
      </c>
      <c r="F211" s="111">
        <v>-134444.79999999999</v>
      </c>
      <c r="G211" s="100"/>
    </row>
    <row r="212" spans="4:7">
      <c r="D212" s="110" t="s">
        <v>81</v>
      </c>
      <c r="E212" s="110" t="s">
        <v>82</v>
      </c>
      <c r="F212" s="111">
        <v>-35133.42</v>
      </c>
      <c r="G212" s="100"/>
    </row>
    <row r="213" spans="4:7">
      <c r="D213" s="110" t="s">
        <v>83</v>
      </c>
      <c r="E213" s="110" t="s">
        <v>83</v>
      </c>
      <c r="F213" s="111">
        <v>-148947.07999999999</v>
      </c>
      <c r="G213" s="101"/>
    </row>
    <row r="214" spans="4:7">
      <c r="D214" s="110" t="s">
        <v>84</v>
      </c>
      <c r="E214" s="110" t="s">
        <v>85</v>
      </c>
      <c r="F214" s="111">
        <v>-5608</v>
      </c>
      <c r="G214" s="102"/>
    </row>
    <row r="215" spans="4:7">
      <c r="D215" s="110" t="s">
        <v>86</v>
      </c>
      <c r="E215" s="110" t="s">
        <v>87</v>
      </c>
      <c r="F215" s="111">
        <v>-38413</v>
      </c>
      <c r="G215" s="102"/>
    </row>
    <row r="216" spans="4:7">
      <c r="D216" s="110" t="s">
        <v>88</v>
      </c>
      <c r="E216" s="110" t="s">
        <v>71</v>
      </c>
      <c r="F216" s="111">
        <v>-3265.2</v>
      </c>
      <c r="G216" s="102"/>
    </row>
    <row r="217" spans="4:7">
      <c r="D217" s="110" t="s">
        <v>90</v>
      </c>
      <c r="E217" s="110" t="s">
        <v>91</v>
      </c>
      <c r="F217" s="111">
        <v>-222935.45</v>
      </c>
      <c r="G217" s="102"/>
    </row>
    <row r="218" spans="4:7">
      <c r="D218" s="110" t="s">
        <v>330</v>
      </c>
      <c r="E218" s="110" t="s">
        <v>89</v>
      </c>
      <c r="F218" s="111">
        <v>2096.64</v>
      </c>
      <c r="G218" s="102"/>
    </row>
    <row r="219" spans="4:7">
      <c r="D219" s="110" t="s">
        <v>92</v>
      </c>
      <c r="E219" s="110" t="s">
        <v>93</v>
      </c>
      <c r="F219" s="111">
        <v>-70285.2</v>
      </c>
      <c r="G219" s="102"/>
    </row>
    <row r="220" spans="4:7">
      <c r="D220" s="110" t="s">
        <v>331</v>
      </c>
      <c r="E220" s="110" t="s">
        <v>331</v>
      </c>
      <c r="F220" s="111">
        <v>0</v>
      </c>
      <c r="G220" s="102"/>
    </row>
    <row r="221" spans="4:7">
      <c r="D221" s="110" t="s">
        <v>322</v>
      </c>
      <c r="E221" s="110" t="s">
        <v>322</v>
      </c>
      <c r="F221" s="111">
        <v>0</v>
      </c>
      <c r="G221" s="102"/>
    </row>
    <row r="222" spans="4:7">
      <c r="D222" s="110" t="s">
        <v>316</v>
      </c>
      <c r="E222" s="110" t="s">
        <v>316</v>
      </c>
      <c r="F222" s="111">
        <v>-1884</v>
      </c>
      <c r="G222" s="102"/>
    </row>
    <row r="223" spans="4:7">
      <c r="D223" s="110" t="s">
        <v>94</v>
      </c>
      <c r="E223" s="110" t="s">
        <v>94</v>
      </c>
      <c r="F223" s="111">
        <v>-536377.19999999995</v>
      </c>
      <c r="G223" s="102"/>
    </row>
    <row r="224" spans="4:7">
      <c r="D224" s="110" t="s">
        <v>221</v>
      </c>
      <c r="E224" s="110" t="s">
        <v>222</v>
      </c>
      <c r="F224" s="111">
        <v>-840</v>
      </c>
      <c r="G224" s="102"/>
    </row>
    <row r="225" spans="4:7">
      <c r="D225" s="110" t="s">
        <v>296</v>
      </c>
      <c r="E225" s="110" t="s">
        <v>297</v>
      </c>
      <c r="F225" s="111">
        <v>-819.6</v>
      </c>
      <c r="G225" s="102"/>
    </row>
    <row r="226" spans="4:7">
      <c r="D226" s="110" t="s">
        <v>223</v>
      </c>
      <c r="E226" s="110" t="s">
        <v>224</v>
      </c>
      <c r="F226" s="111">
        <v>-1770</v>
      </c>
      <c r="G226" s="102"/>
    </row>
    <row r="227" spans="4:7">
      <c r="D227" s="110" t="s">
        <v>225</v>
      </c>
      <c r="E227" s="110" t="s">
        <v>226</v>
      </c>
      <c r="F227" s="111">
        <v>0</v>
      </c>
      <c r="G227" s="102"/>
    </row>
    <row r="228" spans="4:7">
      <c r="D228" s="110" t="s">
        <v>95</v>
      </c>
      <c r="E228" s="110" t="s">
        <v>227</v>
      </c>
      <c r="F228" s="111">
        <v>-16548</v>
      </c>
      <c r="G228" s="102"/>
    </row>
    <row r="229" spans="4:7">
      <c r="D229" s="110" t="s">
        <v>228</v>
      </c>
      <c r="E229" s="110" t="s">
        <v>228</v>
      </c>
      <c r="F229" s="111">
        <v>-956.4</v>
      </c>
      <c r="G229" s="102"/>
    </row>
    <row r="230" spans="4:7">
      <c r="D230" s="110" t="s">
        <v>229</v>
      </c>
      <c r="E230" s="110" t="s">
        <v>230</v>
      </c>
      <c r="F230" s="111">
        <v>-900</v>
      </c>
      <c r="G230" s="102"/>
    </row>
    <row r="231" spans="4:7">
      <c r="D231" s="110" t="s">
        <v>317</v>
      </c>
      <c r="E231" s="110" t="s">
        <v>317</v>
      </c>
      <c r="F231" s="111">
        <v>0</v>
      </c>
      <c r="G231" s="102"/>
    </row>
    <row r="232" spans="4:7">
      <c r="D232" s="110" t="s">
        <v>325</v>
      </c>
      <c r="E232" s="110" t="s">
        <v>325</v>
      </c>
      <c r="F232" s="111">
        <v>0</v>
      </c>
      <c r="G232" s="102"/>
    </row>
    <row r="233" spans="4:7">
      <c r="D233" s="110" t="s">
        <v>231</v>
      </c>
      <c r="E233" s="110" t="s">
        <v>231</v>
      </c>
      <c r="F233" s="111">
        <v>-360</v>
      </c>
      <c r="G233" s="102"/>
    </row>
    <row r="234" spans="4:7">
      <c r="D234" s="110" t="s">
        <v>298</v>
      </c>
      <c r="E234" s="110" t="s">
        <v>89</v>
      </c>
      <c r="F234" s="111">
        <v>0</v>
      </c>
      <c r="G234" s="102"/>
    </row>
    <row r="235" spans="4:7">
      <c r="D235" s="110" t="s">
        <v>332</v>
      </c>
      <c r="E235" s="110" t="s">
        <v>333</v>
      </c>
      <c r="F235" s="111">
        <v>0</v>
      </c>
      <c r="G235" s="102"/>
    </row>
    <row r="236" spans="4:7">
      <c r="D236" s="110" t="s">
        <v>232</v>
      </c>
      <c r="E236" s="110" t="s">
        <v>233</v>
      </c>
      <c r="F236" s="111">
        <v>-37044</v>
      </c>
      <c r="G236" s="102"/>
    </row>
    <row r="237" spans="4:7">
      <c r="D237" s="110" t="s">
        <v>96</v>
      </c>
      <c r="E237" s="110" t="s">
        <v>97</v>
      </c>
      <c r="F237" s="111">
        <v>-1416</v>
      </c>
      <c r="G237" s="102"/>
    </row>
    <row r="238" spans="4:7">
      <c r="D238" s="110" t="s">
        <v>309</v>
      </c>
      <c r="E238" s="110" t="s">
        <v>310</v>
      </c>
      <c r="F238" s="111">
        <v>0</v>
      </c>
      <c r="G238" s="102"/>
    </row>
    <row r="239" spans="4:7">
      <c r="D239" s="110" t="s">
        <v>98</v>
      </c>
      <c r="E239" s="110" t="s">
        <v>99</v>
      </c>
      <c r="F239" s="111">
        <v>-8232.61</v>
      </c>
      <c r="G239" s="102"/>
    </row>
    <row r="240" spans="4:7">
      <c r="D240" s="110" t="s">
        <v>100</v>
      </c>
      <c r="E240" s="110" t="s">
        <v>100</v>
      </c>
      <c r="F240" s="111">
        <v>-92238.12</v>
      </c>
      <c r="G240" s="102"/>
    </row>
    <row r="241" spans="4:7">
      <c r="D241" s="110" t="s">
        <v>101</v>
      </c>
      <c r="E241" s="110" t="s">
        <v>101</v>
      </c>
      <c r="F241" s="111">
        <v>-238894.05</v>
      </c>
      <c r="G241" s="102"/>
    </row>
    <row r="242" spans="4:7">
      <c r="D242" s="110" t="s">
        <v>234</v>
      </c>
      <c r="E242" s="110" t="s">
        <v>234</v>
      </c>
      <c r="F242" s="111">
        <v>-1596</v>
      </c>
      <c r="G242" s="102"/>
    </row>
    <row r="243" spans="4:7">
      <c r="D243" s="110" t="s">
        <v>102</v>
      </c>
      <c r="E243" s="110" t="s">
        <v>102</v>
      </c>
      <c r="F243" s="111">
        <v>-44576.4</v>
      </c>
      <c r="G243" s="102"/>
    </row>
    <row r="244" spans="4:7">
      <c r="D244" s="110" t="s">
        <v>103</v>
      </c>
      <c r="E244" s="110" t="s">
        <v>103</v>
      </c>
      <c r="F244" s="111">
        <v>-188315.78</v>
      </c>
      <c r="G244" s="102"/>
    </row>
    <row r="245" spans="4:7">
      <c r="D245" s="110" t="s">
        <v>235</v>
      </c>
      <c r="E245" s="110" t="s">
        <v>235</v>
      </c>
      <c r="F245" s="111">
        <v>-30734.400000000001</v>
      </c>
      <c r="G245" s="102"/>
    </row>
    <row r="246" spans="4:7">
      <c r="D246" s="110" t="s">
        <v>299</v>
      </c>
      <c r="E246" s="110" t="s">
        <v>89</v>
      </c>
      <c r="F246" s="111">
        <v>0</v>
      </c>
      <c r="G246" s="102"/>
    </row>
    <row r="247" spans="4:7">
      <c r="D247" s="110" t="s">
        <v>236</v>
      </c>
      <c r="E247" s="110" t="s">
        <v>236</v>
      </c>
      <c r="F247" s="111">
        <v>-9447</v>
      </c>
      <c r="G247" s="102"/>
    </row>
    <row r="248" spans="4:7">
      <c r="D248" s="110" t="s">
        <v>104</v>
      </c>
      <c r="E248" s="110" t="s">
        <v>104</v>
      </c>
      <c r="F248" s="111">
        <v>0</v>
      </c>
      <c r="G248" s="102"/>
    </row>
    <row r="249" spans="4:7">
      <c r="D249" s="110" t="s">
        <v>105</v>
      </c>
      <c r="E249" s="110" t="s">
        <v>106</v>
      </c>
      <c r="F249" s="111">
        <v>-2718</v>
      </c>
      <c r="G249" s="102"/>
    </row>
    <row r="250" spans="4:7">
      <c r="D250" s="110" t="s">
        <v>311</v>
      </c>
      <c r="E250" s="110" t="s">
        <v>311</v>
      </c>
      <c r="F250" s="111">
        <v>0</v>
      </c>
      <c r="G250" s="102"/>
    </row>
    <row r="251" spans="4:7">
      <c r="D251" s="110" t="s">
        <v>237</v>
      </c>
      <c r="E251" s="110" t="s">
        <v>238</v>
      </c>
      <c r="F251" s="111">
        <v>0</v>
      </c>
      <c r="G251" s="102"/>
    </row>
    <row r="252" spans="4:7">
      <c r="D252" s="110" t="s">
        <v>107</v>
      </c>
      <c r="E252" s="110" t="s">
        <v>108</v>
      </c>
      <c r="F252" s="111">
        <v>-202938.61</v>
      </c>
      <c r="G252" s="102"/>
    </row>
    <row r="253" spans="4:7">
      <c r="D253" s="110" t="s">
        <v>239</v>
      </c>
      <c r="E253" s="110" t="s">
        <v>240</v>
      </c>
      <c r="F253" s="111">
        <v>0</v>
      </c>
      <c r="G253" s="102"/>
    </row>
    <row r="254" spans="4:7">
      <c r="D254" s="110" t="s">
        <v>241</v>
      </c>
      <c r="E254" s="110" t="s">
        <v>242</v>
      </c>
      <c r="F254" s="111">
        <v>-66636.539999999994</v>
      </c>
      <c r="G254" s="102"/>
    </row>
    <row r="255" spans="4:7">
      <c r="D255" s="110" t="s">
        <v>243</v>
      </c>
      <c r="E255" s="110" t="s">
        <v>244</v>
      </c>
      <c r="F255" s="111">
        <v>-2766</v>
      </c>
      <c r="G255" s="102"/>
    </row>
    <row r="256" spans="4:7">
      <c r="D256" s="110" t="s">
        <v>318</v>
      </c>
      <c r="E256" s="110" t="s">
        <v>319</v>
      </c>
      <c r="F256" s="111">
        <v>0</v>
      </c>
      <c r="G256" s="102"/>
    </row>
    <row r="257" spans="4:7">
      <c r="D257" s="110" t="s">
        <v>245</v>
      </c>
      <c r="E257" s="110" t="s">
        <v>246</v>
      </c>
      <c r="F257" s="111">
        <v>-2940</v>
      </c>
      <c r="G257" s="102"/>
    </row>
    <row r="258" spans="4:7">
      <c r="D258" s="110" t="s">
        <v>247</v>
      </c>
      <c r="E258" s="110" t="s">
        <v>248</v>
      </c>
      <c r="F258" s="111">
        <v>-5040</v>
      </c>
      <c r="G258" s="102"/>
    </row>
    <row r="259" spans="4:7">
      <c r="D259" s="110" t="s">
        <v>312</v>
      </c>
      <c r="E259" s="110" t="s">
        <v>313</v>
      </c>
      <c r="F259" s="111">
        <v>0</v>
      </c>
      <c r="G259" s="102"/>
    </row>
    <row r="260" spans="4:7">
      <c r="D260" s="110" t="s">
        <v>249</v>
      </c>
      <c r="E260" s="110" t="s">
        <v>250</v>
      </c>
      <c r="F260" s="111">
        <v>-1017</v>
      </c>
      <c r="G260" s="102"/>
    </row>
    <row r="261" spans="4:7">
      <c r="D261" s="110" t="s">
        <v>109</v>
      </c>
      <c r="E261" s="110" t="s">
        <v>110</v>
      </c>
      <c r="F261" s="111">
        <v>-10801</v>
      </c>
      <c r="G261" s="102"/>
    </row>
    <row r="262" spans="4:7">
      <c r="D262" s="110" t="s">
        <v>111</v>
      </c>
      <c r="E262" s="110" t="s">
        <v>112</v>
      </c>
      <c r="F262" s="111">
        <v>-47422.96</v>
      </c>
      <c r="G262" s="102"/>
    </row>
    <row r="263" spans="4:7">
      <c r="D263" s="110" t="s">
        <v>113</v>
      </c>
      <c r="E263" s="110" t="s">
        <v>251</v>
      </c>
      <c r="F263" s="111">
        <v>-840</v>
      </c>
      <c r="G263" s="102"/>
    </row>
    <row r="264" spans="4:7">
      <c r="D264" s="110" t="s">
        <v>326</v>
      </c>
      <c r="E264" s="110" t="s">
        <v>327</v>
      </c>
      <c r="F264" s="111">
        <v>0</v>
      </c>
      <c r="G264" s="102"/>
    </row>
    <row r="265" spans="4:7">
      <c r="D265" s="110" t="s">
        <v>314</v>
      </c>
      <c r="E265" s="110" t="s">
        <v>315</v>
      </c>
      <c r="F265" s="111">
        <v>0</v>
      </c>
      <c r="G265" s="102"/>
    </row>
    <row r="266" spans="4:7">
      <c r="D266" s="110" t="s">
        <v>114</v>
      </c>
      <c r="E266" s="110" t="s">
        <v>114</v>
      </c>
      <c r="F266" s="111">
        <v>-446650.47</v>
      </c>
      <c r="G266" s="102"/>
    </row>
    <row r="267" spans="4:7">
      <c r="D267" s="110" t="s">
        <v>252</v>
      </c>
      <c r="E267" s="110" t="s">
        <v>252</v>
      </c>
      <c r="F267" s="111">
        <v>0</v>
      </c>
      <c r="G267" s="102"/>
    </row>
    <row r="268" spans="4:7">
      <c r="D268" s="110" t="s">
        <v>253</v>
      </c>
      <c r="E268" s="110" t="s">
        <v>254</v>
      </c>
      <c r="F268" s="111">
        <v>0</v>
      </c>
      <c r="G268" s="102"/>
    </row>
    <row r="269" spans="4:7">
      <c r="D269" s="110" t="s">
        <v>115</v>
      </c>
      <c r="E269" s="110" t="s">
        <v>255</v>
      </c>
      <c r="F269" s="111">
        <v>0</v>
      </c>
      <c r="G269" s="102"/>
    </row>
    <row r="270" spans="4:7">
      <c r="D270" s="110" t="s">
        <v>256</v>
      </c>
      <c r="E270" s="110" t="s">
        <v>116</v>
      </c>
      <c r="F270" s="111">
        <v>0</v>
      </c>
      <c r="G270" s="102"/>
    </row>
    <row r="271" spans="4:7">
      <c r="D271" s="110" t="s">
        <v>257</v>
      </c>
      <c r="E271" s="110" t="s">
        <v>68</v>
      </c>
      <c r="F271" s="111">
        <v>0</v>
      </c>
      <c r="G271" s="102"/>
    </row>
    <row r="272" spans="4:7">
      <c r="D272" s="110" t="s">
        <v>258</v>
      </c>
      <c r="E272" s="110" t="s">
        <v>259</v>
      </c>
      <c r="F272" s="111">
        <v>-9632.4</v>
      </c>
      <c r="G272" s="102"/>
    </row>
    <row r="273" spans="4:7">
      <c r="D273" s="110" t="s">
        <v>260</v>
      </c>
      <c r="E273" s="110" t="s">
        <v>261</v>
      </c>
      <c r="F273" s="111">
        <v>-784.88</v>
      </c>
      <c r="G273" s="102"/>
    </row>
    <row r="274" spans="4:7">
      <c r="D274" s="110" t="s">
        <v>117</v>
      </c>
      <c r="E274" s="110" t="s">
        <v>118</v>
      </c>
      <c r="F274" s="111">
        <v>-82465</v>
      </c>
      <c r="G274" s="102"/>
    </row>
    <row r="275" spans="4:7">
      <c r="D275" s="110" t="s">
        <v>119</v>
      </c>
      <c r="E275" s="110" t="s">
        <v>120</v>
      </c>
      <c r="F275" s="111">
        <v>0</v>
      </c>
      <c r="G275" s="102"/>
    </row>
    <row r="276" spans="4:7">
      <c r="D276" s="110" t="s">
        <v>262</v>
      </c>
      <c r="E276" s="110" t="s">
        <v>263</v>
      </c>
      <c r="F276" s="111">
        <v>-432</v>
      </c>
      <c r="G276" s="102"/>
    </row>
    <row r="277" spans="4:7">
      <c r="D277" s="110" t="s">
        <v>264</v>
      </c>
      <c r="E277" s="110" t="s">
        <v>264</v>
      </c>
      <c r="F277" s="111">
        <v>-3627</v>
      </c>
      <c r="G277" s="102"/>
    </row>
    <row r="278" spans="4:7">
      <c r="D278" s="110" t="s">
        <v>121</v>
      </c>
      <c r="E278" s="110" t="s">
        <v>122</v>
      </c>
      <c r="F278" s="111">
        <v>-3863.25</v>
      </c>
      <c r="G278" s="102"/>
    </row>
    <row r="279" spans="4:7">
      <c r="D279" s="110" t="s">
        <v>265</v>
      </c>
      <c r="E279" s="110" t="s">
        <v>265</v>
      </c>
      <c r="F279" s="111">
        <v>-2484</v>
      </c>
      <c r="G279" s="102"/>
    </row>
    <row r="280" spans="4:7">
      <c r="D280" s="110" t="s">
        <v>123</v>
      </c>
      <c r="E280" s="110" t="s">
        <v>124</v>
      </c>
      <c r="F280" s="111">
        <v>-31062</v>
      </c>
      <c r="G280" s="102"/>
    </row>
    <row r="281" spans="4:7">
      <c r="D281" s="110" t="s">
        <v>266</v>
      </c>
      <c r="E281" s="110" t="s">
        <v>267</v>
      </c>
      <c r="F281" s="111">
        <v>0</v>
      </c>
      <c r="G281" s="102"/>
    </row>
    <row r="282" spans="4:7">
      <c r="D282" s="110" t="s">
        <v>125</v>
      </c>
      <c r="E282" s="110" t="s">
        <v>125</v>
      </c>
      <c r="F282" s="111">
        <v>-2382</v>
      </c>
      <c r="G282" s="102"/>
    </row>
    <row r="283" spans="4:7">
      <c r="D283" s="110" t="s">
        <v>126</v>
      </c>
      <c r="E283" s="110" t="s">
        <v>126</v>
      </c>
      <c r="F283" s="111">
        <v>-6882.72</v>
      </c>
      <c r="G283" s="102"/>
    </row>
    <row r="284" spans="4:7">
      <c r="D284" s="110" t="s">
        <v>268</v>
      </c>
      <c r="E284" s="110" t="s">
        <v>268</v>
      </c>
      <c r="F284" s="111">
        <v>-19179.13</v>
      </c>
      <c r="G284" s="102"/>
    </row>
    <row r="285" spans="4:7">
      <c r="D285" s="110" t="s">
        <v>300</v>
      </c>
      <c r="E285" s="110" t="s">
        <v>301</v>
      </c>
      <c r="F285" s="111">
        <v>14443.39</v>
      </c>
      <c r="G285" s="102"/>
    </row>
    <row r="286" spans="4:7">
      <c r="D286" s="110" t="s">
        <v>269</v>
      </c>
      <c r="E286" s="110" t="s">
        <v>269</v>
      </c>
      <c r="F286" s="111">
        <v>-1488</v>
      </c>
      <c r="G286" s="102"/>
    </row>
    <row r="287" spans="4:7">
      <c r="D287" s="110" t="s">
        <v>270</v>
      </c>
      <c r="E287" s="110" t="s">
        <v>270</v>
      </c>
      <c r="F287" s="111">
        <v>-20096.59</v>
      </c>
      <c r="G287" s="102"/>
    </row>
    <row r="288" spans="4:7">
      <c r="D288" s="110" t="s">
        <v>271</v>
      </c>
      <c r="E288" s="110" t="s">
        <v>271</v>
      </c>
      <c r="F288" s="111">
        <v>-15591</v>
      </c>
      <c r="G288" s="102"/>
    </row>
    <row r="289" spans="4:7">
      <c r="D289" s="110" t="s">
        <v>272</v>
      </c>
      <c r="E289" s="110" t="s">
        <v>273</v>
      </c>
      <c r="F289" s="111">
        <v>-2916.94</v>
      </c>
      <c r="G289" s="102"/>
    </row>
    <row r="290" spans="4:7">
      <c r="D290" s="110" t="s">
        <v>274</v>
      </c>
      <c r="E290" s="110" t="s">
        <v>199</v>
      </c>
      <c r="F290" s="111">
        <v>0</v>
      </c>
      <c r="G290" s="102"/>
    </row>
    <row r="291" spans="4:7">
      <c r="D291" s="110" t="s">
        <v>127</v>
      </c>
      <c r="E291" s="110" t="s">
        <v>128</v>
      </c>
      <c r="F291" s="111">
        <v>-89278.01</v>
      </c>
      <c r="G291" s="102"/>
    </row>
    <row r="292" spans="4:7">
      <c r="D292" s="110" t="s">
        <v>129</v>
      </c>
      <c r="E292" s="110" t="s">
        <v>130</v>
      </c>
      <c r="F292" s="111">
        <v>-2058</v>
      </c>
      <c r="G292" s="102"/>
    </row>
    <row r="293" spans="4:7">
      <c r="D293" s="110" t="s">
        <v>275</v>
      </c>
      <c r="E293" s="110" t="s">
        <v>276</v>
      </c>
      <c r="F293" s="111">
        <v>-360</v>
      </c>
      <c r="G293" s="102"/>
    </row>
    <row r="294" spans="4:7">
      <c r="D294" s="110" t="s">
        <v>277</v>
      </c>
      <c r="E294" s="110" t="s">
        <v>278</v>
      </c>
      <c r="F294" s="111">
        <v>-504</v>
      </c>
      <c r="G294" s="102"/>
    </row>
    <row r="295" spans="4:7">
      <c r="D295" s="110" t="s">
        <v>279</v>
      </c>
      <c r="E295" s="110" t="s">
        <v>280</v>
      </c>
      <c r="F295" s="111">
        <v>-1224</v>
      </c>
      <c r="G295" s="102"/>
    </row>
    <row r="296" spans="4:7">
      <c r="D296" s="110" t="s">
        <v>281</v>
      </c>
      <c r="E296" s="110" t="s">
        <v>281</v>
      </c>
      <c r="F296" s="111">
        <v>0</v>
      </c>
      <c r="G296" s="102"/>
    </row>
    <row r="297" spans="4:7">
      <c r="D297" s="110" t="s">
        <v>282</v>
      </c>
      <c r="E297" s="110" t="s">
        <v>283</v>
      </c>
      <c r="F297" s="111">
        <v>0</v>
      </c>
      <c r="G297" s="102"/>
    </row>
    <row r="298" spans="4:7">
      <c r="D298" s="110" t="s">
        <v>131</v>
      </c>
      <c r="E298" s="110" t="s">
        <v>131</v>
      </c>
      <c r="F298" s="111">
        <v>-11376.6</v>
      </c>
      <c r="G298" s="102"/>
    </row>
    <row r="299" spans="4:7">
      <c r="D299" s="110" t="s">
        <v>323</v>
      </c>
      <c r="E299" s="110" t="s">
        <v>324</v>
      </c>
      <c r="F299" s="111">
        <v>0</v>
      </c>
      <c r="G299" s="102"/>
    </row>
    <row r="300" spans="4:7">
      <c r="D300" s="110" t="s">
        <v>284</v>
      </c>
      <c r="E300" s="110" t="s">
        <v>284</v>
      </c>
      <c r="F300" s="111">
        <v>-1464</v>
      </c>
      <c r="G300" s="102"/>
    </row>
    <row r="301" spans="4:7">
      <c r="D301" s="110" t="s">
        <v>337</v>
      </c>
      <c r="E301" s="110" t="s">
        <v>89</v>
      </c>
      <c r="F301" s="111">
        <v>0</v>
      </c>
      <c r="G301" s="102"/>
    </row>
    <row r="302" spans="4:7">
      <c r="D302" s="110" t="s">
        <v>285</v>
      </c>
      <c r="E302" s="110" t="s">
        <v>286</v>
      </c>
      <c r="F302" s="111">
        <v>-648</v>
      </c>
      <c r="G302" s="102"/>
    </row>
    <row r="303" spans="4:7">
      <c r="D303" s="103" t="s">
        <v>134</v>
      </c>
      <c r="E303" s="103"/>
      <c r="F303" s="112">
        <v>-4894086.93</v>
      </c>
      <c r="G303" s="102"/>
    </row>
    <row r="304" spans="4:7">
      <c r="D304" s="145"/>
      <c r="E304" s="145"/>
      <c r="F304" s="146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77" activePane="bottomRight" state="frozen"/>
      <selection activeCell="D11" sqref="D11"/>
      <selection pane="topRight" activeCell="D11" sqref="D11"/>
      <selection pane="bottomLeft" activeCell="D11" sqref="D11"/>
      <selection pane="bottomRight" activeCell="B2" sqref="B2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161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117737.43</v>
      </c>
      <c r="G3" s="13">
        <f t="shared" ref="G3:G66" si="2">+F3-H3-I3-J3</f>
        <v>117737.43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18051</v>
      </c>
      <c r="G4" s="13">
        <f t="shared" si="2"/>
        <v>18051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40297.53</v>
      </c>
      <c r="G5" s="13">
        <f t="shared" si="2"/>
        <v>39689.93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29868</v>
      </c>
      <c r="G6" s="13">
        <f t="shared" si="2"/>
        <v>29868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357059.93</v>
      </c>
      <c r="G7" s="13">
        <f t="shared" si="2"/>
        <v>357059.93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0</v>
      </c>
      <c r="G8" s="13">
        <f t="shared" si="2"/>
        <v>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11</v>
      </c>
      <c r="D9" s="11" t="str">
        <f t="shared" si="0"/>
        <v>AGPM</v>
      </c>
      <c r="E9" s="11" t="str">
        <f t="shared" si="0"/>
        <v>AGPM</v>
      </c>
      <c r="F9" s="12">
        <f t="shared" si="1"/>
        <v>34968</v>
      </c>
      <c r="G9" s="13">
        <f t="shared" si="2"/>
        <v>34968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11</v>
      </c>
      <c r="D10" s="11" t="str">
        <f t="shared" si="0"/>
        <v>AIG</v>
      </c>
      <c r="E10" s="11" t="str">
        <f t="shared" si="0"/>
        <v>AIG</v>
      </c>
      <c r="F10" s="12">
        <f t="shared" si="1"/>
        <v>660</v>
      </c>
      <c r="G10" s="13">
        <f t="shared" si="2"/>
        <v>660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44165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202001..202011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4957.32</v>
      </c>
      <c r="G12" s="13">
        <f t="shared" si="2"/>
        <v>4957.32</v>
      </c>
      <c r="H12" s="14"/>
      <c r="I12" s="14"/>
      <c r="J12" s="14"/>
    </row>
    <row r="13" spans="1:10" ht="13.5" customHeight="1">
      <c r="D13" s="11" t="str">
        <f t="shared" si="0"/>
        <v>AMLINCORP</v>
      </c>
      <c r="E13" s="11" t="str">
        <f t="shared" si="0"/>
        <v>AMLIN CORPORATE</v>
      </c>
      <c r="F13" s="12">
        <f t="shared" si="3"/>
        <v>0</v>
      </c>
      <c r="G13" s="13">
        <f t="shared" si="2"/>
        <v>0</v>
      </c>
      <c r="H13" s="14"/>
      <c r="I13" s="14"/>
      <c r="J13" s="14"/>
    </row>
    <row r="14" spans="1:10" ht="13.5" customHeight="1">
      <c r="D14" s="11" t="str">
        <f t="shared" si="0"/>
        <v>APJ</v>
      </c>
      <c r="E14" s="11" t="str">
        <f t="shared" si="0"/>
        <v>ASSISTANCE PROT JURIDIQUE</v>
      </c>
      <c r="F14" s="12">
        <f t="shared" si="3"/>
        <v>16872.72</v>
      </c>
      <c r="G14" s="13">
        <f t="shared" si="2"/>
        <v>16872.72</v>
      </c>
      <c r="H14" s="14"/>
      <c r="I14" s="14"/>
      <c r="J14" s="14"/>
    </row>
    <row r="15" spans="1:10" ht="13.5" customHeight="1">
      <c r="D15" s="11" t="str">
        <f t="shared" si="0"/>
        <v>ASBANQPOPU</v>
      </c>
      <c r="E15" s="11" t="str">
        <f t="shared" si="0"/>
        <v>ASS BANQUE POPULAIRE</v>
      </c>
      <c r="F15" s="12">
        <f t="shared" si="3"/>
        <v>14532.6</v>
      </c>
      <c r="G15" s="13">
        <f t="shared" si="2"/>
        <v>14532.6</v>
      </c>
      <c r="H15" s="14"/>
      <c r="I15" s="14"/>
      <c r="J15" s="14"/>
    </row>
    <row r="16" spans="1:10" ht="13.5" customHeight="1">
      <c r="D16" s="11" t="str">
        <f t="shared" si="0"/>
        <v>ASIROM</v>
      </c>
      <c r="E16" s="11" t="str">
        <f t="shared" si="0"/>
        <v>ASIROM</v>
      </c>
      <c r="F16" s="12">
        <f t="shared" si="3"/>
        <v>564</v>
      </c>
      <c r="G16" s="13">
        <f t="shared" si="2"/>
        <v>564</v>
      </c>
      <c r="H16" s="14"/>
      <c r="I16" s="14"/>
      <c r="J16" s="14"/>
    </row>
    <row r="17" spans="4:10" ht="13.5" customHeight="1">
      <c r="D17" s="11" t="str">
        <f t="shared" si="0"/>
        <v>ASSMUTFONC</v>
      </c>
      <c r="E17" s="11" t="str">
        <f t="shared" si="0"/>
        <v>AMF</v>
      </c>
      <c r="F17" s="12">
        <f t="shared" si="3"/>
        <v>0</v>
      </c>
      <c r="G17" s="13">
        <f t="shared" si="2"/>
        <v>0</v>
      </c>
      <c r="H17" s="14"/>
      <c r="I17" s="14"/>
      <c r="J17" s="14"/>
    </row>
    <row r="18" spans="4:10" ht="13.5" customHeight="1">
      <c r="D18" s="11" t="str">
        <f t="shared" si="0"/>
        <v>ASSSUD</v>
      </c>
      <c r="E18" s="11" t="str">
        <f t="shared" si="0"/>
        <v>ASSURANCE DU SUD</v>
      </c>
      <c r="F18" s="12">
        <f t="shared" si="3"/>
        <v>840</v>
      </c>
      <c r="G18" s="13">
        <f t="shared" si="2"/>
        <v>840</v>
      </c>
      <c r="H18" s="14"/>
      <c r="I18" s="14"/>
      <c r="J18" s="14"/>
    </row>
    <row r="19" spans="4:10" ht="13.5" customHeight="1">
      <c r="D19" s="11" t="str">
        <f t="shared" ref="D19:E34" si="4">+D162</f>
        <v>AXA</v>
      </c>
      <c r="E19" s="11" t="str">
        <f t="shared" si="4"/>
        <v>AXA ASSURANCES</v>
      </c>
      <c r="F19" s="12">
        <f t="shared" si="3"/>
        <v>627258.81000000006</v>
      </c>
      <c r="G19" s="13">
        <f t="shared" si="2"/>
        <v>627258.81000000006</v>
      </c>
      <c r="H19" s="14"/>
      <c r="I19" s="14"/>
      <c r="J19" s="14"/>
    </row>
    <row r="20" spans="4:10" ht="13.5" customHeight="1">
      <c r="D20" s="11" t="str">
        <f t="shared" si="4"/>
        <v>AXABELGI</v>
      </c>
      <c r="E20" s="11" t="str">
        <f t="shared" si="4"/>
        <v>AXA BELGIUM</v>
      </c>
      <c r="F20" s="12">
        <f t="shared" si="3"/>
        <v>0</v>
      </c>
      <c r="G20" s="13">
        <f t="shared" si="2"/>
        <v>0</v>
      </c>
      <c r="H20" s="14"/>
      <c r="I20" s="14"/>
      <c r="J20" s="14"/>
    </row>
    <row r="21" spans="4:10" ht="13.5" customHeight="1">
      <c r="D21" s="11" t="str">
        <f t="shared" si="4"/>
        <v>AXACORP</v>
      </c>
      <c r="E21" s="11" t="str">
        <f t="shared" si="4"/>
        <v>AXA CORPORATE SOLUTIONS ASSURANCES</v>
      </c>
      <c r="F21" s="12">
        <f t="shared" si="3"/>
        <v>2508</v>
      </c>
      <c r="G21" s="13">
        <f t="shared" si="2"/>
        <v>2508</v>
      </c>
      <c r="H21" s="14"/>
      <c r="I21" s="14"/>
      <c r="J21" s="14"/>
    </row>
    <row r="22" spans="4:10" ht="13.5" customHeight="1">
      <c r="D22" s="11" t="str">
        <f t="shared" si="4"/>
        <v>BALCIA</v>
      </c>
      <c r="E22" s="11" t="str">
        <f t="shared" si="4"/>
        <v>BALCIA</v>
      </c>
      <c r="F22" s="12">
        <f t="shared" si="3"/>
        <v>360</v>
      </c>
      <c r="G22" s="13">
        <f t="shared" si="2"/>
        <v>360</v>
      </c>
      <c r="H22" s="14"/>
      <c r="I22" s="14"/>
      <c r="J22" s="14"/>
    </row>
    <row r="23" spans="4:10" ht="13.5" customHeight="1">
      <c r="D23" s="11" t="str">
        <f t="shared" si="4"/>
        <v>BPCEANATIX</v>
      </c>
      <c r="E23" s="11" t="str">
        <f t="shared" si="4"/>
        <v>BPCE NATIXIS</v>
      </c>
      <c r="F23" s="12">
        <f t="shared" si="3"/>
        <v>47890.8</v>
      </c>
      <c r="G23" s="13">
        <f t="shared" si="2"/>
        <v>47890.8</v>
      </c>
      <c r="H23" s="14"/>
      <c r="I23" s="14"/>
      <c r="J23" s="14"/>
    </row>
    <row r="24" spans="4:10" ht="13.5" customHeight="1">
      <c r="D24" s="11" t="str">
        <f t="shared" si="4"/>
        <v>BPO</v>
      </c>
      <c r="E24" s="11" t="str">
        <f t="shared" si="4"/>
        <v>BPO - CLIENTS EN ATTENTE</v>
      </c>
      <c r="F24" s="12">
        <f t="shared" si="3"/>
        <v>-1948.45</v>
      </c>
      <c r="G24" s="13">
        <f t="shared" si="2"/>
        <v>-1948.45</v>
      </c>
      <c r="H24" s="14"/>
      <c r="I24" s="14"/>
      <c r="J24" s="14"/>
    </row>
    <row r="25" spans="4:10" ht="13.5" customHeight="1">
      <c r="D25" s="11" t="str">
        <f t="shared" si="4"/>
        <v>BQPOST</v>
      </c>
      <c r="E25" s="11" t="str">
        <f t="shared" si="4"/>
        <v>BANQUE POSTALE</v>
      </c>
      <c r="F25" s="12">
        <f t="shared" si="3"/>
        <v>213104</v>
      </c>
      <c r="G25" s="13">
        <f t="shared" si="2"/>
        <v>213104</v>
      </c>
      <c r="H25" s="14"/>
      <c r="I25" s="14"/>
      <c r="J25" s="14"/>
    </row>
    <row r="26" spans="4:10" ht="13.5" customHeight="1">
      <c r="D26" s="11" t="str">
        <f t="shared" si="4"/>
        <v>BRA</v>
      </c>
      <c r="E26" s="11" t="str">
        <f t="shared" si="4"/>
        <v>BRA - CLIENTS EN ATTENTE</v>
      </c>
      <c r="F26" s="12">
        <f t="shared" si="3"/>
        <v>-99200.82</v>
      </c>
      <c r="G26" s="13">
        <f t="shared" si="2"/>
        <v>-99200.82</v>
      </c>
      <c r="H26" s="14"/>
      <c r="I26" s="14"/>
      <c r="J26" s="14"/>
    </row>
    <row r="27" spans="4:10" ht="13.5" customHeight="1">
      <c r="D27" s="11" t="str">
        <f t="shared" si="4"/>
        <v>BTA</v>
      </c>
      <c r="E27" s="11" t="str">
        <f t="shared" si="4"/>
        <v>BTA</v>
      </c>
      <c r="F27" s="12">
        <f t="shared" si="3"/>
        <v>72</v>
      </c>
      <c r="G27" s="13">
        <f t="shared" si="2"/>
        <v>72</v>
      </c>
      <c r="H27" s="14"/>
      <c r="I27" s="14"/>
      <c r="J27" s="14"/>
    </row>
    <row r="28" spans="4:10" ht="13.5" customHeight="1">
      <c r="D28" s="11" t="str">
        <f t="shared" si="4"/>
        <v>C01POLYSAS</v>
      </c>
      <c r="E28" s="11" t="str">
        <f t="shared" si="4"/>
        <v>C01 POLY SAS</v>
      </c>
      <c r="F28" s="12">
        <f t="shared" si="3"/>
        <v>146628.10999999999</v>
      </c>
      <c r="G28" s="13">
        <f t="shared" si="2"/>
        <v>146628.10999999999</v>
      </c>
      <c r="H28" s="14"/>
      <c r="I28" s="14"/>
      <c r="J28" s="14"/>
    </row>
    <row r="29" spans="4:10" ht="13.5" customHeight="1">
      <c r="D29" s="11" t="str">
        <f t="shared" si="4"/>
        <v>C02POLYATL</v>
      </c>
      <c r="E29" s="11" t="str">
        <f t="shared" si="4"/>
        <v>C02 POLY ATL</v>
      </c>
      <c r="F29" s="12">
        <f t="shared" si="3"/>
        <v>0</v>
      </c>
      <c r="G29" s="13">
        <f t="shared" si="2"/>
        <v>0</v>
      </c>
      <c r="H29" s="14"/>
      <c r="I29" s="14"/>
      <c r="J29" s="14"/>
    </row>
    <row r="30" spans="4:10" ht="13.5" customHeight="1">
      <c r="D30" s="11" t="str">
        <f t="shared" si="4"/>
        <v>C03POLYEST</v>
      </c>
      <c r="E30" s="11" t="str">
        <f t="shared" si="4"/>
        <v>C03 POLY EST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4"/>
        <v>C04POLYIDF</v>
      </c>
      <c r="E31" s="11" t="str">
        <f t="shared" si="4"/>
        <v>C04 POLY IDF</v>
      </c>
      <c r="F31" s="12">
        <f t="shared" si="3"/>
        <v>2754</v>
      </c>
      <c r="G31" s="13">
        <f t="shared" si="2"/>
        <v>2754</v>
      </c>
      <c r="H31" s="14"/>
      <c r="I31" s="14"/>
      <c r="J31" s="14"/>
    </row>
    <row r="32" spans="4:10" ht="13.5" customHeight="1">
      <c r="D32" s="11" t="str">
        <f t="shared" si="4"/>
        <v>C05POLYLAN</v>
      </c>
      <c r="E32" s="11" t="str">
        <f t="shared" si="4"/>
        <v>C05 POLY LANGUEDOC</v>
      </c>
      <c r="F32" s="12">
        <f t="shared" si="3"/>
        <v>0</v>
      </c>
      <c r="G32" s="13">
        <f t="shared" si="2"/>
        <v>0</v>
      </c>
      <c r="H32" s="14"/>
      <c r="I32" s="14"/>
      <c r="J32" s="14"/>
    </row>
    <row r="33" spans="4:10" ht="13.5" customHeight="1">
      <c r="D33" s="11" t="str">
        <f t="shared" si="4"/>
        <v>C06POLYMED</v>
      </c>
      <c r="E33" s="11" t="str">
        <f t="shared" si="4"/>
        <v>C06 POLY MED</v>
      </c>
      <c r="F33" s="12">
        <f t="shared" si="3"/>
        <v>1758.8</v>
      </c>
      <c r="G33" s="13">
        <f t="shared" si="2"/>
        <v>1758.8</v>
      </c>
      <c r="H33" s="14"/>
      <c r="I33" s="14"/>
      <c r="J33" s="14"/>
    </row>
    <row r="34" spans="4:10" ht="13.5" customHeight="1">
      <c r="D34" s="11" t="str">
        <f t="shared" si="4"/>
        <v>C07POLYNORD</v>
      </c>
      <c r="E34" s="11" t="str">
        <f t="shared" si="4"/>
        <v>C07 POLY NORD</v>
      </c>
      <c r="F34" s="12">
        <f t="shared" si="3"/>
        <v>25744.46</v>
      </c>
      <c r="G34" s="13">
        <f t="shared" si="2"/>
        <v>25744.46</v>
      </c>
      <c r="H34" s="14"/>
      <c r="I34" s="14"/>
      <c r="J34" s="14"/>
    </row>
    <row r="35" spans="4:10" ht="13.5" customHeight="1">
      <c r="D35" s="11" t="str">
        <f t="shared" ref="D35:E50" si="5">+D178</f>
        <v>C10POLYPAQ</v>
      </c>
      <c r="E35" s="11" t="str">
        <f t="shared" si="5"/>
        <v>C10 POLY PAQ</v>
      </c>
      <c r="F35" s="12">
        <f t="shared" si="3"/>
        <v>0</v>
      </c>
      <c r="G35" s="13">
        <f t="shared" si="2"/>
        <v>0</v>
      </c>
      <c r="H35" s="14"/>
      <c r="I35" s="14"/>
      <c r="J35" s="14"/>
    </row>
    <row r="36" spans="4:10" ht="13.5" customHeight="1">
      <c r="D36" s="11" t="str">
        <f t="shared" si="5"/>
        <v>C12POLYANT</v>
      </c>
      <c r="E36" s="11" t="str">
        <f t="shared" si="5"/>
        <v>POLYEXPERT ANTILLES</v>
      </c>
      <c r="F36" s="12">
        <f t="shared" si="3"/>
        <v>117</v>
      </c>
      <c r="G36" s="13">
        <f t="shared" si="2"/>
        <v>117</v>
      </c>
      <c r="H36" s="14"/>
      <c r="I36" s="14"/>
      <c r="J36" s="14"/>
    </row>
    <row r="37" spans="4:10" ht="13.5" customHeight="1">
      <c r="D37" s="11" t="str">
        <f t="shared" si="5"/>
        <v>C14OCEAN</v>
      </c>
      <c r="E37" s="11" t="str">
        <f t="shared" si="5"/>
        <v>C14 POLY OCEAN INDIEN</v>
      </c>
      <c r="F37" s="12">
        <f t="shared" si="3"/>
        <v>0</v>
      </c>
      <c r="G37" s="13">
        <f t="shared" si="2"/>
        <v>0</v>
      </c>
      <c r="H37" s="14"/>
      <c r="I37" s="14"/>
      <c r="J37" s="14"/>
    </row>
    <row r="38" spans="4:10" ht="13.5" customHeight="1">
      <c r="D38" s="11" t="str">
        <f t="shared" si="5"/>
        <v>C15POLYTEL</v>
      </c>
      <c r="E38" s="11" t="str">
        <f t="shared" si="5"/>
        <v>C15 POLYTEL</v>
      </c>
      <c r="F38" s="12">
        <f t="shared" si="3"/>
        <v>75802.69</v>
      </c>
      <c r="G38" s="13">
        <f t="shared" si="2"/>
        <v>75802.69</v>
      </c>
      <c r="H38" s="14"/>
      <c r="I38" s="14"/>
      <c r="J38" s="14"/>
    </row>
    <row r="39" spans="4:10" ht="13.5" customHeight="1">
      <c r="D39" s="11" t="str">
        <f t="shared" si="5"/>
        <v>C16CIBLEXP</v>
      </c>
      <c r="E39" s="11" t="str">
        <f t="shared" si="5"/>
        <v>Tiers à créer</v>
      </c>
      <c r="F39" s="12">
        <f t="shared" si="3"/>
        <v>820.22</v>
      </c>
      <c r="G39" s="13">
        <f t="shared" si="2"/>
        <v>820.22</v>
      </c>
      <c r="H39" s="14"/>
      <c r="I39" s="14"/>
      <c r="J39" s="14"/>
    </row>
    <row r="40" spans="4:10" ht="13.5" customHeight="1">
      <c r="D40" s="11" t="str">
        <f t="shared" si="5"/>
        <v>C20ENVIRON</v>
      </c>
      <c r="E40" s="11" t="str">
        <f t="shared" si="5"/>
        <v xml:space="preserve">C20 ENVIRONNEMENT </v>
      </c>
      <c r="F40" s="12">
        <f t="shared" si="3"/>
        <v>0</v>
      </c>
      <c r="G40" s="13">
        <f t="shared" si="2"/>
        <v>0</v>
      </c>
      <c r="H40" s="14"/>
      <c r="I40" s="14"/>
      <c r="J40" s="14"/>
    </row>
    <row r="41" spans="4:10" ht="13.5" customHeight="1">
      <c r="D41" s="11" t="str">
        <f t="shared" si="5"/>
        <v>C20POLYENV</v>
      </c>
      <c r="E41" s="11" t="str">
        <f t="shared" si="5"/>
        <v>Tiers à créer</v>
      </c>
      <c r="F41" s="12">
        <f t="shared" si="3"/>
        <v>2988</v>
      </c>
      <c r="G41" s="13">
        <f t="shared" si="2"/>
        <v>2988</v>
      </c>
      <c r="H41" s="14"/>
      <c r="I41" s="14"/>
      <c r="J41" s="14"/>
    </row>
    <row r="42" spans="4:10" ht="13.5" customHeight="1">
      <c r="D42" s="11" t="str">
        <f t="shared" si="5"/>
        <v>C32GECO</v>
      </c>
      <c r="E42" s="11" t="str">
        <f t="shared" si="5"/>
        <v xml:space="preserve">C32 GECO </v>
      </c>
      <c r="F42" s="12">
        <f t="shared" si="3"/>
        <v>64832.42</v>
      </c>
      <c r="G42" s="13">
        <f t="shared" si="2"/>
        <v>64832.42</v>
      </c>
      <c r="H42" s="14"/>
      <c r="I42" s="14"/>
      <c r="J42" s="14"/>
    </row>
    <row r="43" spans="4:10" ht="13.5" customHeight="1">
      <c r="D43" s="11" t="str">
        <f t="shared" si="5"/>
        <v>C35PREVENB</v>
      </c>
      <c r="E43" s="11" t="str">
        <f t="shared" si="5"/>
        <v>Tiers à créer</v>
      </c>
      <c r="F43" s="12">
        <f t="shared" si="3"/>
        <v>2988</v>
      </c>
      <c r="G43" s="13">
        <f t="shared" si="2"/>
        <v>2988</v>
      </c>
      <c r="H43" s="14"/>
      <c r="I43" s="14"/>
      <c r="J43" s="14"/>
    </row>
    <row r="44" spans="4:10" ht="13.5" customHeight="1">
      <c r="D44" s="11" t="str">
        <f t="shared" si="5"/>
        <v>C35PREVENBAT</v>
      </c>
      <c r="E44" s="11" t="str">
        <f t="shared" si="5"/>
        <v>C35 PREVENBAT</v>
      </c>
      <c r="F44" s="12">
        <f t="shared" si="3"/>
        <v>0</v>
      </c>
      <c r="G44" s="13">
        <f t="shared" si="2"/>
        <v>0</v>
      </c>
      <c r="H44" s="14"/>
      <c r="I44" s="14"/>
      <c r="J44" s="14"/>
    </row>
    <row r="45" spans="4:10" ht="13.5" customHeight="1">
      <c r="D45" s="11" t="str">
        <f t="shared" si="5"/>
        <v>CAASMUTBTP</v>
      </c>
      <c r="E45" s="11" t="str">
        <f t="shared" si="5"/>
        <v>CAM BTP</v>
      </c>
      <c r="F45" s="12">
        <f t="shared" si="3"/>
        <v>360</v>
      </c>
      <c r="G45" s="13">
        <f t="shared" si="2"/>
        <v>360</v>
      </c>
      <c r="H45" s="14"/>
      <c r="I45" s="14"/>
      <c r="J45" s="14"/>
    </row>
    <row r="46" spans="4:10" ht="13.5" customHeight="1">
      <c r="D46" s="11" t="str">
        <f t="shared" si="5"/>
        <v>CAISSMEUSI</v>
      </c>
      <c r="E46" s="11" t="str">
        <f t="shared" si="5"/>
        <v>CAISSE MEUSIENNE</v>
      </c>
      <c r="F46" s="12">
        <f t="shared" si="3"/>
        <v>5448</v>
      </c>
      <c r="G46" s="13">
        <f t="shared" si="2"/>
        <v>5448</v>
      </c>
      <c r="H46" s="14"/>
      <c r="I46" s="14"/>
      <c r="J46" s="14"/>
    </row>
    <row r="47" spans="4:10" ht="13.5" customHeight="1">
      <c r="D47" s="11" t="str">
        <f t="shared" si="5"/>
        <v>CALYPSO</v>
      </c>
      <c r="E47" s="11" t="str">
        <f t="shared" si="5"/>
        <v>CALYPSO</v>
      </c>
      <c r="F47" s="12">
        <f t="shared" si="3"/>
        <v>8325</v>
      </c>
      <c r="G47" s="13">
        <f t="shared" si="2"/>
        <v>8325</v>
      </c>
      <c r="H47" s="14"/>
      <c r="I47" s="14"/>
      <c r="J47" s="14"/>
    </row>
    <row r="48" spans="4:10" ht="13.5" customHeight="1">
      <c r="D48" s="11" t="str">
        <f t="shared" si="5"/>
        <v>CAMACTE</v>
      </c>
      <c r="E48" s="11" t="str">
        <f t="shared" si="5"/>
        <v>Tiers à créer</v>
      </c>
      <c r="F48" s="12">
        <f t="shared" si="3"/>
        <v>-360</v>
      </c>
      <c r="G48" s="13">
        <f t="shared" si="2"/>
        <v>-360</v>
      </c>
      <c r="H48" s="14"/>
      <c r="I48" s="14"/>
      <c r="J48" s="14"/>
    </row>
    <row r="49" spans="4:10" ht="13.5" customHeight="1">
      <c r="D49" s="11" t="str">
        <f t="shared" si="5"/>
        <v>CAMCA</v>
      </c>
      <c r="E49" s="11" t="str">
        <f t="shared" si="5"/>
        <v>CAMCA</v>
      </c>
      <c r="F49" s="12">
        <f t="shared" si="3"/>
        <v>6601.2</v>
      </c>
      <c r="G49" s="13">
        <f t="shared" si="2"/>
        <v>6601.2</v>
      </c>
      <c r="H49" s="14"/>
      <c r="I49" s="14"/>
      <c r="J49" s="14"/>
    </row>
    <row r="50" spans="4:10" ht="13.5" customHeight="1">
      <c r="D50" s="11" t="str">
        <f t="shared" si="5"/>
        <v>CARMA</v>
      </c>
      <c r="E50" s="11" t="str">
        <f t="shared" si="5"/>
        <v>CARMA</v>
      </c>
      <c r="F50" s="12">
        <f t="shared" si="3"/>
        <v>2841.6</v>
      </c>
      <c r="G50" s="13">
        <f t="shared" si="2"/>
        <v>2841.6</v>
      </c>
      <c r="H50" s="14"/>
      <c r="I50" s="14"/>
      <c r="J50" s="14"/>
    </row>
    <row r="51" spans="4:10" ht="13.5" customHeight="1">
      <c r="D51" s="11" t="str">
        <f t="shared" ref="D51:E66" si="6">+D194</f>
        <v>CFDP</v>
      </c>
      <c r="E51" s="11" t="str">
        <f t="shared" si="6"/>
        <v>CFDP</v>
      </c>
      <c r="F51" s="12">
        <f t="shared" si="3"/>
        <v>5069</v>
      </c>
      <c r="G51" s="13">
        <f t="shared" si="2"/>
        <v>5069</v>
      </c>
      <c r="H51" s="14"/>
      <c r="I51" s="14"/>
      <c r="J51" s="14"/>
    </row>
    <row r="52" spans="4:10" ht="13.5" customHeight="1">
      <c r="D52" s="11" t="str">
        <f t="shared" si="6"/>
        <v>CHUBBASS</v>
      </c>
      <c r="E52" s="11" t="str">
        <f t="shared" si="6"/>
        <v>CHUBB ASSURANCES</v>
      </c>
      <c r="F52" s="12">
        <f t="shared" si="3"/>
        <v>1344</v>
      </c>
      <c r="G52" s="13">
        <f t="shared" si="2"/>
        <v>1344</v>
      </c>
      <c r="H52" s="14"/>
      <c r="I52" s="14"/>
      <c r="J52" s="14"/>
    </row>
    <row r="53" spans="4:10" ht="13.5" customHeight="1">
      <c r="D53" s="11" t="str">
        <f t="shared" si="6"/>
        <v>CIAM</v>
      </c>
      <c r="E53" s="11" t="str">
        <f t="shared" si="6"/>
        <v>CIAM</v>
      </c>
      <c r="F53" s="12">
        <f t="shared" si="3"/>
        <v>360</v>
      </c>
      <c r="G53" s="13">
        <f t="shared" si="2"/>
        <v>360</v>
      </c>
      <c r="H53" s="14"/>
      <c r="I53" s="14"/>
      <c r="J53" s="14"/>
    </row>
    <row r="54" spans="4:10" ht="13.5" customHeight="1">
      <c r="D54" s="11" t="str">
        <f t="shared" si="6"/>
        <v>CIBLEEXPERT</v>
      </c>
      <c r="E54" s="11" t="str">
        <f t="shared" si="6"/>
        <v>C16CIBLEXPERTS</v>
      </c>
      <c r="F54" s="12">
        <f t="shared" si="3"/>
        <v>16732.5</v>
      </c>
      <c r="G54" s="13">
        <f t="shared" si="2"/>
        <v>16732.5</v>
      </c>
      <c r="H54" s="14"/>
      <c r="I54" s="14"/>
      <c r="J54" s="14"/>
    </row>
    <row r="55" spans="4:10" ht="13.5" customHeight="1">
      <c r="D55" s="11" t="str">
        <f t="shared" si="6"/>
        <v>CIBLEXP</v>
      </c>
      <c r="E55" s="11" t="str">
        <f t="shared" si="6"/>
        <v>Tiers à créer</v>
      </c>
      <c r="F55" s="12">
        <f t="shared" si="3"/>
        <v>0</v>
      </c>
      <c r="G55" s="13">
        <f t="shared" si="2"/>
        <v>0</v>
      </c>
      <c r="H55" s="14"/>
      <c r="I55" s="14"/>
      <c r="J55" s="14"/>
    </row>
    <row r="56" spans="4:10" ht="13.5" customHeight="1">
      <c r="D56" s="11" t="str">
        <f t="shared" si="6"/>
        <v>CLIENTDIVERS</v>
      </c>
      <c r="E56" s="11" t="str">
        <f t="shared" si="6"/>
        <v>CLIENT DIVERS</v>
      </c>
      <c r="F56" s="12">
        <f t="shared" si="3"/>
        <v>619.79999999999995</v>
      </c>
      <c r="G56" s="13">
        <f t="shared" si="2"/>
        <v>619.79999999999995</v>
      </c>
      <c r="H56" s="14"/>
      <c r="I56" s="14"/>
      <c r="J56" s="14"/>
    </row>
    <row r="57" spans="4:10" ht="13.5" customHeight="1">
      <c r="D57" s="11" t="str">
        <f t="shared" si="6"/>
        <v>COVEA</v>
      </c>
      <c r="E57" s="11" t="str">
        <f t="shared" si="6"/>
        <v>COVEA</v>
      </c>
      <c r="F57" s="12">
        <f t="shared" si="3"/>
        <v>7295.9</v>
      </c>
      <c r="G57" s="13">
        <f t="shared" si="2"/>
        <v>7295.9</v>
      </c>
      <c r="H57" s="14"/>
      <c r="I57" s="14"/>
      <c r="J57" s="14"/>
    </row>
    <row r="58" spans="4:10" ht="13.5" customHeight="1">
      <c r="D58" s="11" t="str">
        <f t="shared" si="6"/>
        <v>CREDIT</v>
      </c>
      <c r="E58" s="11" t="str">
        <f t="shared" si="6"/>
        <v>CA - CLIENTS EN ATTENTE</v>
      </c>
      <c r="F58" s="12">
        <f t="shared" si="3"/>
        <v>-5154</v>
      </c>
      <c r="G58" s="13">
        <f t="shared" si="2"/>
        <v>-5154</v>
      </c>
      <c r="H58" s="14"/>
      <c r="I58" s="14"/>
      <c r="J58" s="14"/>
    </row>
    <row r="59" spans="4:10" ht="13.5" customHeight="1">
      <c r="D59" s="11" t="str">
        <f t="shared" si="6"/>
        <v>DAS</v>
      </c>
      <c r="E59" s="11" t="str">
        <f t="shared" si="6"/>
        <v>DAS</v>
      </c>
      <c r="F59" s="12">
        <f t="shared" si="3"/>
        <v>0</v>
      </c>
      <c r="G59" s="13">
        <f t="shared" si="2"/>
        <v>0</v>
      </c>
      <c r="H59" s="14"/>
      <c r="I59" s="14"/>
      <c r="J59" s="14"/>
    </row>
    <row r="60" spans="4:10" ht="13.5" customHeight="1">
      <c r="D60" s="11" t="str">
        <f t="shared" si="6"/>
        <v>DIRECTASS</v>
      </c>
      <c r="E60" s="11" t="str">
        <f t="shared" si="6"/>
        <v>DIRECT ASSURANCES</v>
      </c>
      <c r="F60" s="12">
        <f t="shared" si="3"/>
        <v>2520</v>
      </c>
      <c r="G60" s="13">
        <f t="shared" si="2"/>
        <v>2520</v>
      </c>
      <c r="H60" s="14"/>
      <c r="I60" s="14"/>
      <c r="J60" s="14"/>
    </row>
    <row r="61" spans="4:10" ht="13.5" customHeight="1">
      <c r="D61" s="11" t="str">
        <f t="shared" si="6"/>
        <v>ECUREUIL</v>
      </c>
      <c r="E61" s="11" t="str">
        <f t="shared" si="6"/>
        <v>ECUREUIL ASSURANCES IARD</v>
      </c>
      <c r="F61" s="12">
        <f t="shared" si="3"/>
        <v>-216</v>
      </c>
      <c r="G61" s="13">
        <f t="shared" si="2"/>
        <v>-216</v>
      </c>
      <c r="H61" s="14"/>
      <c r="I61" s="14"/>
      <c r="J61" s="14"/>
    </row>
    <row r="62" spans="4:10" ht="13.5" customHeight="1">
      <c r="D62" s="11" t="str">
        <f t="shared" si="6"/>
        <v>ECUREUILAS</v>
      </c>
      <c r="E62" s="11" t="str">
        <f t="shared" si="6"/>
        <v>ECUREUIL ASSURANCE</v>
      </c>
      <c r="F62" s="12">
        <f t="shared" si="3"/>
        <v>43321.2</v>
      </c>
      <c r="G62" s="13">
        <f t="shared" si="2"/>
        <v>43321.2</v>
      </c>
      <c r="H62" s="14"/>
      <c r="I62" s="14"/>
      <c r="J62" s="14"/>
    </row>
    <row r="63" spans="4:10" ht="13.5" customHeight="1">
      <c r="D63" s="11" t="str">
        <f t="shared" si="6"/>
        <v>EDFCIST</v>
      </c>
      <c r="E63" s="11" t="str">
        <f t="shared" si="6"/>
        <v>EDF CIST</v>
      </c>
      <c r="F63" s="12">
        <f t="shared" si="3"/>
        <v>2041.2</v>
      </c>
      <c r="G63" s="13">
        <f t="shared" si="2"/>
        <v>2041.2</v>
      </c>
      <c r="H63" s="14"/>
      <c r="I63" s="14"/>
      <c r="J63" s="14"/>
    </row>
    <row r="64" spans="4:10" ht="13.5" customHeight="1">
      <c r="D64" s="11" t="str">
        <f t="shared" si="6"/>
        <v>ERDF</v>
      </c>
      <c r="E64" s="11" t="str">
        <f t="shared" si="6"/>
        <v>ERDF</v>
      </c>
      <c r="F64" s="12">
        <f t="shared" si="3"/>
        <v>1203</v>
      </c>
      <c r="G64" s="13">
        <f t="shared" si="2"/>
        <v>1203</v>
      </c>
      <c r="H64" s="14"/>
      <c r="I64" s="14"/>
      <c r="J64" s="14"/>
    </row>
    <row r="65" spans="4:10" ht="13.5" customHeight="1">
      <c r="D65" s="11" t="str">
        <f t="shared" si="6"/>
        <v>ETHIAS</v>
      </c>
      <c r="E65" s="11" t="str">
        <f t="shared" si="6"/>
        <v>ETHIAS</v>
      </c>
      <c r="F65" s="12">
        <f t="shared" si="3"/>
        <v>9360</v>
      </c>
      <c r="G65" s="13">
        <f t="shared" si="2"/>
        <v>9360</v>
      </c>
      <c r="H65" s="14"/>
      <c r="I65" s="14"/>
      <c r="J65" s="14"/>
    </row>
    <row r="66" spans="4:10" ht="13.5" customHeight="1">
      <c r="D66" s="11" t="str">
        <f t="shared" si="6"/>
        <v>EUROFIL</v>
      </c>
      <c r="E66" s="11" t="str">
        <f t="shared" si="6"/>
        <v>EUROFIL</v>
      </c>
      <c r="F66" s="12">
        <f t="shared" si="3"/>
        <v>18000.13</v>
      </c>
      <c r="G66" s="13">
        <f t="shared" si="2"/>
        <v>16611.330000000002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EUROPROJUR</v>
      </c>
      <c r="E67" s="11" t="str">
        <f t="shared" si="7"/>
        <v>EUROP PROT JURIDIQUE</v>
      </c>
      <c r="F67" s="12">
        <f t="shared" si="3"/>
        <v>3848</v>
      </c>
      <c r="G67" s="13">
        <f t="shared" ref="G67:G84" si="8">+F67-H67-I67-J67</f>
        <v>3848</v>
      </c>
      <c r="H67" s="14"/>
      <c r="I67" s="14"/>
      <c r="J67" s="14"/>
    </row>
    <row r="68" spans="4:10" ht="13.5" customHeight="1">
      <c r="D68" s="11" t="str">
        <f t="shared" si="7"/>
        <v>EXPDIRECTE</v>
      </c>
      <c r="E68" s="11" t="str">
        <f t="shared" si="7"/>
        <v>EXPERTISE DIRECTE</v>
      </c>
      <c r="F68" s="12">
        <f t="shared" si="3"/>
        <v>134444.79999999999</v>
      </c>
      <c r="G68" s="13">
        <f t="shared" si="8"/>
        <v>134444.79999999999</v>
      </c>
      <c r="H68" s="14"/>
      <c r="I68" s="14"/>
      <c r="J68" s="14"/>
    </row>
    <row r="69" spans="4:10" ht="13.5" customHeight="1">
      <c r="D69" s="11" t="str">
        <f t="shared" si="7"/>
        <v>FILIAMAIF</v>
      </c>
      <c r="E69" s="11" t="str">
        <f t="shared" si="7"/>
        <v>FILIA MAIF</v>
      </c>
      <c r="F69" s="12">
        <f t="shared" si="3"/>
        <v>35133.42</v>
      </c>
      <c r="G69" s="13">
        <f t="shared" si="8"/>
        <v>35133.42</v>
      </c>
      <c r="H69" s="14"/>
      <c r="I69" s="14"/>
      <c r="J69" s="14"/>
    </row>
    <row r="70" spans="4:10" ht="13.5" customHeight="1">
      <c r="D70" s="11" t="str">
        <f t="shared" si="7"/>
        <v>GAN</v>
      </c>
      <c r="E70" s="11" t="str">
        <f t="shared" si="7"/>
        <v>GAN</v>
      </c>
      <c r="F70" s="12">
        <f t="shared" si="3"/>
        <v>148947.07999999999</v>
      </c>
      <c r="G70" s="13">
        <f t="shared" si="8"/>
        <v>148947.07999999999</v>
      </c>
      <c r="H70" s="14"/>
      <c r="I70" s="14"/>
      <c r="J70" s="14"/>
    </row>
    <row r="71" spans="4:10" ht="13.5" customHeight="1">
      <c r="D71" s="11" t="str">
        <f t="shared" si="7"/>
        <v>GANCIF</v>
      </c>
      <c r="E71" s="11" t="str">
        <f t="shared" si="7"/>
        <v>GAN CIF</v>
      </c>
      <c r="F71" s="12">
        <f t="shared" si="3"/>
        <v>5608</v>
      </c>
      <c r="G71" s="13">
        <f t="shared" si="8"/>
        <v>5608</v>
      </c>
      <c r="H71" s="14"/>
      <c r="I71" s="14"/>
      <c r="J71" s="14"/>
    </row>
    <row r="72" spans="4:10" ht="13.5" customHeight="1">
      <c r="D72" s="11" t="str">
        <f t="shared" si="7"/>
        <v>GANEURO</v>
      </c>
      <c r="E72" s="11" t="str">
        <f t="shared" si="7"/>
        <v>GAN EUROCOURTAGE</v>
      </c>
      <c r="F72" s="12">
        <f t="shared" si="3"/>
        <v>38413</v>
      </c>
      <c r="G72" s="13">
        <f t="shared" si="8"/>
        <v>38413</v>
      </c>
      <c r="H72" s="14"/>
      <c r="I72" s="14"/>
      <c r="J72" s="14"/>
    </row>
    <row r="73" spans="4:10" ht="13.5" customHeight="1">
      <c r="D73" s="11" t="str">
        <f t="shared" si="7"/>
        <v>GCMAAF</v>
      </c>
      <c r="E73" s="11" t="str">
        <f t="shared" si="7"/>
        <v>C32GECO</v>
      </c>
      <c r="F73" s="12">
        <f t="shared" si="3"/>
        <v>3265.2</v>
      </c>
      <c r="G73" s="13">
        <f t="shared" si="8"/>
        <v>3265.2</v>
      </c>
      <c r="H73" s="14"/>
      <c r="I73" s="14"/>
      <c r="J73" s="14"/>
    </row>
    <row r="74" spans="4:10" ht="13.5" customHeight="1">
      <c r="D74" s="11" t="str">
        <f t="shared" si="7"/>
        <v>GENERALI</v>
      </c>
      <c r="E74" s="11" t="str">
        <f t="shared" si="7"/>
        <v>GENERALI ASSURANCES</v>
      </c>
      <c r="F74" s="12">
        <f t="shared" si="3"/>
        <v>222935.45</v>
      </c>
      <c r="G74" s="13">
        <f t="shared" si="8"/>
        <v>222935.45</v>
      </c>
      <c r="H74" s="14"/>
      <c r="I74" s="14"/>
      <c r="J74" s="14"/>
    </row>
    <row r="75" spans="4:10" ht="13.5" customHeight="1">
      <c r="D75" s="11" t="str">
        <f t="shared" si="7"/>
        <v>GENERALIGL</v>
      </c>
      <c r="E75" s="11" t="str">
        <f t="shared" si="7"/>
        <v>Tiers à créer</v>
      </c>
      <c r="F75" s="12">
        <f t="shared" si="3"/>
        <v>-2096.64</v>
      </c>
      <c r="G75" s="13">
        <f t="shared" si="8"/>
        <v>-2096.64</v>
      </c>
      <c r="H75" s="14"/>
      <c r="I75" s="14"/>
      <c r="J75" s="14"/>
    </row>
    <row r="76" spans="4:10" ht="13.5" customHeight="1">
      <c r="D76" s="11" t="str">
        <f t="shared" si="7"/>
        <v>GMFASS</v>
      </c>
      <c r="E76" s="11" t="str">
        <f t="shared" si="7"/>
        <v>GMFASSURANCES</v>
      </c>
      <c r="F76" s="12">
        <f t="shared" ref="F76:F79" si="9">+IF(D219="Total",0,-F219)</f>
        <v>70285.2</v>
      </c>
      <c r="G76" s="13">
        <f t="shared" si="8"/>
        <v>70285.2</v>
      </c>
      <c r="H76" s="14"/>
      <c r="I76" s="14"/>
      <c r="J76" s="14"/>
    </row>
    <row r="77" spans="4:10" ht="13.5" customHeight="1">
      <c r="D77" s="11" t="str">
        <f t="shared" si="7"/>
        <v>GREATL</v>
      </c>
      <c r="E77" s="11" t="str">
        <f t="shared" si="7"/>
        <v>GREATL</v>
      </c>
      <c r="F77" s="12">
        <f t="shared" si="9"/>
        <v>0</v>
      </c>
      <c r="G77" s="13">
        <f t="shared" si="8"/>
        <v>0</v>
      </c>
      <c r="H77" s="14"/>
      <c r="I77" s="14"/>
      <c r="J77" s="14"/>
    </row>
    <row r="78" spans="4:10" ht="13.5" customHeight="1">
      <c r="D78" s="11" t="str">
        <f t="shared" si="7"/>
        <v>GREEBVAL</v>
      </c>
      <c r="E78" s="11" t="str">
        <f t="shared" si="7"/>
        <v>GREEBVAL</v>
      </c>
      <c r="F78" s="12">
        <f t="shared" si="9"/>
        <v>0</v>
      </c>
      <c r="G78" s="13">
        <f t="shared" si="8"/>
        <v>0</v>
      </c>
      <c r="H78" s="14"/>
      <c r="I78" s="14"/>
      <c r="J78" s="14"/>
    </row>
    <row r="79" spans="4:10" ht="13.5" customHeight="1">
      <c r="D79" s="11" t="str">
        <f t="shared" si="7"/>
        <v>GROUCOUR</v>
      </c>
      <c r="E79" s="11" t="str">
        <f t="shared" si="7"/>
        <v>GROUCOUR</v>
      </c>
      <c r="F79" s="12">
        <f t="shared" si="9"/>
        <v>1884</v>
      </c>
      <c r="G79" s="13">
        <f t="shared" si="8"/>
        <v>1884</v>
      </c>
      <c r="H79" s="14"/>
      <c r="I79" s="14"/>
      <c r="J79" s="14"/>
    </row>
    <row r="80" spans="4:10" ht="13.5" customHeight="1">
      <c r="D80" s="11" t="str">
        <f t="shared" si="7"/>
        <v>GROUPAMA</v>
      </c>
      <c r="E80" s="11" t="str">
        <f t="shared" si="7"/>
        <v>GROUPAMA</v>
      </c>
      <c r="F80" s="12">
        <f>+IF(D223="Total",0,-F223)</f>
        <v>536377.19999999995</v>
      </c>
      <c r="G80" s="13">
        <f>+F80-H80-I80-J80</f>
        <v>536377.19999999995</v>
      </c>
      <c r="H80" s="14"/>
      <c r="I80" s="14"/>
      <c r="J80" s="14"/>
    </row>
    <row r="81" spans="1:12" ht="13.5" customHeight="1">
      <c r="D81" s="11" t="str">
        <f t="shared" si="7"/>
        <v>GROUPAMATR</v>
      </c>
      <c r="E81" s="11" t="str">
        <f t="shared" si="7"/>
        <v>GROUPAMA TRANSPORTS</v>
      </c>
      <c r="F81" s="12">
        <f t="shared" ref="F81:F84" si="10">+IF(D224="Grand Total",0,-F224)</f>
        <v>840</v>
      </c>
      <c r="G81" s="13">
        <f t="shared" si="8"/>
        <v>840</v>
      </c>
      <c r="H81" s="14"/>
      <c r="I81" s="14"/>
      <c r="J81" s="14"/>
    </row>
    <row r="82" spans="1:12" ht="13.5" customHeight="1">
      <c r="D82" s="11" t="str">
        <f t="shared" si="7"/>
        <v>GROUPEA</v>
      </c>
      <c r="E82" s="11" t="str">
        <f t="shared" si="7"/>
        <v>GROUPE AZUR</v>
      </c>
      <c r="F82" s="12">
        <f t="shared" si="10"/>
        <v>819.6</v>
      </c>
      <c r="G82" s="13">
        <f t="shared" si="8"/>
        <v>819.6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GROUPELAP</v>
      </c>
      <c r="E83" s="11" t="str">
        <f t="shared" si="11"/>
        <v>GROUPE LA POSTE</v>
      </c>
      <c r="F83" s="12">
        <f t="shared" si="10"/>
        <v>1770</v>
      </c>
      <c r="G83" s="13">
        <f t="shared" si="8"/>
        <v>1770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GROUPAMA ROUMANIE</v>
      </c>
      <c r="F84" s="12">
        <f t="shared" si="10"/>
        <v>0</v>
      </c>
      <c r="G84" s="13">
        <f t="shared" si="8"/>
        <v>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3137701.4600000004</v>
      </c>
      <c r="G86" s="13">
        <f>SUM(G2:G85)</f>
        <v>3135705.060000001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7" t="s">
        <v>11</v>
      </c>
      <c r="F87" s="13">
        <f>+VLOOKUP(D87,D145:F327,3,FALSE)</f>
        <v>-4894086.93</v>
      </c>
      <c r="G87" s="156">
        <f>SUM(G86:J86)</f>
        <v>3137701.4600000009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-1756385.4699999993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3137701.4600000004</v>
      </c>
      <c r="G93" s="33">
        <f>+G86</f>
        <v>3135705.060000001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522773.91000000021</v>
      </c>
      <c r="G94" s="38">
        <f>+(G93+G95)/1.2*0.2</f>
        <v>522617.51000000018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142</v>
      </c>
      <c r="F98" s="49"/>
      <c r="G98" s="50">
        <f>+G99-G100</f>
        <v>200253.72</v>
      </c>
      <c r="H98" s="50">
        <f t="shared" ref="H98:I98" si="13">+H99-H100</f>
        <v>0</v>
      </c>
      <c r="I98" s="50">
        <f t="shared" si="13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200253.72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0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-322363.79000000015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>
        <v>89267</v>
      </c>
      <c r="H103" s="55">
        <v>0</v>
      </c>
      <c r="I103" s="55">
        <v>0</v>
      </c>
      <c r="J103" s="56"/>
      <c r="K103" s="47"/>
    </row>
    <row r="104" spans="1:11">
      <c r="D104" s="42"/>
      <c r="E104" s="43"/>
      <c r="F104" s="57" t="s">
        <v>23</v>
      </c>
      <c r="G104" s="58">
        <f>+G102-G103</f>
        <v>-411630.79000000015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f>+G92</f>
        <v>0.2</v>
      </c>
      <c r="H109" s="28">
        <f t="shared" ref="H109:J109" si="14">+H92</f>
        <v>0.19600000000000001</v>
      </c>
      <c r="I109" s="28">
        <f t="shared" si="14"/>
        <v>8.5000000000000006E-2</v>
      </c>
      <c r="J109" s="29" t="str">
        <f t="shared" si="14"/>
        <v>Exo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0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+'10'!G94</f>
        <v>522617.51000000018</v>
      </c>
      <c r="H113" s="55">
        <f>+'10'!H94</f>
        <v>0</v>
      </c>
      <c r="I113" s="55">
        <f>+'10'!I94</f>
        <v>156.40000000000003</v>
      </c>
      <c r="J113" s="56">
        <f>+'10'!J94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>
        <f>+G113-G94+G111</f>
        <v>0</v>
      </c>
      <c r="H115" s="125">
        <f>+H113-H94+H111</f>
        <v>0</v>
      </c>
      <c r="I115" s="125">
        <f>+I113-I94+I111</f>
        <v>0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-322363.79000000015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322363.79000000015</v>
      </c>
      <c r="H117" s="74">
        <f>+H115-H116</f>
        <v>0</v>
      </c>
      <c r="I117" s="74">
        <f>+I115-I116</f>
        <v>-0.59999999999996589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-322363.79000000015</v>
      </c>
      <c r="G125" s="82"/>
      <c r="H125" s="35"/>
      <c r="I125" s="84"/>
      <c r="J125" s="46"/>
      <c r="K125" s="143">
        <f>+G100+F125</f>
        <v>-322363.79000000015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/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/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/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-322363.19000000018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160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-117737.43</v>
      </c>
      <c r="G146" s="100"/>
    </row>
    <row r="147" spans="4:7">
      <c r="D147" s="110" t="s">
        <v>180</v>
      </c>
      <c r="E147" s="110" t="s">
        <v>181</v>
      </c>
      <c r="F147" s="111">
        <v>-18051</v>
      </c>
      <c r="G147" s="100"/>
    </row>
    <row r="148" spans="4:7">
      <c r="D148" s="110" t="s">
        <v>46</v>
      </c>
      <c r="E148" s="110" t="s">
        <v>46</v>
      </c>
      <c r="F148" s="111">
        <v>-40297.53</v>
      </c>
      <c r="G148" s="100"/>
    </row>
    <row r="149" spans="4:7">
      <c r="D149" s="110" t="s">
        <v>182</v>
      </c>
      <c r="E149" s="110" t="s">
        <v>182</v>
      </c>
      <c r="F149" s="111">
        <v>-29868</v>
      </c>
      <c r="G149" s="100"/>
    </row>
    <row r="150" spans="4:7">
      <c r="D150" s="110" t="s">
        <v>47</v>
      </c>
      <c r="E150" s="110" t="s">
        <v>47</v>
      </c>
      <c r="F150" s="111">
        <v>-357059.93</v>
      </c>
      <c r="G150" s="100"/>
    </row>
    <row r="151" spans="4:7">
      <c r="D151" s="110" t="s">
        <v>48</v>
      </c>
      <c r="E151" s="110" t="s">
        <v>183</v>
      </c>
      <c r="F151" s="111">
        <v>0</v>
      </c>
      <c r="G151" s="100"/>
    </row>
    <row r="152" spans="4:7">
      <c r="D152" s="110" t="s">
        <v>49</v>
      </c>
      <c r="E152" s="110" t="s">
        <v>49</v>
      </c>
      <c r="F152" s="111">
        <v>-34968</v>
      </c>
      <c r="G152" s="100"/>
    </row>
    <row r="153" spans="4:7">
      <c r="D153" s="110" t="s">
        <v>287</v>
      </c>
      <c r="E153" s="110" t="s">
        <v>287</v>
      </c>
      <c r="F153" s="111">
        <v>-660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-4957.32</v>
      </c>
      <c r="G155" s="100"/>
    </row>
    <row r="156" spans="4:7">
      <c r="D156" s="110" t="s">
        <v>334</v>
      </c>
      <c r="E156" s="110" t="s">
        <v>335</v>
      </c>
      <c r="F156" s="111">
        <v>0</v>
      </c>
      <c r="G156" s="100"/>
    </row>
    <row r="157" spans="4:7">
      <c r="D157" s="110" t="s">
        <v>51</v>
      </c>
      <c r="E157" s="110" t="s">
        <v>186</v>
      </c>
      <c r="F157" s="111">
        <v>-16872.72</v>
      </c>
      <c r="G157" s="100"/>
    </row>
    <row r="158" spans="4:7">
      <c r="D158" s="110" t="s">
        <v>52</v>
      </c>
      <c r="E158" s="110" t="s">
        <v>187</v>
      </c>
      <c r="F158" s="111">
        <v>-14532.6</v>
      </c>
      <c r="G158" s="100"/>
    </row>
    <row r="159" spans="4:7">
      <c r="D159" s="110" t="s">
        <v>188</v>
      </c>
      <c r="E159" s="110" t="s">
        <v>188</v>
      </c>
      <c r="F159" s="111">
        <v>-564</v>
      </c>
      <c r="G159" s="100"/>
    </row>
    <row r="160" spans="4:7">
      <c r="D160" s="110" t="s">
        <v>189</v>
      </c>
      <c r="E160" s="110" t="s">
        <v>50</v>
      </c>
      <c r="F160" s="111">
        <v>0</v>
      </c>
      <c r="G160" s="100"/>
    </row>
    <row r="161" spans="4:7">
      <c r="D161" s="110" t="s">
        <v>53</v>
      </c>
      <c r="E161" s="110" t="s">
        <v>54</v>
      </c>
      <c r="F161" s="111">
        <v>-840</v>
      </c>
      <c r="G161" s="100"/>
    </row>
    <row r="162" spans="4:7">
      <c r="D162" s="110" t="s">
        <v>55</v>
      </c>
      <c r="E162" s="110" t="s">
        <v>56</v>
      </c>
      <c r="F162" s="111">
        <v>-627258.81000000006</v>
      </c>
      <c r="G162" s="100"/>
    </row>
    <row r="163" spans="4:7">
      <c r="D163" s="110" t="s">
        <v>190</v>
      </c>
      <c r="E163" s="110" t="s">
        <v>191</v>
      </c>
      <c r="F163" s="111">
        <v>0</v>
      </c>
      <c r="G163" s="100"/>
    </row>
    <row r="164" spans="4:7">
      <c r="D164" s="110" t="s">
        <v>192</v>
      </c>
      <c r="E164" s="110" t="s">
        <v>193</v>
      </c>
      <c r="F164" s="111">
        <v>-2508</v>
      </c>
      <c r="G164" s="100"/>
    </row>
    <row r="165" spans="4:7">
      <c r="D165" s="110" t="s">
        <v>328</v>
      </c>
      <c r="E165" s="110" t="s">
        <v>328</v>
      </c>
      <c r="F165" s="111">
        <v>-360</v>
      </c>
      <c r="G165" s="100"/>
    </row>
    <row r="166" spans="4:7">
      <c r="D166" s="110" t="s">
        <v>57</v>
      </c>
      <c r="E166" s="110" t="s">
        <v>58</v>
      </c>
      <c r="F166" s="111">
        <v>-47890.8</v>
      </c>
      <c r="G166" s="100"/>
    </row>
    <row r="167" spans="4:7">
      <c r="D167" s="110" t="s">
        <v>302</v>
      </c>
      <c r="E167" s="110" t="s">
        <v>303</v>
      </c>
      <c r="F167" s="111">
        <v>1948.45</v>
      </c>
      <c r="G167" s="100"/>
    </row>
    <row r="168" spans="4:7">
      <c r="D168" s="110" t="s">
        <v>59</v>
      </c>
      <c r="E168" s="110" t="s">
        <v>60</v>
      </c>
      <c r="F168" s="111">
        <v>-213104</v>
      </c>
      <c r="G168" s="100"/>
    </row>
    <row r="169" spans="4:7">
      <c r="D169" s="110" t="s">
        <v>61</v>
      </c>
      <c r="E169" s="110" t="s">
        <v>62</v>
      </c>
      <c r="F169" s="111">
        <v>99200.82</v>
      </c>
      <c r="G169" s="100"/>
    </row>
    <row r="170" spans="4:7">
      <c r="D170" s="110" t="s">
        <v>194</v>
      </c>
      <c r="E170" s="110" t="s">
        <v>194</v>
      </c>
      <c r="F170" s="111">
        <v>-72</v>
      </c>
      <c r="G170" s="100"/>
    </row>
    <row r="171" spans="4:7">
      <c r="D171" s="110" t="s">
        <v>63</v>
      </c>
      <c r="E171" s="110" t="s">
        <v>195</v>
      </c>
      <c r="F171" s="111">
        <v>-146628.10999999999</v>
      </c>
      <c r="G171" s="100"/>
    </row>
    <row r="172" spans="4:7">
      <c r="D172" s="110" t="s">
        <v>64</v>
      </c>
      <c r="E172" s="110" t="s">
        <v>304</v>
      </c>
      <c r="F172" s="111">
        <v>0</v>
      </c>
      <c r="G172" s="100"/>
    </row>
    <row r="173" spans="4:7">
      <c r="D173" s="110" t="s">
        <v>65</v>
      </c>
      <c r="E173" s="110" t="s">
        <v>305</v>
      </c>
      <c r="F173" s="111">
        <v>0</v>
      </c>
      <c r="G173" s="100"/>
    </row>
    <row r="174" spans="4:7">
      <c r="D174" s="110" t="s">
        <v>66</v>
      </c>
      <c r="E174" s="110" t="s">
        <v>196</v>
      </c>
      <c r="F174" s="111">
        <v>-2754</v>
      </c>
      <c r="G174" s="100"/>
    </row>
    <row r="175" spans="4:7">
      <c r="D175" s="110" t="s">
        <v>67</v>
      </c>
      <c r="E175" s="110" t="s">
        <v>197</v>
      </c>
      <c r="F175" s="111">
        <v>0</v>
      </c>
      <c r="G175" s="100"/>
    </row>
    <row r="176" spans="4:7">
      <c r="D176" s="110" t="s">
        <v>68</v>
      </c>
      <c r="E176" s="110" t="s">
        <v>320</v>
      </c>
      <c r="F176" s="111">
        <v>-1758.8</v>
      </c>
      <c r="G176" s="100"/>
    </row>
    <row r="177" spans="4:7">
      <c r="D177" s="110" t="s">
        <v>69</v>
      </c>
      <c r="E177" s="110" t="s">
        <v>288</v>
      </c>
      <c r="F177" s="111">
        <v>-25744.46</v>
      </c>
      <c r="G177" s="100"/>
    </row>
    <row r="178" spans="4:7">
      <c r="D178" s="110" t="s">
        <v>70</v>
      </c>
      <c r="E178" s="110" t="s">
        <v>198</v>
      </c>
      <c r="F178" s="111">
        <v>0</v>
      </c>
      <c r="G178" s="100"/>
    </row>
    <row r="179" spans="4:7">
      <c r="D179" s="110" t="s">
        <v>306</v>
      </c>
      <c r="E179" s="110" t="s">
        <v>307</v>
      </c>
      <c r="F179" s="111">
        <v>-117</v>
      </c>
      <c r="G179" s="100"/>
    </row>
    <row r="180" spans="4:7">
      <c r="D180" s="110" t="s">
        <v>289</v>
      </c>
      <c r="E180" s="110" t="s">
        <v>290</v>
      </c>
      <c r="F180" s="111">
        <v>0</v>
      </c>
      <c r="G180" s="100"/>
    </row>
    <row r="181" spans="4:7">
      <c r="D181" s="110" t="s">
        <v>199</v>
      </c>
      <c r="E181" s="110" t="s">
        <v>200</v>
      </c>
      <c r="F181" s="111">
        <v>-75802.69</v>
      </c>
      <c r="G181" s="100"/>
    </row>
    <row r="182" spans="4:7">
      <c r="D182" s="110" t="s">
        <v>336</v>
      </c>
      <c r="E182" s="110" t="s">
        <v>89</v>
      </c>
      <c r="F182" s="111">
        <v>-820.22</v>
      </c>
      <c r="G182" s="100"/>
    </row>
    <row r="183" spans="4:7">
      <c r="D183" s="110" t="s">
        <v>291</v>
      </c>
      <c r="E183" s="110" t="s">
        <v>292</v>
      </c>
      <c r="F183" s="111">
        <v>0</v>
      </c>
      <c r="G183" s="100"/>
    </row>
    <row r="184" spans="4:7">
      <c r="D184" s="110" t="s">
        <v>338</v>
      </c>
      <c r="E184" s="110" t="s">
        <v>89</v>
      </c>
      <c r="F184" s="111">
        <v>-2988</v>
      </c>
      <c r="G184" s="100"/>
    </row>
    <row r="185" spans="4:7">
      <c r="D185" s="110" t="s">
        <v>71</v>
      </c>
      <c r="E185" s="110" t="s">
        <v>293</v>
      </c>
      <c r="F185" s="111">
        <v>-64832.42</v>
      </c>
      <c r="G185" s="100"/>
    </row>
    <row r="186" spans="4:7">
      <c r="D186" s="110" t="s">
        <v>339</v>
      </c>
      <c r="E186" s="110" t="s">
        <v>89</v>
      </c>
      <c r="F186" s="111">
        <v>-2988</v>
      </c>
      <c r="G186" s="100"/>
    </row>
    <row r="187" spans="4:7">
      <c r="D187" s="110" t="s">
        <v>294</v>
      </c>
      <c r="E187" s="110" t="s">
        <v>295</v>
      </c>
      <c r="F187" s="111">
        <v>0</v>
      </c>
      <c r="G187" s="100"/>
    </row>
    <row r="188" spans="4:7">
      <c r="D188" s="110" t="s">
        <v>201</v>
      </c>
      <c r="E188" s="110" t="s">
        <v>202</v>
      </c>
      <c r="F188" s="111">
        <v>-360</v>
      </c>
      <c r="G188" s="100"/>
    </row>
    <row r="189" spans="4:7">
      <c r="D189" s="110" t="s">
        <v>203</v>
      </c>
      <c r="E189" s="110" t="s">
        <v>204</v>
      </c>
      <c r="F189" s="111">
        <v>-5448</v>
      </c>
      <c r="G189" s="100"/>
    </row>
    <row r="190" spans="4:7">
      <c r="D190" s="110" t="s">
        <v>72</v>
      </c>
      <c r="E190" s="110" t="s">
        <v>72</v>
      </c>
      <c r="F190" s="111">
        <v>-8325</v>
      </c>
      <c r="G190" s="100"/>
    </row>
    <row r="191" spans="4:7">
      <c r="D191" s="110" t="s">
        <v>329</v>
      </c>
      <c r="E191" s="110" t="s">
        <v>89</v>
      </c>
      <c r="F191" s="111">
        <v>360</v>
      </c>
      <c r="G191" s="100"/>
    </row>
    <row r="192" spans="4:7">
      <c r="D192" s="110" t="s">
        <v>205</v>
      </c>
      <c r="E192" s="110" t="s">
        <v>205</v>
      </c>
      <c r="F192" s="111">
        <v>-6601.2</v>
      </c>
      <c r="G192" s="100"/>
    </row>
    <row r="193" spans="4:7">
      <c r="D193" s="110" t="s">
        <v>73</v>
      </c>
      <c r="E193" s="110" t="s">
        <v>73</v>
      </c>
      <c r="F193" s="111">
        <v>-2841.6</v>
      </c>
      <c r="G193" s="100"/>
    </row>
    <row r="194" spans="4:7">
      <c r="D194" s="110" t="s">
        <v>206</v>
      </c>
      <c r="E194" s="110" t="s">
        <v>206</v>
      </c>
      <c r="F194" s="111">
        <v>-5069</v>
      </c>
      <c r="G194" s="100"/>
    </row>
    <row r="195" spans="4:7">
      <c r="D195" s="110" t="s">
        <v>207</v>
      </c>
      <c r="E195" s="110" t="s">
        <v>208</v>
      </c>
      <c r="F195" s="111">
        <v>-1344</v>
      </c>
      <c r="G195" s="100"/>
    </row>
    <row r="196" spans="4:7">
      <c r="D196" s="110" t="s">
        <v>209</v>
      </c>
      <c r="E196" s="110" t="s">
        <v>209</v>
      </c>
      <c r="F196" s="111">
        <v>-360</v>
      </c>
      <c r="G196" s="100"/>
    </row>
    <row r="197" spans="4:7">
      <c r="D197" s="110" t="s">
        <v>210</v>
      </c>
      <c r="E197" s="110" t="s">
        <v>211</v>
      </c>
      <c r="F197" s="111">
        <v>-16732.5</v>
      </c>
      <c r="G197" s="100"/>
    </row>
    <row r="198" spans="4:7">
      <c r="D198" s="110" t="s">
        <v>321</v>
      </c>
      <c r="E198" s="110" t="s">
        <v>89</v>
      </c>
      <c r="F198" s="111">
        <v>0</v>
      </c>
      <c r="G198" s="100"/>
    </row>
    <row r="199" spans="4:7">
      <c r="D199" s="110" t="s">
        <v>212</v>
      </c>
      <c r="E199" s="110" t="s">
        <v>213</v>
      </c>
      <c r="F199" s="111">
        <v>-619.79999999999995</v>
      </c>
      <c r="G199" s="100"/>
    </row>
    <row r="200" spans="4:7">
      <c r="D200" s="110" t="s">
        <v>214</v>
      </c>
      <c r="E200" s="110" t="s">
        <v>214</v>
      </c>
      <c r="F200" s="111">
        <v>-7295.9</v>
      </c>
      <c r="G200" s="100"/>
    </row>
    <row r="201" spans="4:7">
      <c r="D201" s="110" t="s">
        <v>340</v>
      </c>
      <c r="E201" s="110" t="s">
        <v>341</v>
      </c>
      <c r="F201" s="111">
        <v>5154</v>
      </c>
      <c r="G201" s="100"/>
    </row>
    <row r="202" spans="4:7">
      <c r="D202" s="110" t="s">
        <v>308</v>
      </c>
      <c r="E202" s="110" t="s">
        <v>308</v>
      </c>
      <c r="F202" s="111">
        <v>0</v>
      </c>
      <c r="G202" s="100"/>
    </row>
    <row r="203" spans="4:7">
      <c r="D203" s="110" t="s">
        <v>74</v>
      </c>
      <c r="E203" s="110" t="s">
        <v>75</v>
      </c>
      <c r="F203" s="111">
        <v>-2520</v>
      </c>
      <c r="G203" s="100"/>
    </row>
    <row r="204" spans="4:7">
      <c r="D204" s="110" t="s">
        <v>342</v>
      </c>
      <c r="E204" s="110" t="s">
        <v>343</v>
      </c>
      <c r="F204" s="111">
        <v>216</v>
      </c>
      <c r="G204" s="100"/>
    </row>
    <row r="205" spans="4:7">
      <c r="D205" s="110" t="s">
        <v>76</v>
      </c>
      <c r="E205" s="110" t="s">
        <v>77</v>
      </c>
      <c r="F205" s="111">
        <v>-43321.2</v>
      </c>
      <c r="G205" s="100"/>
    </row>
    <row r="206" spans="4:7">
      <c r="D206" s="110" t="s">
        <v>215</v>
      </c>
      <c r="E206" s="110" t="s">
        <v>216</v>
      </c>
      <c r="F206" s="111">
        <v>-2041.2</v>
      </c>
      <c r="G206" s="100"/>
    </row>
    <row r="207" spans="4:7">
      <c r="D207" s="110" t="s">
        <v>217</v>
      </c>
      <c r="E207" s="110" t="s">
        <v>217</v>
      </c>
      <c r="F207" s="111">
        <v>-1203</v>
      </c>
      <c r="G207" s="100"/>
    </row>
    <row r="208" spans="4:7">
      <c r="D208" s="110" t="s">
        <v>218</v>
      </c>
      <c r="E208" s="110" t="s">
        <v>218</v>
      </c>
      <c r="F208" s="111">
        <v>-9360</v>
      </c>
      <c r="G208" s="100"/>
    </row>
    <row r="209" spans="4:7">
      <c r="D209" s="110" t="s">
        <v>78</v>
      </c>
      <c r="E209" s="110" t="s">
        <v>78</v>
      </c>
      <c r="F209" s="111">
        <v>-18000.13</v>
      </c>
      <c r="G209" s="100"/>
    </row>
    <row r="210" spans="4:7">
      <c r="D210" s="110" t="s">
        <v>79</v>
      </c>
      <c r="E210" s="110" t="s">
        <v>80</v>
      </c>
      <c r="F210" s="111">
        <v>-3848</v>
      </c>
      <c r="G210" s="100"/>
    </row>
    <row r="211" spans="4:7">
      <c r="D211" s="110" t="s">
        <v>219</v>
      </c>
      <c r="E211" s="110" t="s">
        <v>220</v>
      </c>
      <c r="F211" s="111">
        <v>-134444.79999999999</v>
      </c>
      <c r="G211" s="100"/>
    </row>
    <row r="212" spans="4:7">
      <c r="D212" s="110" t="s">
        <v>81</v>
      </c>
      <c r="E212" s="110" t="s">
        <v>82</v>
      </c>
      <c r="F212" s="111">
        <v>-35133.42</v>
      </c>
      <c r="G212" s="100"/>
    </row>
    <row r="213" spans="4:7">
      <c r="D213" s="110" t="s">
        <v>83</v>
      </c>
      <c r="E213" s="110" t="s">
        <v>83</v>
      </c>
      <c r="F213" s="111">
        <v>-148947.07999999999</v>
      </c>
      <c r="G213" s="101"/>
    </row>
    <row r="214" spans="4:7">
      <c r="D214" s="110" t="s">
        <v>84</v>
      </c>
      <c r="E214" s="110" t="s">
        <v>85</v>
      </c>
      <c r="F214" s="111">
        <v>-5608</v>
      </c>
      <c r="G214" s="102"/>
    </row>
    <row r="215" spans="4:7">
      <c r="D215" s="110" t="s">
        <v>86</v>
      </c>
      <c r="E215" s="110" t="s">
        <v>87</v>
      </c>
      <c r="F215" s="111">
        <v>-38413</v>
      </c>
      <c r="G215" s="102"/>
    </row>
    <row r="216" spans="4:7">
      <c r="D216" s="110" t="s">
        <v>88</v>
      </c>
      <c r="E216" s="110" t="s">
        <v>71</v>
      </c>
      <c r="F216" s="111">
        <v>-3265.2</v>
      </c>
      <c r="G216" s="102"/>
    </row>
    <row r="217" spans="4:7">
      <c r="D217" s="110" t="s">
        <v>90</v>
      </c>
      <c r="E217" s="110" t="s">
        <v>91</v>
      </c>
      <c r="F217" s="111">
        <v>-222935.45</v>
      </c>
      <c r="G217" s="102"/>
    </row>
    <row r="218" spans="4:7">
      <c r="D218" s="110" t="s">
        <v>330</v>
      </c>
      <c r="E218" s="110" t="s">
        <v>89</v>
      </c>
      <c r="F218" s="111">
        <v>2096.64</v>
      </c>
      <c r="G218" s="102"/>
    </row>
    <row r="219" spans="4:7">
      <c r="D219" s="110" t="s">
        <v>92</v>
      </c>
      <c r="E219" s="110" t="s">
        <v>93</v>
      </c>
      <c r="F219" s="111">
        <v>-70285.2</v>
      </c>
      <c r="G219" s="102"/>
    </row>
    <row r="220" spans="4:7">
      <c r="D220" s="110" t="s">
        <v>331</v>
      </c>
      <c r="E220" s="110" t="s">
        <v>331</v>
      </c>
      <c r="F220" s="111">
        <v>0</v>
      </c>
      <c r="G220" s="102"/>
    </row>
    <row r="221" spans="4:7">
      <c r="D221" s="110" t="s">
        <v>322</v>
      </c>
      <c r="E221" s="110" t="s">
        <v>322</v>
      </c>
      <c r="F221" s="111">
        <v>0</v>
      </c>
      <c r="G221" s="102"/>
    </row>
    <row r="222" spans="4:7">
      <c r="D222" s="110" t="s">
        <v>316</v>
      </c>
      <c r="E222" s="110" t="s">
        <v>316</v>
      </c>
      <c r="F222" s="111">
        <v>-1884</v>
      </c>
      <c r="G222" s="102"/>
    </row>
    <row r="223" spans="4:7">
      <c r="D223" s="110" t="s">
        <v>94</v>
      </c>
      <c r="E223" s="110" t="s">
        <v>94</v>
      </c>
      <c r="F223" s="111">
        <v>-536377.19999999995</v>
      </c>
      <c r="G223" s="102"/>
    </row>
    <row r="224" spans="4:7">
      <c r="D224" s="110" t="s">
        <v>221</v>
      </c>
      <c r="E224" s="110" t="s">
        <v>222</v>
      </c>
      <c r="F224" s="111">
        <v>-840</v>
      </c>
      <c r="G224" s="102"/>
    </row>
    <row r="225" spans="4:7">
      <c r="D225" s="110" t="s">
        <v>296</v>
      </c>
      <c r="E225" s="110" t="s">
        <v>297</v>
      </c>
      <c r="F225" s="111">
        <v>-819.6</v>
      </c>
      <c r="G225" s="102"/>
    </row>
    <row r="226" spans="4:7">
      <c r="D226" s="110" t="s">
        <v>223</v>
      </c>
      <c r="E226" s="110" t="s">
        <v>224</v>
      </c>
      <c r="F226" s="111">
        <v>-1770</v>
      </c>
      <c r="G226" s="102"/>
    </row>
    <row r="227" spans="4:7">
      <c r="D227" s="110" t="s">
        <v>225</v>
      </c>
      <c r="E227" s="110" t="s">
        <v>226</v>
      </c>
      <c r="F227" s="111">
        <v>0</v>
      </c>
      <c r="G227" s="102"/>
    </row>
    <row r="228" spans="4:7">
      <c r="D228" s="110" t="s">
        <v>95</v>
      </c>
      <c r="E228" s="110" t="s">
        <v>227</v>
      </c>
      <c r="F228" s="111">
        <v>-16548</v>
      </c>
      <c r="G228" s="102"/>
    </row>
    <row r="229" spans="4:7">
      <c r="D229" s="110" t="s">
        <v>228</v>
      </c>
      <c r="E229" s="110" t="s">
        <v>228</v>
      </c>
      <c r="F229" s="111">
        <v>-956.4</v>
      </c>
      <c r="G229" s="102"/>
    </row>
    <row r="230" spans="4:7">
      <c r="D230" s="110" t="s">
        <v>229</v>
      </c>
      <c r="E230" s="110" t="s">
        <v>230</v>
      </c>
      <c r="F230" s="111">
        <v>-900</v>
      </c>
      <c r="G230" s="102"/>
    </row>
    <row r="231" spans="4:7">
      <c r="D231" s="110" t="s">
        <v>317</v>
      </c>
      <c r="E231" s="110" t="s">
        <v>317</v>
      </c>
      <c r="F231" s="111">
        <v>0</v>
      </c>
      <c r="G231" s="102"/>
    </row>
    <row r="232" spans="4:7">
      <c r="D232" s="110" t="s">
        <v>325</v>
      </c>
      <c r="E232" s="110" t="s">
        <v>325</v>
      </c>
      <c r="F232" s="111">
        <v>0</v>
      </c>
      <c r="G232" s="102"/>
    </row>
    <row r="233" spans="4:7">
      <c r="D233" s="110" t="s">
        <v>231</v>
      </c>
      <c r="E233" s="110" t="s">
        <v>231</v>
      </c>
      <c r="F233" s="111">
        <v>-360</v>
      </c>
      <c r="G233" s="102"/>
    </row>
    <row r="234" spans="4:7">
      <c r="D234" s="110" t="s">
        <v>298</v>
      </c>
      <c r="E234" s="110" t="s">
        <v>89</v>
      </c>
      <c r="F234" s="111">
        <v>0</v>
      </c>
      <c r="G234" s="102"/>
    </row>
    <row r="235" spans="4:7">
      <c r="D235" s="110" t="s">
        <v>332</v>
      </c>
      <c r="E235" s="110" t="s">
        <v>333</v>
      </c>
      <c r="F235" s="111">
        <v>0</v>
      </c>
      <c r="G235" s="102"/>
    </row>
    <row r="236" spans="4:7">
      <c r="D236" s="110" t="s">
        <v>232</v>
      </c>
      <c r="E236" s="110" t="s">
        <v>233</v>
      </c>
      <c r="F236" s="111">
        <v>-37044</v>
      </c>
      <c r="G236" s="102"/>
    </row>
    <row r="237" spans="4:7">
      <c r="D237" s="110" t="s">
        <v>96</v>
      </c>
      <c r="E237" s="110" t="s">
        <v>97</v>
      </c>
      <c r="F237" s="111">
        <v>-1416</v>
      </c>
      <c r="G237" s="102"/>
    </row>
    <row r="238" spans="4:7">
      <c r="D238" s="110" t="s">
        <v>309</v>
      </c>
      <c r="E238" s="110" t="s">
        <v>310</v>
      </c>
      <c r="F238" s="111">
        <v>0</v>
      </c>
      <c r="G238" s="102"/>
    </row>
    <row r="239" spans="4:7">
      <c r="D239" s="110" t="s">
        <v>98</v>
      </c>
      <c r="E239" s="110" t="s">
        <v>99</v>
      </c>
      <c r="F239" s="111">
        <v>-8232.61</v>
      </c>
      <c r="G239" s="102"/>
    </row>
    <row r="240" spans="4:7">
      <c r="D240" s="110" t="s">
        <v>100</v>
      </c>
      <c r="E240" s="110" t="s">
        <v>100</v>
      </c>
      <c r="F240" s="111">
        <v>-92238.12</v>
      </c>
      <c r="G240" s="102"/>
    </row>
    <row r="241" spans="4:7">
      <c r="D241" s="110" t="s">
        <v>101</v>
      </c>
      <c r="E241" s="110" t="s">
        <v>101</v>
      </c>
      <c r="F241" s="111">
        <v>-238894.05</v>
      </c>
      <c r="G241" s="102"/>
    </row>
    <row r="242" spans="4:7">
      <c r="D242" s="110" t="s">
        <v>234</v>
      </c>
      <c r="E242" s="110" t="s">
        <v>234</v>
      </c>
      <c r="F242" s="111">
        <v>-1596</v>
      </c>
      <c r="G242" s="102"/>
    </row>
    <row r="243" spans="4:7">
      <c r="D243" s="110" t="s">
        <v>102</v>
      </c>
      <c r="E243" s="110" t="s">
        <v>102</v>
      </c>
      <c r="F243" s="111">
        <v>-44576.4</v>
      </c>
      <c r="G243" s="102"/>
    </row>
    <row r="244" spans="4:7">
      <c r="D244" s="110" t="s">
        <v>103</v>
      </c>
      <c r="E244" s="110" t="s">
        <v>103</v>
      </c>
      <c r="F244" s="111">
        <v>-188315.78</v>
      </c>
      <c r="G244" s="102"/>
    </row>
    <row r="245" spans="4:7">
      <c r="D245" s="110" t="s">
        <v>235</v>
      </c>
      <c r="E245" s="110" t="s">
        <v>235</v>
      </c>
      <c r="F245" s="111">
        <v>-30734.400000000001</v>
      </c>
      <c r="G245" s="102"/>
    </row>
    <row r="246" spans="4:7">
      <c r="D246" s="110" t="s">
        <v>299</v>
      </c>
      <c r="E246" s="110" t="s">
        <v>89</v>
      </c>
      <c r="F246" s="111">
        <v>0</v>
      </c>
      <c r="G246" s="102"/>
    </row>
    <row r="247" spans="4:7">
      <c r="D247" s="110" t="s">
        <v>236</v>
      </c>
      <c r="E247" s="110" t="s">
        <v>236</v>
      </c>
      <c r="F247" s="111">
        <v>-9447</v>
      </c>
      <c r="G247" s="102"/>
    </row>
    <row r="248" spans="4:7">
      <c r="D248" s="110" t="s">
        <v>104</v>
      </c>
      <c r="E248" s="110" t="s">
        <v>104</v>
      </c>
      <c r="F248" s="111">
        <v>0</v>
      </c>
      <c r="G248" s="102"/>
    </row>
    <row r="249" spans="4:7">
      <c r="D249" s="110" t="s">
        <v>105</v>
      </c>
      <c r="E249" s="110" t="s">
        <v>106</v>
      </c>
      <c r="F249" s="111">
        <v>-2718</v>
      </c>
      <c r="G249" s="102"/>
    </row>
    <row r="250" spans="4:7">
      <c r="D250" s="110" t="s">
        <v>311</v>
      </c>
      <c r="E250" s="110" t="s">
        <v>311</v>
      </c>
      <c r="F250" s="111">
        <v>0</v>
      </c>
      <c r="G250" s="102"/>
    </row>
    <row r="251" spans="4:7">
      <c r="D251" s="110" t="s">
        <v>237</v>
      </c>
      <c r="E251" s="110" t="s">
        <v>238</v>
      </c>
      <c r="F251" s="111">
        <v>0</v>
      </c>
      <c r="G251" s="102"/>
    </row>
    <row r="252" spans="4:7">
      <c r="D252" s="110" t="s">
        <v>107</v>
      </c>
      <c r="E252" s="110" t="s">
        <v>108</v>
      </c>
      <c r="F252" s="111">
        <v>-202938.61</v>
      </c>
      <c r="G252" s="102"/>
    </row>
    <row r="253" spans="4:7">
      <c r="D253" s="110" t="s">
        <v>239</v>
      </c>
      <c r="E253" s="110" t="s">
        <v>240</v>
      </c>
      <c r="F253" s="111">
        <v>0</v>
      </c>
      <c r="G253" s="102"/>
    </row>
    <row r="254" spans="4:7">
      <c r="D254" s="110" t="s">
        <v>241</v>
      </c>
      <c r="E254" s="110" t="s">
        <v>242</v>
      </c>
      <c r="F254" s="111">
        <v>-66636.539999999994</v>
      </c>
      <c r="G254" s="102"/>
    </row>
    <row r="255" spans="4:7">
      <c r="D255" s="110" t="s">
        <v>243</v>
      </c>
      <c r="E255" s="110" t="s">
        <v>244</v>
      </c>
      <c r="F255" s="111">
        <v>-2766</v>
      </c>
      <c r="G255" s="102"/>
    </row>
    <row r="256" spans="4:7">
      <c r="D256" s="110" t="s">
        <v>318</v>
      </c>
      <c r="E256" s="110" t="s">
        <v>319</v>
      </c>
      <c r="F256" s="111">
        <v>0</v>
      </c>
      <c r="G256" s="102"/>
    </row>
    <row r="257" spans="4:7">
      <c r="D257" s="110" t="s">
        <v>245</v>
      </c>
      <c r="E257" s="110" t="s">
        <v>246</v>
      </c>
      <c r="F257" s="111">
        <v>-2940</v>
      </c>
      <c r="G257" s="102"/>
    </row>
    <row r="258" spans="4:7">
      <c r="D258" s="110" t="s">
        <v>247</v>
      </c>
      <c r="E258" s="110" t="s">
        <v>248</v>
      </c>
      <c r="F258" s="111">
        <v>-5040</v>
      </c>
      <c r="G258" s="102"/>
    </row>
    <row r="259" spans="4:7">
      <c r="D259" s="110" t="s">
        <v>312</v>
      </c>
      <c r="E259" s="110" t="s">
        <v>313</v>
      </c>
      <c r="F259" s="111">
        <v>0</v>
      </c>
      <c r="G259" s="102"/>
    </row>
    <row r="260" spans="4:7">
      <c r="D260" s="110" t="s">
        <v>249</v>
      </c>
      <c r="E260" s="110" t="s">
        <v>250</v>
      </c>
      <c r="F260" s="111">
        <v>-1017</v>
      </c>
      <c r="G260" s="102"/>
    </row>
    <row r="261" spans="4:7">
      <c r="D261" s="110" t="s">
        <v>109</v>
      </c>
      <c r="E261" s="110" t="s">
        <v>110</v>
      </c>
      <c r="F261" s="111">
        <v>-10801</v>
      </c>
      <c r="G261" s="102"/>
    </row>
    <row r="262" spans="4:7">
      <c r="D262" s="110" t="s">
        <v>111</v>
      </c>
      <c r="E262" s="110" t="s">
        <v>112</v>
      </c>
      <c r="F262" s="111">
        <v>-47422.96</v>
      </c>
      <c r="G262" s="102"/>
    </row>
    <row r="263" spans="4:7">
      <c r="D263" s="110" t="s">
        <v>113</v>
      </c>
      <c r="E263" s="110" t="s">
        <v>251</v>
      </c>
      <c r="F263" s="111">
        <v>-840</v>
      </c>
      <c r="G263" s="102"/>
    </row>
    <row r="264" spans="4:7">
      <c r="D264" s="110" t="s">
        <v>326</v>
      </c>
      <c r="E264" s="110" t="s">
        <v>327</v>
      </c>
      <c r="F264" s="111">
        <v>0</v>
      </c>
      <c r="G264" s="102"/>
    </row>
    <row r="265" spans="4:7">
      <c r="D265" s="110" t="s">
        <v>314</v>
      </c>
      <c r="E265" s="110" t="s">
        <v>315</v>
      </c>
      <c r="F265" s="111">
        <v>0</v>
      </c>
      <c r="G265" s="102"/>
    </row>
    <row r="266" spans="4:7">
      <c r="D266" s="110" t="s">
        <v>114</v>
      </c>
      <c r="E266" s="110" t="s">
        <v>114</v>
      </c>
      <c r="F266" s="111">
        <v>-446650.47</v>
      </c>
      <c r="G266" s="102"/>
    </row>
    <row r="267" spans="4:7">
      <c r="D267" s="110" t="s">
        <v>252</v>
      </c>
      <c r="E267" s="110" t="s">
        <v>252</v>
      </c>
      <c r="F267" s="111">
        <v>0</v>
      </c>
      <c r="G267" s="102"/>
    </row>
    <row r="268" spans="4:7">
      <c r="D268" s="110" t="s">
        <v>253</v>
      </c>
      <c r="E268" s="110" t="s">
        <v>254</v>
      </c>
      <c r="F268" s="111">
        <v>0</v>
      </c>
      <c r="G268" s="102"/>
    </row>
    <row r="269" spans="4:7">
      <c r="D269" s="110" t="s">
        <v>115</v>
      </c>
      <c r="E269" s="110" t="s">
        <v>255</v>
      </c>
      <c r="F269" s="111">
        <v>0</v>
      </c>
      <c r="G269" s="102"/>
    </row>
    <row r="270" spans="4:7">
      <c r="D270" s="110" t="s">
        <v>256</v>
      </c>
      <c r="E270" s="110" t="s">
        <v>116</v>
      </c>
      <c r="F270" s="111">
        <v>0</v>
      </c>
      <c r="G270" s="102"/>
    </row>
    <row r="271" spans="4:7">
      <c r="D271" s="110" t="s">
        <v>257</v>
      </c>
      <c r="E271" s="110" t="s">
        <v>68</v>
      </c>
      <c r="F271" s="111">
        <v>0</v>
      </c>
      <c r="G271" s="102"/>
    </row>
    <row r="272" spans="4:7">
      <c r="D272" s="110" t="s">
        <v>258</v>
      </c>
      <c r="E272" s="110" t="s">
        <v>259</v>
      </c>
      <c r="F272" s="111">
        <v>-9632.4</v>
      </c>
      <c r="G272" s="102"/>
    </row>
    <row r="273" spans="4:7">
      <c r="D273" s="110" t="s">
        <v>260</v>
      </c>
      <c r="E273" s="110" t="s">
        <v>261</v>
      </c>
      <c r="F273" s="111">
        <v>-784.88</v>
      </c>
      <c r="G273" s="102"/>
    </row>
    <row r="274" spans="4:7">
      <c r="D274" s="110" t="s">
        <v>117</v>
      </c>
      <c r="E274" s="110" t="s">
        <v>118</v>
      </c>
      <c r="F274" s="111">
        <v>-82465</v>
      </c>
      <c r="G274" s="102"/>
    </row>
    <row r="275" spans="4:7">
      <c r="D275" s="110" t="s">
        <v>119</v>
      </c>
      <c r="E275" s="110" t="s">
        <v>120</v>
      </c>
      <c r="F275" s="111">
        <v>0</v>
      </c>
      <c r="G275" s="102"/>
    </row>
    <row r="276" spans="4:7">
      <c r="D276" s="110" t="s">
        <v>262</v>
      </c>
      <c r="E276" s="110" t="s">
        <v>263</v>
      </c>
      <c r="F276" s="111">
        <v>-432</v>
      </c>
      <c r="G276" s="102"/>
    </row>
    <row r="277" spans="4:7">
      <c r="D277" s="110" t="s">
        <v>264</v>
      </c>
      <c r="E277" s="110" t="s">
        <v>264</v>
      </c>
      <c r="F277" s="111">
        <v>-3627</v>
      </c>
      <c r="G277" s="102"/>
    </row>
    <row r="278" spans="4:7">
      <c r="D278" s="110" t="s">
        <v>121</v>
      </c>
      <c r="E278" s="110" t="s">
        <v>122</v>
      </c>
      <c r="F278" s="111">
        <v>-3863.25</v>
      </c>
      <c r="G278" s="102"/>
    </row>
    <row r="279" spans="4:7">
      <c r="D279" s="110" t="s">
        <v>265</v>
      </c>
      <c r="E279" s="110" t="s">
        <v>265</v>
      </c>
      <c r="F279" s="111">
        <v>-2484</v>
      </c>
      <c r="G279" s="102"/>
    </row>
    <row r="280" spans="4:7">
      <c r="D280" s="110" t="s">
        <v>123</v>
      </c>
      <c r="E280" s="110" t="s">
        <v>124</v>
      </c>
      <c r="F280" s="111">
        <v>-31062</v>
      </c>
      <c r="G280" s="102"/>
    </row>
    <row r="281" spans="4:7">
      <c r="D281" s="110" t="s">
        <v>266</v>
      </c>
      <c r="E281" s="110" t="s">
        <v>267</v>
      </c>
      <c r="F281" s="111">
        <v>0</v>
      </c>
      <c r="G281" s="102"/>
    </row>
    <row r="282" spans="4:7">
      <c r="D282" s="110" t="s">
        <v>125</v>
      </c>
      <c r="E282" s="110" t="s">
        <v>125</v>
      </c>
      <c r="F282" s="111">
        <v>-2382</v>
      </c>
      <c r="G282" s="102"/>
    </row>
    <row r="283" spans="4:7">
      <c r="D283" s="110" t="s">
        <v>126</v>
      </c>
      <c r="E283" s="110" t="s">
        <v>126</v>
      </c>
      <c r="F283" s="111">
        <v>-6882.72</v>
      </c>
      <c r="G283" s="102"/>
    </row>
    <row r="284" spans="4:7">
      <c r="D284" s="110" t="s">
        <v>268</v>
      </c>
      <c r="E284" s="110" t="s">
        <v>268</v>
      </c>
      <c r="F284" s="111">
        <v>-19179.13</v>
      </c>
      <c r="G284" s="102"/>
    </row>
    <row r="285" spans="4:7">
      <c r="D285" s="110" t="s">
        <v>300</v>
      </c>
      <c r="E285" s="110" t="s">
        <v>301</v>
      </c>
      <c r="F285" s="111">
        <v>14443.39</v>
      </c>
      <c r="G285" s="102"/>
    </row>
    <row r="286" spans="4:7">
      <c r="D286" s="110" t="s">
        <v>269</v>
      </c>
      <c r="E286" s="110" t="s">
        <v>269</v>
      </c>
      <c r="F286" s="111">
        <v>-1488</v>
      </c>
      <c r="G286" s="102"/>
    </row>
    <row r="287" spans="4:7">
      <c r="D287" s="110" t="s">
        <v>270</v>
      </c>
      <c r="E287" s="110" t="s">
        <v>270</v>
      </c>
      <c r="F287" s="111">
        <v>-20096.59</v>
      </c>
      <c r="G287" s="102"/>
    </row>
    <row r="288" spans="4:7">
      <c r="D288" s="110" t="s">
        <v>271</v>
      </c>
      <c r="E288" s="110" t="s">
        <v>271</v>
      </c>
      <c r="F288" s="111">
        <v>-15591</v>
      </c>
      <c r="G288" s="102"/>
    </row>
    <row r="289" spans="4:7">
      <c r="D289" s="110" t="s">
        <v>272</v>
      </c>
      <c r="E289" s="110" t="s">
        <v>273</v>
      </c>
      <c r="F289" s="111">
        <v>-2916.94</v>
      </c>
      <c r="G289" s="102"/>
    </row>
    <row r="290" spans="4:7">
      <c r="D290" s="110" t="s">
        <v>274</v>
      </c>
      <c r="E290" s="110" t="s">
        <v>199</v>
      </c>
      <c r="F290" s="111">
        <v>0</v>
      </c>
      <c r="G290" s="102"/>
    </row>
    <row r="291" spans="4:7">
      <c r="D291" s="110" t="s">
        <v>127</v>
      </c>
      <c r="E291" s="110" t="s">
        <v>128</v>
      </c>
      <c r="F291" s="111">
        <v>-89278.01</v>
      </c>
      <c r="G291" s="102"/>
    </row>
    <row r="292" spans="4:7">
      <c r="D292" s="110" t="s">
        <v>129</v>
      </c>
      <c r="E292" s="110" t="s">
        <v>130</v>
      </c>
      <c r="F292" s="111">
        <v>-2058</v>
      </c>
      <c r="G292" s="102"/>
    </row>
    <row r="293" spans="4:7">
      <c r="D293" s="110" t="s">
        <v>275</v>
      </c>
      <c r="E293" s="110" t="s">
        <v>276</v>
      </c>
      <c r="F293" s="111">
        <v>-360</v>
      </c>
      <c r="G293" s="102"/>
    </row>
    <row r="294" spans="4:7">
      <c r="D294" s="110" t="s">
        <v>277</v>
      </c>
      <c r="E294" s="110" t="s">
        <v>278</v>
      </c>
      <c r="F294" s="111">
        <v>-504</v>
      </c>
      <c r="G294" s="102"/>
    </row>
    <row r="295" spans="4:7">
      <c r="D295" s="110" t="s">
        <v>279</v>
      </c>
      <c r="E295" s="110" t="s">
        <v>280</v>
      </c>
      <c r="F295" s="111">
        <v>-1224</v>
      </c>
      <c r="G295" s="102"/>
    </row>
    <row r="296" spans="4:7">
      <c r="D296" s="110" t="s">
        <v>281</v>
      </c>
      <c r="E296" s="110" t="s">
        <v>281</v>
      </c>
      <c r="F296" s="111">
        <v>0</v>
      </c>
      <c r="G296" s="102"/>
    </row>
    <row r="297" spans="4:7">
      <c r="D297" s="110" t="s">
        <v>282</v>
      </c>
      <c r="E297" s="110" t="s">
        <v>283</v>
      </c>
      <c r="F297" s="111">
        <v>0</v>
      </c>
      <c r="G297" s="102"/>
    </row>
    <row r="298" spans="4:7">
      <c r="D298" s="110" t="s">
        <v>131</v>
      </c>
      <c r="E298" s="110" t="s">
        <v>131</v>
      </c>
      <c r="F298" s="111">
        <v>-11376.6</v>
      </c>
      <c r="G298" s="102"/>
    </row>
    <row r="299" spans="4:7">
      <c r="D299" s="110" t="s">
        <v>323</v>
      </c>
      <c r="E299" s="110" t="s">
        <v>324</v>
      </c>
      <c r="F299" s="111">
        <v>0</v>
      </c>
      <c r="G299" s="102"/>
    </row>
    <row r="300" spans="4:7">
      <c r="D300" s="110" t="s">
        <v>284</v>
      </c>
      <c r="E300" s="110" t="s">
        <v>284</v>
      </c>
      <c r="F300" s="111">
        <v>-1464</v>
      </c>
      <c r="G300" s="102"/>
    </row>
    <row r="301" spans="4:7">
      <c r="D301" s="110" t="s">
        <v>337</v>
      </c>
      <c r="E301" s="110" t="s">
        <v>89</v>
      </c>
      <c r="F301" s="111">
        <v>0</v>
      </c>
      <c r="G301" s="102"/>
    </row>
    <row r="302" spans="4:7">
      <c r="D302" s="110" t="s">
        <v>285</v>
      </c>
      <c r="E302" s="110" t="s">
        <v>286</v>
      </c>
      <c r="F302" s="111">
        <v>-648</v>
      </c>
      <c r="G302" s="102"/>
    </row>
    <row r="303" spans="4:7">
      <c r="D303" s="103" t="s">
        <v>134</v>
      </c>
      <c r="E303" s="103"/>
      <c r="F303" s="112">
        <v>-4894086.93</v>
      </c>
      <c r="G303" s="102"/>
    </row>
    <row r="304" spans="4:7">
      <c r="D304" s="145"/>
      <c r="E304" s="145"/>
      <c r="F304" s="146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2" activePane="bottomRight" state="frozen"/>
      <selection activeCell="D11" sqref="D11"/>
      <selection pane="topRight" activeCell="D11" sqref="D11"/>
      <selection pane="bottomLeft" activeCell="D11" sqref="D11"/>
      <selection pane="bottomRight" activeCell="B2" sqref="B2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162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117737.43</v>
      </c>
      <c r="G3" s="13">
        <f t="shared" ref="G3:G66" si="2">+F3-H3-I3-J3</f>
        <v>117737.43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18051</v>
      </c>
      <c r="G4" s="13">
        <f t="shared" si="2"/>
        <v>18051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40297.53</v>
      </c>
      <c r="G5" s="13">
        <f t="shared" si="2"/>
        <v>39689.93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29868</v>
      </c>
      <c r="G6" s="13">
        <f t="shared" si="2"/>
        <v>29868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357059.93</v>
      </c>
      <c r="G7" s="13">
        <f t="shared" si="2"/>
        <v>357059.93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0</v>
      </c>
      <c r="G8" s="13">
        <f t="shared" si="2"/>
        <v>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12</v>
      </c>
      <c r="D9" s="11" t="str">
        <f t="shared" si="0"/>
        <v>AGPM</v>
      </c>
      <c r="E9" s="11" t="str">
        <f t="shared" si="0"/>
        <v>AGPM</v>
      </c>
      <c r="F9" s="12">
        <f t="shared" si="1"/>
        <v>34968</v>
      </c>
      <c r="G9" s="13">
        <f t="shared" si="2"/>
        <v>34968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12</v>
      </c>
      <c r="D10" s="11" t="str">
        <f t="shared" si="0"/>
        <v>AIG</v>
      </c>
      <c r="E10" s="11" t="str">
        <f t="shared" si="0"/>
        <v>AIG</v>
      </c>
      <c r="F10" s="12">
        <f t="shared" si="1"/>
        <v>660</v>
      </c>
      <c r="G10" s="13">
        <f t="shared" si="2"/>
        <v>660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44196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202001..202012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4957.32</v>
      </c>
      <c r="G12" s="13">
        <f t="shared" si="2"/>
        <v>4957.32</v>
      </c>
      <c r="H12" s="14"/>
      <c r="I12" s="14"/>
      <c r="J12" s="14"/>
    </row>
    <row r="13" spans="1:10" ht="13.5" customHeight="1">
      <c r="D13" s="11" t="str">
        <f t="shared" si="0"/>
        <v>AMLINCORP</v>
      </c>
      <c r="E13" s="11" t="str">
        <f t="shared" si="0"/>
        <v>AMLIN CORPORATE</v>
      </c>
      <c r="F13" s="12">
        <f t="shared" si="3"/>
        <v>0</v>
      </c>
      <c r="G13" s="13">
        <f t="shared" si="2"/>
        <v>0</v>
      </c>
      <c r="H13" s="14"/>
      <c r="I13" s="14"/>
      <c r="J13" s="14"/>
    </row>
    <row r="14" spans="1:10" ht="13.5" customHeight="1">
      <c r="D14" s="11" t="str">
        <f t="shared" si="0"/>
        <v>APJ</v>
      </c>
      <c r="E14" s="11" t="str">
        <f t="shared" si="0"/>
        <v>ASSISTANCE PROT JURIDIQUE</v>
      </c>
      <c r="F14" s="12">
        <f t="shared" si="3"/>
        <v>16872.72</v>
      </c>
      <c r="G14" s="13">
        <f t="shared" si="2"/>
        <v>16872.72</v>
      </c>
      <c r="H14" s="14"/>
      <c r="I14" s="14"/>
      <c r="J14" s="14"/>
    </row>
    <row r="15" spans="1:10" ht="13.5" customHeight="1">
      <c r="D15" s="11" t="str">
        <f t="shared" si="0"/>
        <v>ASBANQPOPU</v>
      </c>
      <c r="E15" s="11" t="str">
        <f t="shared" si="0"/>
        <v>ASS BANQUE POPULAIRE</v>
      </c>
      <c r="F15" s="12">
        <f t="shared" si="3"/>
        <v>14532.6</v>
      </c>
      <c r="G15" s="13">
        <f t="shared" si="2"/>
        <v>14532.6</v>
      </c>
      <c r="H15" s="14"/>
      <c r="I15" s="14"/>
      <c r="J15" s="14"/>
    </row>
    <row r="16" spans="1:10" ht="13.5" customHeight="1">
      <c r="D16" s="11" t="str">
        <f t="shared" si="0"/>
        <v>ASIROM</v>
      </c>
      <c r="E16" s="11" t="str">
        <f t="shared" si="0"/>
        <v>ASIROM</v>
      </c>
      <c r="F16" s="12">
        <f t="shared" si="3"/>
        <v>564</v>
      </c>
      <c r="G16" s="13">
        <f t="shared" si="2"/>
        <v>564</v>
      </c>
      <c r="H16" s="14"/>
      <c r="I16" s="14"/>
      <c r="J16" s="14"/>
    </row>
    <row r="17" spans="4:10" ht="13.5" customHeight="1">
      <c r="D17" s="11" t="str">
        <f t="shared" si="0"/>
        <v>ASSMUTFONC</v>
      </c>
      <c r="E17" s="11" t="str">
        <f t="shared" si="0"/>
        <v>AMF</v>
      </c>
      <c r="F17" s="12">
        <f t="shared" si="3"/>
        <v>0</v>
      </c>
      <c r="G17" s="13">
        <f t="shared" si="2"/>
        <v>0</v>
      </c>
      <c r="H17" s="14"/>
      <c r="I17" s="14"/>
      <c r="J17" s="14"/>
    </row>
    <row r="18" spans="4:10" ht="13.5" customHeight="1">
      <c r="D18" s="11" t="str">
        <f t="shared" si="0"/>
        <v>ASSSUD</v>
      </c>
      <c r="E18" s="11" t="str">
        <f t="shared" si="0"/>
        <v>ASSURANCE DU SUD</v>
      </c>
      <c r="F18" s="12">
        <f t="shared" si="3"/>
        <v>840</v>
      </c>
      <c r="G18" s="13">
        <f t="shared" si="2"/>
        <v>840</v>
      </c>
      <c r="H18" s="14"/>
      <c r="I18" s="14"/>
      <c r="J18" s="14"/>
    </row>
    <row r="19" spans="4:10" ht="13.5" customHeight="1">
      <c r="D19" s="11" t="str">
        <f t="shared" ref="D19:E34" si="4">+D162</f>
        <v>AXA</v>
      </c>
      <c r="E19" s="11" t="str">
        <f t="shared" si="4"/>
        <v>AXA ASSURANCES</v>
      </c>
      <c r="F19" s="12">
        <f t="shared" si="3"/>
        <v>627258.81000000006</v>
      </c>
      <c r="G19" s="13">
        <f t="shared" si="2"/>
        <v>627258.81000000006</v>
      </c>
      <c r="H19" s="14"/>
      <c r="I19" s="14"/>
      <c r="J19" s="14"/>
    </row>
    <row r="20" spans="4:10" ht="13.5" customHeight="1">
      <c r="D20" s="11" t="str">
        <f t="shared" si="4"/>
        <v>AXABELGI</v>
      </c>
      <c r="E20" s="11" t="str">
        <f t="shared" si="4"/>
        <v>AXA BELGIUM</v>
      </c>
      <c r="F20" s="12">
        <f t="shared" si="3"/>
        <v>0</v>
      </c>
      <c r="G20" s="13">
        <f t="shared" si="2"/>
        <v>0</v>
      </c>
      <c r="H20" s="14"/>
      <c r="I20" s="14"/>
      <c r="J20" s="14"/>
    </row>
    <row r="21" spans="4:10" ht="13.5" customHeight="1">
      <c r="D21" s="11" t="str">
        <f t="shared" si="4"/>
        <v>AXACORP</v>
      </c>
      <c r="E21" s="11" t="str">
        <f t="shared" si="4"/>
        <v>AXA CORPORATE SOLUTIONS ASSURANCES</v>
      </c>
      <c r="F21" s="12">
        <f t="shared" si="3"/>
        <v>2508</v>
      </c>
      <c r="G21" s="13">
        <f t="shared" si="2"/>
        <v>2508</v>
      </c>
      <c r="H21" s="14"/>
      <c r="I21" s="14"/>
      <c r="J21" s="14"/>
    </row>
    <row r="22" spans="4:10" ht="13.5" customHeight="1">
      <c r="D22" s="11" t="str">
        <f t="shared" si="4"/>
        <v>BALCIA</v>
      </c>
      <c r="E22" s="11" t="str">
        <f t="shared" si="4"/>
        <v>BALCIA</v>
      </c>
      <c r="F22" s="12">
        <f t="shared" si="3"/>
        <v>360</v>
      </c>
      <c r="G22" s="13">
        <f t="shared" si="2"/>
        <v>360</v>
      </c>
      <c r="H22" s="14"/>
      <c r="I22" s="14"/>
      <c r="J22" s="14"/>
    </row>
    <row r="23" spans="4:10" ht="13.5" customHeight="1">
      <c r="D23" s="11" t="str">
        <f t="shared" si="4"/>
        <v>BPCEANATIX</v>
      </c>
      <c r="E23" s="11" t="str">
        <f t="shared" si="4"/>
        <v>BPCE NATIXIS</v>
      </c>
      <c r="F23" s="12">
        <f t="shared" si="3"/>
        <v>47890.8</v>
      </c>
      <c r="G23" s="13">
        <f t="shared" si="2"/>
        <v>47890.8</v>
      </c>
      <c r="H23" s="14"/>
      <c r="I23" s="14"/>
      <c r="J23" s="14"/>
    </row>
    <row r="24" spans="4:10" ht="13.5" customHeight="1">
      <c r="D24" s="11" t="str">
        <f t="shared" si="4"/>
        <v>BPO</v>
      </c>
      <c r="E24" s="11" t="str">
        <f t="shared" si="4"/>
        <v>BPO - CLIENTS EN ATTENTE</v>
      </c>
      <c r="F24" s="12">
        <f t="shared" si="3"/>
        <v>-1948.45</v>
      </c>
      <c r="G24" s="13">
        <f t="shared" si="2"/>
        <v>-1948.45</v>
      </c>
      <c r="H24" s="14"/>
      <c r="I24" s="14"/>
      <c r="J24" s="14"/>
    </row>
    <row r="25" spans="4:10" ht="13.5" customHeight="1">
      <c r="D25" s="11" t="str">
        <f t="shared" si="4"/>
        <v>BQPOST</v>
      </c>
      <c r="E25" s="11" t="str">
        <f t="shared" si="4"/>
        <v>BANQUE POSTALE</v>
      </c>
      <c r="F25" s="12">
        <f t="shared" si="3"/>
        <v>213104</v>
      </c>
      <c r="G25" s="13">
        <f t="shared" si="2"/>
        <v>213104</v>
      </c>
      <c r="H25" s="14"/>
      <c r="I25" s="14"/>
      <c r="J25" s="14"/>
    </row>
    <row r="26" spans="4:10" ht="13.5" customHeight="1">
      <c r="D26" s="11" t="str">
        <f t="shared" si="4"/>
        <v>BRA</v>
      </c>
      <c r="E26" s="11" t="str">
        <f t="shared" si="4"/>
        <v>BRA - CLIENTS EN ATTENTE</v>
      </c>
      <c r="F26" s="12">
        <f t="shared" si="3"/>
        <v>-99200.82</v>
      </c>
      <c r="G26" s="13">
        <f t="shared" si="2"/>
        <v>-99200.82</v>
      </c>
      <c r="H26" s="14"/>
      <c r="I26" s="14"/>
      <c r="J26" s="14"/>
    </row>
    <row r="27" spans="4:10" ht="13.5" customHeight="1">
      <c r="D27" s="11" t="str">
        <f t="shared" si="4"/>
        <v>BTA</v>
      </c>
      <c r="E27" s="11" t="str">
        <f t="shared" si="4"/>
        <v>BTA</v>
      </c>
      <c r="F27" s="12">
        <f t="shared" si="3"/>
        <v>72</v>
      </c>
      <c r="G27" s="13">
        <f t="shared" si="2"/>
        <v>72</v>
      </c>
      <c r="H27" s="14"/>
      <c r="I27" s="14"/>
      <c r="J27" s="14"/>
    </row>
    <row r="28" spans="4:10" ht="13.5" customHeight="1">
      <c r="D28" s="11" t="str">
        <f t="shared" si="4"/>
        <v>C01POLYSAS</v>
      </c>
      <c r="E28" s="11" t="str">
        <f t="shared" si="4"/>
        <v>C01 POLY SAS</v>
      </c>
      <c r="F28" s="12">
        <f t="shared" si="3"/>
        <v>146628.10999999999</v>
      </c>
      <c r="G28" s="13">
        <f t="shared" si="2"/>
        <v>146628.10999999999</v>
      </c>
      <c r="H28" s="14"/>
      <c r="I28" s="14"/>
      <c r="J28" s="14"/>
    </row>
    <row r="29" spans="4:10" ht="13.5" customHeight="1">
      <c r="D29" s="11" t="str">
        <f t="shared" si="4"/>
        <v>C02POLYATL</v>
      </c>
      <c r="E29" s="11" t="str">
        <f t="shared" si="4"/>
        <v>C02 POLY ATL</v>
      </c>
      <c r="F29" s="12">
        <f t="shared" si="3"/>
        <v>0</v>
      </c>
      <c r="G29" s="13">
        <f t="shared" si="2"/>
        <v>0</v>
      </c>
      <c r="H29" s="14"/>
      <c r="I29" s="14"/>
      <c r="J29" s="14"/>
    </row>
    <row r="30" spans="4:10" ht="13.5" customHeight="1">
      <c r="D30" s="11" t="str">
        <f t="shared" si="4"/>
        <v>C03POLYEST</v>
      </c>
      <c r="E30" s="11" t="str">
        <f t="shared" si="4"/>
        <v>C03 POLY EST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4"/>
        <v>C04POLYIDF</v>
      </c>
      <c r="E31" s="11" t="str">
        <f t="shared" si="4"/>
        <v>C04 POLY IDF</v>
      </c>
      <c r="F31" s="12">
        <f t="shared" si="3"/>
        <v>2754</v>
      </c>
      <c r="G31" s="13">
        <f t="shared" si="2"/>
        <v>2754</v>
      </c>
      <c r="H31" s="14"/>
      <c r="I31" s="14"/>
      <c r="J31" s="14"/>
    </row>
    <row r="32" spans="4:10" ht="13.5" customHeight="1">
      <c r="D32" s="11" t="str">
        <f t="shared" si="4"/>
        <v>C05POLYLAN</v>
      </c>
      <c r="E32" s="11" t="str">
        <f t="shared" si="4"/>
        <v>C05 POLY LANGUEDOC</v>
      </c>
      <c r="F32" s="12">
        <f t="shared" si="3"/>
        <v>0</v>
      </c>
      <c r="G32" s="13">
        <f t="shared" si="2"/>
        <v>0</v>
      </c>
      <c r="H32" s="14"/>
      <c r="I32" s="14"/>
      <c r="J32" s="14"/>
    </row>
    <row r="33" spans="4:10" ht="13.5" customHeight="1">
      <c r="D33" s="11" t="str">
        <f t="shared" si="4"/>
        <v>C06POLYMED</v>
      </c>
      <c r="E33" s="11" t="str">
        <f t="shared" si="4"/>
        <v>C06 POLY MED</v>
      </c>
      <c r="F33" s="12">
        <f t="shared" si="3"/>
        <v>1758.8</v>
      </c>
      <c r="G33" s="13">
        <f t="shared" si="2"/>
        <v>1758.8</v>
      </c>
      <c r="H33" s="14"/>
      <c r="I33" s="14"/>
      <c r="J33" s="14"/>
    </row>
    <row r="34" spans="4:10" ht="13.5" customHeight="1">
      <c r="D34" s="11" t="str">
        <f t="shared" si="4"/>
        <v>C07POLYNORD</v>
      </c>
      <c r="E34" s="11" t="str">
        <f t="shared" si="4"/>
        <v>C07 POLY NORD</v>
      </c>
      <c r="F34" s="12">
        <f t="shared" si="3"/>
        <v>25744.46</v>
      </c>
      <c r="G34" s="13">
        <f t="shared" si="2"/>
        <v>25744.46</v>
      </c>
      <c r="H34" s="14"/>
      <c r="I34" s="14"/>
      <c r="J34" s="14"/>
    </row>
    <row r="35" spans="4:10" ht="13.5" customHeight="1">
      <c r="D35" s="11" t="str">
        <f t="shared" ref="D35:E50" si="5">+D178</f>
        <v>C10POLYPAQ</v>
      </c>
      <c r="E35" s="11" t="str">
        <f t="shared" si="5"/>
        <v>C10 POLY PAQ</v>
      </c>
      <c r="F35" s="12">
        <f t="shared" si="3"/>
        <v>0</v>
      </c>
      <c r="G35" s="13">
        <f t="shared" si="2"/>
        <v>0</v>
      </c>
      <c r="H35" s="14"/>
      <c r="I35" s="14"/>
      <c r="J35" s="14"/>
    </row>
    <row r="36" spans="4:10" ht="13.5" customHeight="1">
      <c r="D36" s="11" t="str">
        <f t="shared" si="5"/>
        <v>C12POLYANT</v>
      </c>
      <c r="E36" s="11" t="str">
        <f t="shared" si="5"/>
        <v>POLYEXPERT ANTILLES</v>
      </c>
      <c r="F36" s="12">
        <f t="shared" si="3"/>
        <v>117</v>
      </c>
      <c r="G36" s="13">
        <f t="shared" si="2"/>
        <v>117</v>
      </c>
      <c r="H36" s="14"/>
      <c r="I36" s="14"/>
      <c r="J36" s="14"/>
    </row>
    <row r="37" spans="4:10" ht="13.5" customHeight="1">
      <c r="D37" s="11" t="str">
        <f t="shared" si="5"/>
        <v>C14OCEAN</v>
      </c>
      <c r="E37" s="11" t="str">
        <f t="shared" si="5"/>
        <v>C14 POLY OCEAN INDIEN</v>
      </c>
      <c r="F37" s="12">
        <f t="shared" si="3"/>
        <v>0</v>
      </c>
      <c r="G37" s="13">
        <f t="shared" si="2"/>
        <v>0</v>
      </c>
      <c r="H37" s="14"/>
      <c r="I37" s="14"/>
      <c r="J37" s="14"/>
    </row>
    <row r="38" spans="4:10" ht="13.5" customHeight="1">
      <c r="D38" s="11" t="str">
        <f t="shared" si="5"/>
        <v>C15POLYTEL</v>
      </c>
      <c r="E38" s="11" t="str">
        <f t="shared" si="5"/>
        <v>C15 POLYTEL</v>
      </c>
      <c r="F38" s="12">
        <f t="shared" si="3"/>
        <v>75802.69</v>
      </c>
      <c r="G38" s="13">
        <f t="shared" si="2"/>
        <v>75802.69</v>
      </c>
      <c r="H38" s="14"/>
      <c r="I38" s="14"/>
      <c r="J38" s="14"/>
    </row>
    <row r="39" spans="4:10" ht="13.5" customHeight="1">
      <c r="D39" s="11" t="str">
        <f t="shared" si="5"/>
        <v>C16CIBLEXP</v>
      </c>
      <c r="E39" s="11" t="str">
        <f t="shared" si="5"/>
        <v>Tiers à créer</v>
      </c>
      <c r="F39" s="12">
        <f t="shared" si="3"/>
        <v>820.22</v>
      </c>
      <c r="G39" s="13">
        <f t="shared" si="2"/>
        <v>820.22</v>
      </c>
      <c r="H39" s="14"/>
      <c r="I39" s="14"/>
      <c r="J39" s="14"/>
    </row>
    <row r="40" spans="4:10" ht="13.5" customHeight="1">
      <c r="D40" s="11" t="str">
        <f t="shared" si="5"/>
        <v>C20ENVIRON</v>
      </c>
      <c r="E40" s="11" t="str">
        <f t="shared" si="5"/>
        <v xml:space="preserve">C20 ENVIRONNEMENT </v>
      </c>
      <c r="F40" s="12">
        <f t="shared" si="3"/>
        <v>0</v>
      </c>
      <c r="G40" s="13">
        <f t="shared" si="2"/>
        <v>0</v>
      </c>
      <c r="H40" s="14"/>
      <c r="I40" s="14"/>
      <c r="J40" s="14"/>
    </row>
    <row r="41" spans="4:10" ht="13.5" customHeight="1">
      <c r="D41" s="11" t="str">
        <f t="shared" si="5"/>
        <v>C20POLYENV</v>
      </c>
      <c r="E41" s="11" t="str">
        <f t="shared" si="5"/>
        <v>Tiers à créer</v>
      </c>
      <c r="F41" s="12">
        <f t="shared" si="3"/>
        <v>2988</v>
      </c>
      <c r="G41" s="13">
        <f t="shared" si="2"/>
        <v>2988</v>
      </c>
      <c r="H41" s="14"/>
      <c r="I41" s="14"/>
      <c r="J41" s="14"/>
    </row>
    <row r="42" spans="4:10" ht="13.5" customHeight="1">
      <c r="D42" s="11" t="str">
        <f t="shared" si="5"/>
        <v>C32GECO</v>
      </c>
      <c r="E42" s="11" t="str">
        <f t="shared" si="5"/>
        <v xml:space="preserve">C32 GECO </v>
      </c>
      <c r="F42" s="12">
        <f t="shared" si="3"/>
        <v>64832.42</v>
      </c>
      <c r="G42" s="13">
        <f t="shared" si="2"/>
        <v>64832.42</v>
      </c>
      <c r="H42" s="14"/>
      <c r="I42" s="14"/>
      <c r="J42" s="14"/>
    </row>
    <row r="43" spans="4:10" ht="13.5" customHeight="1">
      <c r="D43" s="11" t="str">
        <f t="shared" si="5"/>
        <v>C35PREVENB</v>
      </c>
      <c r="E43" s="11" t="str">
        <f t="shared" si="5"/>
        <v>Tiers à créer</v>
      </c>
      <c r="F43" s="12">
        <f t="shared" si="3"/>
        <v>2988</v>
      </c>
      <c r="G43" s="13">
        <f t="shared" si="2"/>
        <v>2988</v>
      </c>
      <c r="H43" s="14"/>
      <c r="I43" s="14"/>
      <c r="J43" s="14"/>
    </row>
    <row r="44" spans="4:10" ht="13.5" customHeight="1">
      <c r="D44" s="11" t="str">
        <f t="shared" si="5"/>
        <v>C35PREVENBAT</v>
      </c>
      <c r="E44" s="11" t="str">
        <f t="shared" si="5"/>
        <v>C35 PREVENBAT</v>
      </c>
      <c r="F44" s="12">
        <f t="shared" si="3"/>
        <v>0</v>
      </c>
      <c r="G44" s="13">
        <f t="shared" si="2"/>
        <v>0</v>
      </c>
      <c r="H44" s="14"/>
      <c r="I44" s="14"/>
      <c r="J44" s="14"/>
    </row>
    <row r="45" spans="4:10" ht="13.5" customHeight="1">
      <c r="D45" s="11" t="str">
        <f t="shared" si="5"/>
        <v>CAASMUTBTP</v>
      </c>
      <c r="E45" s="11" t="str">
        <f t="shared" si="5"/>
        <v>CAM BTP</v>
      </c>
      <c r="F45" s="12">
        <f t="shared" si="3"/>
        <v>360</v>
      </c>
      <c r="G45" s="13">
        <f t="shared" si="2"/>
        <v>360</v>
      </c>
      <c r="H45" s="14"/>
      <c r="I45" s="14"/>
      <c r="J45" s="14"/>
    </row>
    <row r="46" spans="4:10" ht="13.5" customHeight="1">
      <c r="D46" s="11" t="str">
        <f t="shared" si="5"/>
        <v>CAISSMEUSI</v>
      </c>
      <c r="E46" s="11" t="str">
        <f t="shared" si="5"/>
        <v>CAISSE MEUSIENNE</v>
      </c>
      <c r="F46" s="12">
        <f t="shared" si="3"/>
        <v>5448</v>
      </c>
      <c r="G46" s="13">
        <f t="shared" si="2"/>
        <v>5448</v>
      </c>
      <c r="H46" s="14"/>
      <c r="I46" s="14"/>
      <c r="J46" s="14"/>
    </row>
    <row r="47" spans="4:10" ht="13.5" customHeight="1">
      <c r="D47" s="11" t="str">
        <f t="shared" si="5"/>
        <v>CALYPSO</v>
      </c>
      <c r="E47" s="11" t="str">
        <f t="shared" si="5"/>
        <v>CALYPSO</v>
      </c>
      <c r="F47" s="12">
        <f t="shared" si="3"/>
        <v>8325</v>
      </c>
      <c r="G47" s="13">
        <f t="shared" si="2"/>
        <v>8325</v>
      </c>
      <c r="H47" s="14"/>
      <c r="I47" s="14"/>
      <c r="J47" s="14"/>
    </row>
    <row r="48" spans="4:10" ht="13.5" customHeight="1">
      <c r="D48" s="11" t="str">
        <f t="shared" si="5"/>
        <v>CAMACTE</v>
      </c>
      <c r="E48" s="11" t="str">
        <f t="shared" si="5"/>
        <v>Tiers à créer</v>
      </c>
      <c r="F48" s="12">
        <f t="shared" si="3"/>
        <v>-360</v>
      </c>
      <c r="G48" s="13">
        <f t="shared" si="2"/>
        <v>-360</v>
      </c>
      <c r="H48" s="14"/>
      <c r="I48" s="14"/>
      <c r="J48" s="14"/>
    </row>
    <row r="49" spans="4:10" ht="13.5" customHeight="1">
      <c r="D49" s="11" t="str">
        <f t="shared" si="5"/>
        <v>CAMCA</v>
      </c>
      <c r="E49" s="11" t="str">
        <f t="shared" si="5"/>
        <v>CAMCA</v>
      </c>
      <c r="F49" s="12">
        <f t="shared" si="3"/>
        <v>6601.2</v>
      </c>
      <c r="G49" s="13">
        <f t="shared" si="2"/>
        <v>6601.2</v>
      </c>
      <c r="H49" s="14"/>
      <c r="I49" s="14"/>
      <c r="J49" s="14"/>
    </row>
    <row r="50" spans="4:10" ht="13.5" customHeight="1">
      <c r="D50" s="11" t="str">
        <f t="shared" si="5"/>
        <v>CARMA</v>
      </c>
      <c r="E50" s="11" t="str">
        <f t="shared" si="5"/>
        <v>CARMA</v>
      </c>
      <c r="F50" s="12">
        <f t="shared" si="3"/>
        <v>2841.6</v>
      </c>
      <c r="G50" s="13">
        <f t="shared" si="2"/>
        <v>2841.6</v>
      </c>
      <c r="H50" s="14"/>
      <c r="I50" s="14"/>
      <c r="J50" s="14"/>
    </row>
    <row r="51" spans="4:10" ht="13.5" customHeight="1">
      <c r="D51" s="11" t="str">
        <f t="shared" ref="D51:E66" si="6">+D194</f>
        <v>CFDP</v>
      </c>
      <c r="E51" s="11" t="str">
        <f t="shared" si="6"/>
        <v>CFDP</v>
      </c>
      <c r="F51" s="12">
        <f t="shared" si="3"/>
        <v>5069</v>
      </c>
      <c r="G51" s="13">
        <f t="shared" si="2"/>
        <v>5069</v>
      </c>
      <c r="H51" s="14"/>
      <c r="I51" s="14"/>
      <c r="J51" s="14"/>
    </row>
    <row r="52" spans="4:10" ht="13.5" customHeight="1">
      <c r="D52" s="11" t="str">
        <f t="shared" si="6"/>
        <v>CHUBBASS</v>
      </c>
      <c r="E52" s="11" t="str">
        <f t="shared" si="6"/>
        <v>CHUBB ASSURANCES</v>
      </c>
      <c r="F52" s="12">
        <f t="shared" si="3"/>
        <v>1344</v>
      </c>
      <c r="G52" s="13">
        <f t="shared" si="2"/>
        <v>1344</v>
      </c>
      <c r="H52" s="14"/>
      <c r="I52" s="14"/>
      <c r="J52" s="14"/>
    </row>
    <row r="53" spans="4:10" ht="13.5" customHeight="1">
      <c r="D53" s="11" t="str">
        <f t="shared" si="6"/>
        <v>CIAM</v>
      </c>
      <c r="E53" s="11" t="str">
        <f t="shared" si="6"/>
        <v>CIAM</v>
      </c>
      <c r="F53" s="12">
        <f t="shared" si="3"/>
        <v>360</v>
      </c>
      <c r="G53" s="13">
        <f t="shared" si="2"/>
        <v>360</v>
      </c>
      <c r="H53" s="14"/>
      <c r="I53" s="14"/>
      <c r="J53" s="14"/>
    </row>
    <row r="54" spans="4:10" ht="13.5" customHeight="1">
      <c r="D54" s="11" t="str">
        <f t="shared" si="6"/>
        <v>CIBLEEXPERT</v>
      </c>
      <c r="E54" s="11" t="str">
        <f t="shared" si="6"/>
        <v>C16CIBLEXPERTS</v>
      </c>
      <c r="F54" s="12">
        <f t="shared" si="3"/>
        <v>16732.5</v>
      </c>
      <c r="G54" s="13">
        <f t="shared" si="2"/>
        <v>16732.5</v>
      </c>
      <c r="H54" s="14"/>
      <c r="I54" s="14"/>
      <c r="J54" s="14"/>
    </row>
    <row r="55" spans="4:10" ht="13.5" customHeight="1">
      <c r="D55" s="11" t="str">
        <f t="shared" si="6"/>
        <v>CIBLEXP</v>
      </c>
      <c r="E55" s="11" t="str">
        <f t="shared" si="6"/>
        <v>Tiers à créer</v>
      </c>
      <c r="F55" s="12">
        <f t="shared" si="3"/>
        <v>0</v>
      </c>
      <c r="G55" s="13">
        <f t="shared" si="2"/>
        <v>0</v>
      </c>
      <c r="H55" s="14"/>
      <c r="I55" s="14"/>
      <c r="J55" s="14"/>
    </row>
    <row r="56" spans="4:10" ht="13.5" customHeight="1">
      <c r="D56" s="11" t="str">
        <f t="shared" si="6"/>
        <v>CLIENTDIVERS</v>
      </c>
      <c r="E56" s="11" t="str">
        <f t="shared" si="6"/>
        <v>CLIENT DIVERS</v>
      </c>
      <c r="F56" s="12">
        <f t="shared" si="3"/>
        <v>619.79999999999995</v>
      </c>
      <c r="G56" s="13">
        <f t="shared" si="2"/>
        <v>619.79999999999995</v>
      </c>
      <c r="H56" s="14"/>
      <c r="I56" s="14"/>
      <c r="J56" s="14"/>
    </row>
    <row r="57" spans="4:10" ht="13.5" customHeight="1">
      <c r="D57" s="11" t="str">
        <f t="shared" si="6"/>
        <v>COVEA</v>
      </c>
      <c r="E57" s="11" t="str">
        <f t="shared" si="6"/>
        <v>COVEA</v>
      </c>
      <c r="F57" s="12">
        <f t="shared" si="3"/>
        <v>7295.9</v>
      </c>
      <c r="G57" s="13">
        <f t="shared" si="2"/>
        <v>7295.9</v>
      </c>
      <c r="H57" s="14"/>
      <c r="I57" s="14"/>
      <c r="J57" s="14"/>
    </row>
    <row r="58" spans="4:10" ht="13.5" customHeight="1">
      <c r="D58" s="11" t="str">
        <f t="shared" si="6"/>
        <v>CREDIT</v>
      </c>
      <c r="E58" s="11" t="str">
        <f t="shared" si="6"/>
        <v>CA - CLIENTS EN ATTENTE</v>
      </c>
      <c r="F58" s="12">
        <f t="shared" si="3"/>
        <v>-5154</v>
      </c>
      <c r="G58" s="13">
        <f t="shared" si="2"/>
        <v>-5154</v>
      </c>
      <c r="H58" s="14"/>
      <c r="I58" s="14"/>
      <c r="J58" s="14"/>
    </row>
    <row r="59" spans="4:10" ht="13.5" customHeight="1">
      <c r="D59" s="11" t="str">
        <f t="shared" si="6"/>
        <v>DAS</v>
      </c>
      <c r="E59" s="11" t="str">
        <f t="shared" si="6"/>
        <v>DAS</v>
      </c>
      <c r="F59" s="12">
        <f t="shared" si="3"/>
        <v>0</v>
      </c>
      <c r="G59" s="13">
        <f t="shared" si="2"/>
        <v>0</v>
      </c>
      <c r="H59" s="14"/>
      <c r="I59" s="14"/>
      <c r="J59" s="14"/>
    </row>
    <row r="60" spans="4:10" ht="13.5" customHeight="1">
      <c r="D60" s="11" t="str">
        <f t="shared" si="6"/>
        <v>DIRECTASS</v>
      </c>
      <c r="E60" s="11" t="str">
        <f t="shared" si="6"/>
        <v>DIRECT ASSURANCES</v>
      </c>
      <c r="F60" s="12">
        <f t="shared" si="3"/>
        <v>2520</v>
      </c>
      <c r="G60" s="13">
        <f t="shared" si="2"/>
        <v>2520</v>
      </c>
      <c r="H60" s="14"/>
      <c r="I60" s="14"/>
      <c r="J60" s="14"/>
    </row>
    <row r="61" spans="4:10" ht="13.5" customHeight="1">
      <c r="D61" s="11" t="str">
        <f t="shared" si="6"/>
        <v>ECUREUIL</v>
      </c>
      <c r="E61" s="11" t="str">
        <f t="shared" si="6"/>
        <v>ECUREUIL ASSURANCES IARD</v>
      </c>
      <c r="F61" s="12">
        <f t="shared" si="3"/>
        <v>-216</v>
      </c>
      <c r="G61" s="13">
        <f t="shared" si="2"/>
        <v>-216</v>
      </c>
      <c r="H61" s="14"/>
      <c r="I61" s="14"/>
      <c r="J61" s="14"/>
    </row>
    <row r="62" spans="4:10" ht="13.5" customHeight="1">
      <c r="D62" s="11" t="str">
        <f t="shared" si="6"/>
        <v>ECUREUILAS</v>
      </c>
      <c r="E62" s="11" t="str">
        <f t="shared" si="6"/>
        <v>ECUREUIL ASSURANCE</v>
      </c>
      <c r="F62" s="12">
        <f t="shared" si="3"/>
        <v>43321.2</v>
      </c>
      <c r="G62" s="13">
        <f t="shared" si="2"/>
        <v>43321.2</v>
      </c>
      <c r="H62" s="14"/>
      <c r="I62" s="14"/>
      <c r="J62" s="14"/>
    </row>
    <row r="63" spans="4:10" ht="13.5" customHeight="1">
      <c r="D63" s="11" t="str">
        <f t="shared" si="6"/>
        <v>EDFCIST</v>
      </c>
      <c r="E63" s="11" t="str">
        <f t="shared" si="6"/>
        <v>EDF CIST</v>
      </c>
      <c r="F63" s="12">
        <f t="shared" si="3"/>
        <v>2041.2</v>
      </c>
      <c r="G63" s="13">
        <f t="shared" si="2"/>
        <v>2041.2</v>
      </c>
      <c r="H63" s="14"/>
      <c r="I63" s="14"/>
      <c r="J63" s="14"/>
    </row>
    <row r="64" spans="4:10" ht="13.5" customHeight="1">
      <c r="D64" s="11" t="str">
        <f t="shared" si="6"/>
        <v>ERDF</v>
      </c>
      <c r="E64" s="11" t="str">
        <f t="shared" si="6"/>
        <v>ERDF</v>
      </c>
      <c r="F64" s="12">
        <f t="shared" si="3"/>
        <v>1203</v>
      </c>
      <c r="G64" s="13">
        <f t="shared" si="2"/>
        <v>1203</v>
      </c>
      <c r="H64" s="14"/>
      <c r="I64" s="14"/>
      <c r="J64" s="14"/>
    </row>
    <row r="65" spans="4:10" ht="13.5" customHeight="1">
      <c r="D65" s="11" t="str">
        <f t="shared" si="6"/>
        <v>ETHIAS</v>
      </c>
      <c r="E65" s="11" t="str">
        <f t="shared" si="6"/>
        <v>ETHIAS</v>
      </c>
      <c r="F65" s="12">
        <f t="shared" si="3"/>
        <v>9360</v>
      </c>
      <c r="G65" s="13">
        <f t="shared" si="2"/>
        <v>9360</v>
      </c>
      <c r="H65" s="14"/>
      <c r="I65" s="14"/>
      <c r="J65" s="14"/>
    </row>
    <row r="66" spans="4:10" ht="13.5" customHeight="1">
      <c r="D66" s="11" t="str">
        <f t="shared" si="6"/>
        <v>EUROFIL</v>
      </c>
      <c r="E66" s="11" t="str">
        <f t="shared" si="6"/>
        <v>EUROFIL</v>
      </c>
      <c r="F66" s="12">
        <f t="shared" si="3"/>
        <v>18000.13</v>
      </c>
      <c r="G66" s="13">
        <f t="shared" si="2"/>
        <v>16611.330000000002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EUROPROJUR</v>
      </c>
      <c r="E67" s="11" t="str">
        <f t="shared" si="7"/>
        <v>EUROP PROT JURIDIQUE</v>
      </c>
      <c r="F67" s="12">
        <f t="shared" si="3"/>
        <v>3848</v>
      </c>
      <c r="G67" s="13">
        <f t="shared" ref="G67:G84" si="8">+F67-H67-I67-J67</f>
        <v>3848</v>
      </c>
      <c r="H67" s="14"/>
      <c r="I67" s="14"/>
      <c r="J67" s="14"/>
    </row>
    <row r="68" spans="4:10" ht="13.5" customHeight="1">
      <c r="D68" s="11" t="str">
        <f t="shared" si="7"/>
        <v>EXPDIRECTE</v>
      </c>
      <c r="E68" s="11" t="str">
        <f t="shared" si="7"/>
        <v>EXPERTISE DIRECTE</v>
      </c>
      <c r="F68" s="12">
        <f t="shared" si="3"/>
        <v>134444.79999999999</v>
      </c>
      <c r="G68" s="13">
        <f t="shared" si="8"/>
        <v>134444.79999999999</v>
      </c>
      <c r="H68" s="14"/>
      <c r="I68" s="14"/>
      <c r="J68" s="14"/>
    </row>
    <row r="69" spans="4:10" ht="13.5" customHeight="1">
      <c r="D69" s="11" t="str">
        <f t="shared" si="7"/>
        <v>FILIAMAIF</v>
      </c>
      <c r="E69" s="11" t="str">
        <f t="shared" si="7"/>
        <v>FILIA MAIF</v>
      </c>
      <c r="F69" s="12">
        <f t="shared" si="3"/>
        <v>35133.42</v>
      </c>
      <c r="G69" s="13">
        <f t="shared" si="8"/>
        <v>35133.42</v>
      </c>
      <c r="H69" s="14"/>
      <c r="I69" s="14"/>
      <c r="J69" s="14"/>
    </row>
    <row r="70" spans="4:10" ht="13.5" customHeight="1">
      <c r="D70" s="11" t="str">
        <f t="shared" si="7"/>
        <v>GAN</v>
      </c>
      <c r="E70" s="11" t="str">
        <f t="shared" si="7"/>
        <v>GAN</v>
      </c>
      <c r="F70" s="12">
        <f t="shared" si="3"/>
        <v>148947.07999999999</v>
      </c>
      <c r="G70" s="13">
        <f t="shared" si="8"/>
        <v>148947.07999999999</v>
      </c>
      <c r="H70" s="14"/>
      <c r="I70" s="14"/>
      <c r="J70" s="14"/>
    </row>
    <row r="71" spans="4:10" ht="13.5" customHeight="1">
      <c r="D71" s="11" t="str">
        <f t="shared" si="7"/>
        <v>GANCIF</v>
      </c>
      <c r="E71" s="11" t="str">
        <f t="shared" si="7"/>
        <v>GAN CIF</v>
      </c>
      <c r="F71" s="12">
        <f t="shared" si="3"/>
        <v>5608</v>
      </c>
      <c r="G71" s="13">
        <f t="shared" si="8"/>
        <v>5608</v>
      </c>
      <c r="H71" s="14"/>
      <c r="I71" s="14"/>
      <c r="J71" s="14"/>
    </row>
    <row r="72" spans="4:10" ht="13.5" customHeight="1">
      <c r="D72" s="11" t="str">
        <f t="shared" si="7"/>
        <v>GANEURO</v>
      </c>
      <c r="E72" s="11" t="str">
        <f t="shared" si="7"/>
        <v>GAN EUROCOURTAGE</v>
      </c>
      <c r="F72" s="12">
        <f t="shared" si="3"/>
        <v>38413</v>
      </c>
      <c r="G72" s="13">
        <f t="shared" si="8"/>
        <v>38413</v>
      </c>
      <c r="H72" s="14"/>
      <c r="I72" s="14"/>
      <c r="J72" s="14"/>
    </row>
    <row r="73" spans="4:10" ht="13.5" customHeight="1">
      <c r="D73" s="11" t="str">
        <f t="shared" si="7"/>
        <v>GCMAAF</v>
      </c>
      <c r="E73" s="11" t="str">
        <f t="shared" si="7"/>
        <v>C32GECO</v>
      </c>
      <c r="F73" s="12">
        <f t="shared" si="3"/>
        <v>3265.2</v>
      </c>
      <c r="G73" s="13">
        <f t="shared" si="8"/>
        <v>3265.2</v>
      </c>
      <c r="H73" s="14"/>
      <c r="I73" s="14"/>
      <c r="J73" s="14"/>
    </row>
    <row r="74" spans="4:10" ht="13.5" customHeight="1">
      <c r="D74" s="11" t="str">
        <f t="shared" si="7"/>
        <v>GENERALI</v>
      </c>
      <c r="E74" s="11" t="str">
        <f t="shared" si="7"/>
        <v>GENERALI ASSURANCES</v>
      </c>
      <c r="F74" s="12">
        <f t="shared" si="3"/>
        <v>222935.45</v>
      </c>
      <c r="G74" s="13">
        <f t="shared" si="8"/>
        <v>222935.45</v>
      </c>
      <c r="H74" s="14"/>
      <c r="I74" s="14"/>
      <c r="J74" s="14"/>
    </row>
    <row r="75" spans="4:10" ht="13.5" customHeight="1">
      <c r="D75" s="11" t="str">
        <f t="shared" si="7"/>
        <v>GENERALIGL</v>
      </c>
      <c r="E75" s="11" t="str">
        <f t="shared" si="7"/>
        <v>Tiers à créer</v>
      </c>
      <c r="F75" s="12">
        <f t="shared" si="3"/>
        <v>-2096.64</v>
      </c>
      <c r="G75" s="13">
        <f t="shared" si="8"/>
        <v>-2096.64</v>
      </c>
      <c r="H75" s="14"/>
      <c r="I75" s="14"/>
      <c r="J75" s="14"/>
    </row>
    <row r="76" spans="4:10" ht="13.5" customHeight="1">
      <c r="D76" s="11" t="str">
        <f t="shared" si="7"/>
        <v>GMFASS</v>
      </c>
      <c r="E76" s="11" t="str">
        <f t="shared" si="7"/>
        <v>GMFASSURANCES</v>
      </c>
      <c r="F76" s="12">
        <f t="shared" ref="F76:F79" si="9">+IF(D219="Total",0,-F219)</f>
        <v>70285.2</v>
      </c>
      <c r="G76" s="13">
        <f t="shared" si="8"/>
        <v>70285.2</v>
      </c>
      <c r="H76" s="14"/>
      <c r="I76" s="14"/>
      <c r="J76" s="14"/>
    </row>
    <row r="77" spans="4:10" ht="13.5" customHeight="1">
      <c r="D77" s="11" t="str">
        <f t="shared" si="7"/>
        <v>GREATL</v>
      </c>
      <c r="E77" s="11" t="str">
        <f t="shared" si="7"/>
        <v>GREATL</v>
      </c>
      <c r="F77" s="12">
        <f t="shared" si="9"/>
        <v>0</v>
      </c>
      <c r="G77" s="13">
        <f t="shared" si="8"/>
        <v>0</v>
      </c>
      <c r="H77" s="14"/>
      <c r="I77" s="14"/>
      <c r="J77" s="14"/>
    </row>
    <row r="78" spans="4:10" ht="13.5" customHeight="1">
      <c r="D78" s="11" t="str">
        <f t="shared" si="7"/>
        <v>GREEBVAL</v>
      </c>
      <c r="E78" s="11" t="str">
        <f t="shared" si="7"/>
        <v>GREEBVAL</v>
      </c>
      <c r="F78" s="12">
        <f t="shared" si="9"/>
        <v>0</v>
      </c>
      <c r="G78" s="13">
        <f t="shared" si="8"/>
        <v>0</v>
      </c>
      <c r="H78" s="14"/>
      <c r="I78" s="14"/>
      <c r="J78" s="14"/>
    </row>
    <row r="79" spans="4:10" ht="13.5" customHeight="1">
      <c r="D79" s="11" t="str">
        <f t="shared" si="7"/>
        <v>GROUCOUR</v>
      </c>
      <c r="E79" s="11" t="str">
        <f t="shared" si="7"/>
        <v>GROUCOUR</v>
      </c>
      <c r="F79" s="12">
        <f t="shared" si="9"/>
        <v>1884</v>
      </c>
      <c r="G79" s="13">
        <f t="shared" si="8"/>
        <v>1884</v>
      </c>
      <c r="H79" s="14"/>
      <c r="I79" s="14"/>
      <c r="J79" s="14"/>
    </row>
    <row r="80" spans="4:10" ht="13.5" customHeight="1">
      <c r="D80" s="11" t="str">
        <f t="shared" si="7"/>
        <v>GROUPAMA</v>
      </c>
      <c r="E80" s="11" t="str">
        <f t="shared" si="7"/>
        <v>GROUPAMA</v>
      </c>
      <c r="F80" s="12">
        <f>+IF(D223="Total",0,-F223)</f>
        <v>536377.19999999995</v>
      </c>
      <c r="G80" s="13">
        <f>+F80-H80-I80-J80</f>
        <v>536377.19999999995</v>
      </c>
      <c r="H80" s="14"/>
      <c r="I80" s="14"/>
      <c r="J80" s="14"/>
    </row>
    <row r="81" spans="1:12" ht="13.5" customHeight="1">
      <c r="D81" s="11" t="str">
        <f t="shared" si="7"/>
        <v>GROUPAMATR</v>
      </c>
      <c r="E81" s="11" t="str">
        <f t="shared" si="7"/>
        <v>GROUPAMA TRANSPORTS</v>
      </c>
      <c r="F81" s="12">
        <f t="shared" ref="F81:F84" si="10">+IF(D224="Grand Total",0,-F224)</f>
        <v>840</v>
      </c>
      <c r="G81" s="13">
        <f t="shared" si="8"/>
        <v>840</v>
      </c>
      <c r="H81" s="14"/>
      <c r="I81" s="14"/>
      <c r="J81" s="14"/>
    </row>
    <row r="82" spans="1:12" ht="13.5" customHeight="1">
      <c r="D82" s="11" t="str">
        <f t="shared" si="7"/>
        <v>GROUPEA</v>
      </c>
      <c r="E82" s="11" t="str">
        <f t="shared" si="7"/>
        <v>GROUPE AZUR</v>
      </c>
      <c r="F82" s="12">
        <f t="shared" si="10"/>
        <v>819.6</v>
      </c>
      <c r="G82" s="13">
        <f t="shared" si="8"/>
        <v>819.6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GROUPELAP</v>
      </c>
      <c r="E83" s="11" t="str">
        <f t="shared" si="11"/>
        <v>GROUPE LA POSTE</v>
      </c>
      <c r="F83" s="12">
        <f t="shared" si="10"/>
        <v>1770</v>
      </c>
      <c r="G83" s="13">
        <f t="shared" si="8"/>
        <v>1770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GROUPAMA ROUMANIE</v>
      </c>
      <c r="F84" s="12">
        <f t="shared" si="10"/>
        <v>0</v>
      </c>
      <c r="G84" s="13">
        <f t="shared" si="8"/>
        <v>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3137701.4600000004</v>
      </c>
      <c r="G86" s="13">
        <f>SUM(G2:G85)</f>
        <v>3135705.060000001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7" t="s">
        <v>11</v>
      </c>
      <c r="F87" s="13">
        <f>+VLOOKUP(D87,D145:F327,3,FALSE)</f>
        <v>-4894086.93</v>
      </c>
      <c r="G87" s="156">
        <f>SUM(G86:J86)</f>
        <v>3137701.4600000009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-1756385.4699999993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3137701.4600000004</v>
      </c>
      <c r="G93" s="33">
        <f>+G86</f>
        <v>3135705.060000001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522773.91000000021</v>
      </c>
      <c r="G94" s="38">
        <f>+(G93+G95)/1.2*0.2</f>
        <v>522617.51000000018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142</v>
      </c>
      <c r="F98" s="49"/>
      <c r="G98" s="50">
        <f>+G99-G100</f>
        <v>200253.72</v>
      </c>
      <c r="H98" s="50">
        <f t="shared" ref="H98:I98" si="13">+H99-H100</f>
        <v>0</v>
      </c>
      <c r="I98" s="50">
        <f t="shared" si="13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200253.72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0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-322363.79000000015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>
        <v>89267</v>
      </c>
      <c r="H103" s="55">
        <v>0</v>
      </c>
      <c r="I103" s="55">
        <v>0</v>
      </c>
      <c r="J103" s="56"/>
      <c r="K103" s="47"/>
    </row>
    <row r="104" spans="1:11">
      <c r="D104" s="42"/>
      <c r="E104" s="43"/>
      <c r="F104" s="57" t="s">
        <v>23</v>
      </c>
      <c r="G104" s="58">
        <f>+G102-G103</f>
        <v>-411630.79000000015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f>+G92</f>
        <v>0.2</v>
      </c>
      <c r="H109" s="28">
        <f t="shared" ref="H109:J109" si="14">+H92</f>
        <v>0.19600000000000001</v>
      </c>
      <c r="I109" s="28">
        <f t="shared" si="14"/>
        <v>8.5000000000000006E-2</v>
      </c>
      <c r="J109" s="29" t="str">
        <f t="shared" si="14"/>
        <v>Exo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0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+'11'!G94</f>
        <v>522617.51000000018</v>
      </c>
      <c r="H113" s="55">
        <f>+'11'!H94</f>
        <v>0</v>
      </c>
      <c r="I113" s="55">
        <f>+'11'!I94</f>
        <v>156.40000000000003</v>
      </c>
      <c r="J113" s="56">
        <f>+'11'!J94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>
        <f>+G113-G94+G111</f>
        <v>0</v>
      </c>
      <c r="H115" s="125">
        <f>+H113-H94+H111</f>
        <v>0</v>
      </c>
      <c r="I115" s="125">
        <f>+I113-I94+I111</f>
        <v>0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-322363.79000000015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322363.79000000015</v>
      </c>
      <c r="H117" s="74">
        <f>+H115-H116</f>
        <v>0</v>
      </c>
      <c r="I117" s="74">
        <f>+I115-I116</f>
        <v>-0.59999999999996589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-322363.79000000015</v>
      </c>
      <c r="G125" s="82"/>
      <c r="H125" s="35"/>
      <c r="I125" s="84"/>
      <c r="J125" s="46"/>
      <c r="K125" s="143">
        <f>+G100+F125</f>
        <v>-322363.79000000015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/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/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/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-322363.19000000018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160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-117737.43</v>
      </c>
      <c r="G146" s="100"/>
    </row>
    <row r="147" spans="4:7">
      <c r="D147" s="110" t="s">
        <v>180</v>
      </c>
      <c r="E147" s="110" t="s">
        <v>181</v>
      </c>
      <c r="F147" s="111">
        <v>-18051</v>
      </c>
      <c r="G147" s="100"/>
    </row>
    <row r="148" spans="4:7">
      <c r="D148" s="110" t="s">
        <v>46</v>
      </c>
      <c r="E148" s="110" t="s">
        <v>46</v>
      </c>
      <c r="F148" s="111">
        <v>-40297.53</v>
      </c>
      <c r="G148" s="100"/>
    </row>
    <row r="149" spans="4:7">
      <c r="D149" s="110" t="s">
        <v>182</v>
      </c>
      <c r="E149" s="110" t="s">
        <v>182</v>
      </c>
      <c r="F149" s="111">
        <v>-29868</v>
      </c>
      <c r="G149" s="100"/>
    </row>
    <row r="150" spans="4:7">
      <c r="D150" s="110" t="s">
        <v>47</v>
      </c>
      <c r="E150" s="110" t="s">
        <v>47</v>
      </c>
      <c r="F150" s="111">
        <v>-357059.93</v>
      </c>
      <c r="G150" s="100"/>
    </row>
    <row r="151" spans="4:7">
      <c r="D151" s="110" t="s">
        <v>48</v>
      </c>
      <c r="E151" s="110" t="s">
        <v>183</v>
      </c>
      <c r="F151" s="111">
        <v>0</v>
      </c>
      <c r="G151" s="100"/>
    </row>
    <row r="152" spans="4:7">
      <c r="D152" s="110" t="s">
        <v>49</v>
      </c>
      <c r="E152" s="110" t="s">
        <v>49</v>
      </c>
      <c r="F152" s="111">
        <v>-34968</v>
      </c>
      <c r="G152" s="100"/>
    </row>
    <row r="153" spans="4:7">
      <c r="D153" s="110" t="s">
        <v>287</v>
      </c>
      <c r="E153" s="110" t="s">
        <v>287</v>
      </c>
      <c r="F153" s="111">
        <v>-660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-4957.32</v>
      </c>
      <c r="G155" s="100"/>
    </row>
    <row r="156" spans="4:7">
      <c r="D156" s="110" t="s">
        <v>334</v>
      </c>
      <c r="E156" s="110" t="s">
        <v>335</v>
      </c>
      <c r="F156" s="111">
        <v>0</v>
      </c>
      <c r="G156" s="100"/>
    </row>
    <row r="157" spans="4:7">
      <c r="D157" s="110" t="s">
        <v>51</v>
      </c>
      <c r="E157" s="110" t="s">
        <v>186</v>
      </c>
      <c r="F157" s="111">
        <v>-16872.72</v>
      </c>
      <c r="G157" s="100"/>
    </row>
    <row r="158" spans="4:7">
      <c r="D158" s="110" t="s">
        <v>52</v>
      </c>
      <c r="E158" s="110" t="s">
        <v>187</v>
      </c>
      <c r="F158" s="111">
        <v>-14532.6</v>
      </c>
      <c r="G158" s="100"/>
    </row>
    <row r="159" spans="4:7">
      <c r="D159" s="110" t="s">
        <v>188</v>
      </c>
      <c r="E159" s="110" t="s">
        <v>188</v>
      </c>
      <c r="F159" s="111">
        <v>-564</v>
      </c>
      <c r="G159" s="100"/>
    </row>
    <row r="160" spans="4:7">
      <c r="D160" s="110" t="s">
        <v>189</v>
      </c>
      <c r="E160" s="110" t="s">
        <v>50</v>
      </c>
      <c r="F160" s="111">
        <v>0</v>
      </c>
      <c r="G160" s="100"/>
    </row>
    <row r="161" spans="4:7">
      <c r="D161" s="110" t="s">
        <v>53</v>
      </c>
      <c r="E161" s="110" t="s">
        <v>54</v>
      </c>
      <c r="F161" s="111">
        <v>-840</v>
      </c>
      <c r="G161" s="100"/>
    </row>
    <row r="162" spans="4:7">
      <c r="D162" s="110" t="s">
        <v>55</v>
      </c>
      <c r="E162" s="110" t="s">
        <v>56</v>
      </c>
      <c r="F162" s="111">
        <v>-627258.81000000006</v>
      </c>
      <c r="G162" s="100"/>
    </row>
    <row r="163" spans="4:7">
      <c r="D163" s="110" t="s">
        <v>190</v>
      </c>
      <c r="E163" s="110" t="s">
        <v>191</v>
      </c>
      <c r="F163" s="111">
        <v>0</v>
      </c>
      <c r="G163" s="100"/>
    </row>
    <row r="164" spans="4:7">
      <c r="D164" s="110" t="s">
        <v>192</v>
      </c>
      <c r="E164" s="110" t="s">
        <v>193</v>
      </c>
      <c r="F164" s="111">
        <v>-2508</v>
      </c>
      <c r="G164" s="100"/>
    </row>
    <row r="165" spans="4:7">
      <c r="D165" s="110" t="s">
        <v>328</v>
      </c>
      <c r="E165" s="110" t="s">
        <v>328</v>
      </c>
      <c r="F165" s="111">
        <v>-360</v>
      </c>
      <c r="G165" s="100"/>
    </row>
    <row r="166" spans="4:7">
      <c r="D166" s="110" t="s">
        <v>57</v>
      </c>
      <c r="E166" s="110" t="s">
        <v>58</v>
      </c>
      <c r="F166" s="111">
        <v>-47890.8</v>
      </c>
      <c r="G166" s="100"/>
    </row>
    <row r="167" spans="4:7">
      <c r="D167" s="110" t="s">
        <v>302</v>
      </c>
      <c r="E167" s="110" t="s">
        <v>303</v>
      </c>
      <c r="F167" s="111">
        <v>1948.45</v>
      </c>
      <c r="G167" s="100"/>
    </row>
    <row r="168" spans="4:7">
      <c r="D168" s="110" t="s">
        <v>59</v>
      </c>
      <c r="E168" s="110" t="s">
        <v>60</v>
      </c>
      <c r="F168" s="111">
        <v>-213104</v>
      </c>
      <c r="G168" s="100"/>
    </row>
    <row r="169" spans="4:7">
      <c r="D169" s="110" t="s">
        <v>61</v>
      </c>
      <c r="E169" s="110" t="s">
        <v>62</v>
      </c>
      <c r="F169" s="111">
        <v>99200.82</v>
      </c>
      <c r="G169" s="100"/>
    </row>
    <row r="170" spans="4:7">
      <c r="D170" s="110" t="s">
        <v>194</v>
      </c>
      <c r="E170" s="110" t="s">
        <v>194</v>
      </c>
      <c r="F170" s="111">
        <v>-72</v>
      </c>
      <c r="G170" s="100"/>
    </row>
    <row r="171" spans="4:7">
      <c r="D171" s="110" t="s">
        <v>63</v>
      </c>
      <c r="E171" s="110" t="s">
        <v>195</v>
      </c>
      <c r="F171" s="111">
        <v>-146628.10999999999</v>
      </c>
      <c r="G171" s="100"/>
    </row>
    <row r="172" spans="4:7">
      <c r="D172" s="110" t="s">
        <v>64</v>
      </c>
      <c r="E172" s="110" t="s">
        <v>304</v>
      </c>
      <c r="F172" s="111">
        <v>0</v>
      </c>
      <c r="G172" s="100"/>
    </row>
    <row r="173" spans="4:7">
      <c r="D173" s="110" t="s">
        <v>65</v>
      </c>
      <c r="E173" s="110" t="s">
        <v>305</v>
      </c>
      <c r="F173" s="111">
        <v>0</v>
      </c>
      <c r="G173" s="100"/>
    </row>
    <row r="174" spans="4:7">
      <c r="D174" s="110" t="s">
        <v>66</v>
      </c>
      <c r="E174" s="110" t="s">
        <v>196</v>
      </c>
      <c r="F174" s="111">
        <v>-2754</v>
      </c>
      <c r="G174" s="100"/>
    </row>
    <row r="175" spans="4:7">
      <c r="D175" s="110" t="s">
        <v>67</v>
      </c>
      <c r="E175" s="110" t="s">
        <v>197</v>
      </c>
      <c r="F175" s="111">
        <v>0</v>
      </c>
      <c r="G175" s="100"/>
    </row>
    <row r="176" spans="4:7">
      <c r="D176" s="110" t="s">
        <v>68</v>
      </c>
      <c r="E176" s="110" t="s">
        <v>320</v>
      </c>
      <c r="F176" s="111">
        <v>-1758.8</v>
      </c>
      <c r="G176" s="100"/>
    </row>
    <row r="177" spans="4:7">
      <c r="D177" s="110" t="s">
        <v>69</v>
      </c>
      <c r="E177" s="110" t="s">
        <v>288</v>
      </c>
      <c r="F177" s="111">
        <v>-25744.46</v>
      </c>
      <c r="G177" s="100"/>
    </row>
    <row r="178" spans="4:7">
      <c r="D178" s="110" t="s">
        <v>70</v>
      </c>
      <c r="E178" s="110" t="s">
        <v>198</v>
      </c>
      <c r="F178" s="111">
        <v>0</v>
      </c>
      <c r="G178" s="100"/>
    </row>
    <row r="179" spans="4:7">
      <c r="D179" s="110" t="s">
        <v>306</v>
      </c>
      <c r="E179" s="110" t="s">
        <v>307</v>
      </c>
      <c r="F179" s="111">
        <v>-117</v>
      </c>
      <c r="G179" s="100"/>
    </row>
    <row r="180" spans="4:7">
      <c r="D180" s="110" t="s">
        <v>289</v>
      </c>
      <c r="E180" s="110" t="s">
        <v>290</v>
      </c>
      <c r="F180" s="111">
        <v>0</v>
      </c>
      <c r="G180" s="100"/>
    </row>
    <row r="181" spans="4:7">
      <c r="D181" s="110" t="s">
        <v>199</v>
      </c>
      <c r="E181" s="110" t="s">
        <v>200</v>
      </c>
      <c r="F181" s="111">
        <v>-75802.69</v>
      </c>
      <c r="G181" s="100"/>
    </row>
    <row r="182" spans="4:7">
      <c r="D182" s="110" t="s">
        <v>336</v>
      </c>
      <c r="E182" s="110" t="s">
        <v>89</v>
      </c>
      <c r="F182" s="111">
        <v>-820.22</v>
      </c>
      <c r="G182" s="100"/>
    </row>
    <row r="183" spans="4:7">
      <c r="D183" s="110" t="s">
        <v>291</v>
      </c>
      <c r="E183" s="110" t="s">
        <v>292</v>
      </c>
      <c r="F183" s="111">
        <v>0</v>
      </c>
      <c r="G183" s="100"/>
    </row>
    <row r="184" spans="4:7">
      <c r="D184" s="110" t="s">
        <v>338</v>
      </c>
      <c r="E184" s="110" t="s">
        <v>89</v>
      </c>
      <c r="F184" s="111">
        <v>-2988</v>
      </c>
      <c r="G184" s="100"/>
    </row>
    <row r="185" spans="4:7">
      <c r="D185" s="110" t="s">
        <v>71</v>
      </c>
      <c r="E185" s="110" t="s">
        <v>293</v>
      </c>
      <c r="F185" s="111">
        <v>-64832.42</v>
      </c>
      <c r="G185" s="100"/>
    </row>
    <row r="186" spans="4:7">
      <c r="D186" s="110" t="s">
        <v>339</v>
      </c>
      <c r="E186" s="110" t="s">
        <v>89</v>
      </c>
      <c r="F186" s="111">
        <v>-2988</v>
      </c>
      <c r="G186" s="100"/>
    </row>
    <row r="187" spans="4:7">
      <c r="D187" s="110" t="s">
        <v>294</v>
      </c>
      <c r="E187" s="110" t="s">
        <v>295</v>
      </c>
      <c r="F187" s="111">
        <v>0</v>
      </c>
      <c r="G187" s="100"/>
    </row>
    <row r="188" spans="4:7">
      <c r="D188" s="110" t="s">
        <v>201</v>
      </c>
      <c r="E188" s="110" t="s">
        <v>202</v>
      </c>
      <c r="F188" s="111">
        <v>-360</v>
      </c>
      <c r="G188" s="100"/>
    </row>
    <row r="189" spans="4:7">
      <c r="D189" s="110" t="s">
        <v>203</v>
      </c>
      <c r="E189" s="110" t="s">
        <v>204</v>
      </c>
      <c r="F189" s="111">
        <v>-5448</v>
      </c>
      <c r="G189" s="100"/>
    </row>
    <row r="190" spans="4:7">
      <c r="D190" s="110" t="s">
        <v>72</v>
      </c>
      <c r="E190" s="110" t="s">
        <v>72</v>
      </c>
      <c r="F190" s="111">
        <v>-8325</v>
      </c>
      <c r="G190" s="100"/>
    </row>
    <row r="191" spans="4:7">
      <c r="D191" s="110" t="s">
        <v>329</v>
      </c>
      <c r="E191" s="110" t="s">
        <v>89</v>
      </c>
      <c r="F191" s="111">
        <v>360</v>
      </c>
      <c r="G191" s="100"/>
    </row>
    <row r="192" spans="4:7">
      <c r="D192" s="110" t="s">
        <v>205</v>
      </c>
      <c r="E192" s="110" t="s">
        <v>205</v>
      </c>
      <c r="F192" s="111">
        <v>-6601.2</v>
      </c>
      <c r="G192" s="100"/>
    </row>
    <row r="193" spans="4:7">
      <c r="D193" s="110" t="s">
        <v>73</v>
      </c>
      <c r="E193" s="110" t="s">
        <v>73</v>
      </c>
      <c r="F193" s="111">
        <v>-2841.6</v>
      </c>
      <c r="G193" s="100"/>
    </row>
    <row r="194" spans="4:7">
      <c r="D194" s="110" t="s">
        <v>206</v>
      </c>
      <c r="E194" s="110" t="s">
        <v>206</v>
      </c>
      <c r="F194" s="111">
        <v>-5069</v>
      </c>
      <c r="G194" s="100"/>
    </row>
    <row r="195" spans="4:7">
      <c r="D195" s="110" t="s">
        <v>207</v>
      </c>
      <c r="E195" s="110" t="s">
        <v>208</v>
      </c>
      <c r="F195" s="111">
        <v>-1344</v>
      </c>
      <c r="G195" s="100"/>
    </row>
    <row r="196" spans="4:7">
      <c r="D196" s="110" t="s">
        <v>209</v>
      </c>
      <c r="E196" s="110" t="s">
        <v>209</v>
      </c>
      <c r="F196" s="111">
        <v>-360</v>
      </c>
      <c r="G196" s="100"/>
    </row>
    <row r="197" spans="4:7">
      <c r="D197" s="110" t="s">
        <v>210</v>
      </c>
      <c r="E197" s="110" t="s">
        <v>211</v>
      </c>
      <c r="F197" s="111">
        <v>-16732.5</v>
      </c>
      <c r="G197" s="100"/>
    </row>
    <row r="198" spans="4:7">
      <c r="D198" s="110" t="s">
        <v>321</v>
      </c>
      <c r="E198" s="110" t="s">
        <v>89</v>
      </c>
      <c r="F198" s="111">
        <v>0</v>
      </c>
      <c r="G198" s="100"/>
    </row>
    <row r="199" spans="4:7">
      <c r="D199" s="110" t="s">
        <v>212</v>
      </c>
      <c r="E199" s="110" t="s">
        <v>213</v>
      </c>
      <c r="F199" s="111">
        <v>-619.79999999999995</v>
      </c>
      <c r="G199" s="100"/>
    </row>
    <row r="200" spans="4:7">
      <c r="D200" s="110" t="s">
        <v>214</v>
      </c>
      <c r="E200" s="110" t="s">
        <v>214</v>
      </c>
      <c r="F200" s="111">
        <v>-7295.9</v>
      </c>
      <c r="G200" s="100"/>
    </row>
    <row r="201" spans="4:7">
      <c r="D201" s="110" t="s">
        <v>340</v>
      </c>
      <c r="E201" s="110" t="s">
        <v>341</v>
      </c>
      <c r="F201" s="111">
        <v>5154</v>
      </c>
      <c r="G201" s="100"/>
    </row>
    <row r="202" spans="4:7">
      <c r="D202" s="110" t="s">
        <v>308</v>
      </c>
      <c r="E202" s="110" t="s">
        <v>308</v>
      </c>
      <c r="F202" s="111">
        <v>0</v>
      </c>
      <c r="G202" s="100"/>
    </row>
    <row r="203" spans="4:7">
      <c r="D203" s="110" t="s">
        <v>74</v>
      </c>
      <c r="E203" s="110" t="s">
        <v>75</v>
      </c>
      <c r="F203" s="111">
        <v>-2520</v>
      </c>
      <c r="G203" s="100"/>
    </row>
    <row r="204" spans="4:7">
      <c r="D204" s="110" t="s">
        <v>342</v>
      </c>
      <c r="E204" s="110" t="s">
        <v>343</v>
      </c>
      <c r="F204" s="111">
        <v>216</v>
      </c>
      <c r="G204" s="100"/>
    </row>
    <row r="205" spans="4:7">
      <c r="D205" s="110" t="s">
        <v>76</v>
      </c>
      <c r="E205" s="110" t="s">
        <v>77</v>
      </c>
      <c r="F205" s="111">
        <v>-43321.2</v>
      </c>
      <c r="G205" s="100"/>
    </row>
    <row r="206" spans="4:7">
      <c r="D206" s="110" t="s">
        <v>215</v>
      </c>
      <c r="E206" s="110" t="s">
        <v>216</v>
      </c>
      <c r="F206" s="111">
        <v>-2041.2</v>
      </c>
      <c r="G206" s="100"/>
    </row>
    <row r="207" spans="4:7">
      <c r="D207" s="110" t="s">
        <v>217</v>
      </c>
      <c r="E207" s="110" t="s">
        <v>217</v>
      </c>
      <c r="F207" s="111">
        <v>-1203</v>
      </c>
      <c r="G207" s="100"/>
    </row>
    <row r="208" spans="4:7">
      <c r="D208" s="110" t="s">
        <v>218</v>
      </c>
      <c r="E208" s="110" t="s">
        <v>218</v>
      </c>
      <c r="F208" s="111">
        <v>-9360</v>
      </c>
      <c r="G208" s="100"/>
    </row>
    <row r="209" spans="4:7">
      <c r="D209" s="110" t="s">
        <v>78</v>
      </c>
      <c r="E209" s="110" t="s">
        <v>78</v>
      </c>
      <c r="F209" s="111">
        <v>-18000.13</v>
      </c>
      <c r="G209" s="100"/>
    </row>
    <row r="210" spans="4:7">
      <c r="D210" s="110" t="s">
        <v>79</v>
      </c>
      <c r="E210" s="110" t="s">
        <v>80</v>
      </c>
      <c r="F210" s="111">
        <v>-3848</v>
      </c>
      <c r="G210" s="100"/>
    </row>
    <row r="211" spans="4:7">
      <c r="D211" s="110" t="s">
        <v>219</v>
      </c>
      <c r="E211" s="110" t="s">
        <v>220</v>
      </c>
      <c r="F211" s="111">
        <v>-134444.79999999999</v>
      </c>
      <c r="G211" s="100"/>
    </row>
    <row r="212" spans="4:7">
      <c r="D212" s="110" t="s">
        <v>81</v>
      </c>
      <c r="E212" s="110" t="s">
        <v>82</v>
      </c>
      <c r="F212" s="111">
        <v>-35133.42</v>
      </c>
      <c r="G212" s="100"/>
    </row>
    <row r="213" spans="4:7">
      <c r="D213" s="110" t="s">
        <v>83</v>
      </c>
      <c r="E213" s="110" t="s">
        <v>83</v>
      </c>
      <c r="F213" s="111">
        <v>-148947.07999999999</v>
      </c>
      <c r="G213" s="101"/>
    </row>
    <row r="214" spans="4:7">
      <c r="D214" s="110" t="s">
        <v>84</v>
      </c>
      <c r="E214" s="110" t="s">
        <v>85</v>
      </c>
      <c r="F214" s="111">
        <v>-5608</v>
      </c>
      <c r="G214" s="102"/>
    </row>
    <row r="215" spans="4:7">
      <c r="D215" s="110" t="s">
        <v>86</v>
      </c>
      <c r="E215" s="110" t="s">
        <v>87</v>
      </c>
      <c r="F215" s="111">
        <v>-38413</v>
      </c>
      <c r="G215" s="102"/>
    </row>
    <row r="216" spans="4:7">
      <c r="D216" s="110" t="s">
        <v>88</v>
      </c>
      <c r="E216" s="110" t="s">
        <v>71</v>
      </c>
      <c r="F216" s="111">
        <v>-3265.2</v>
      </c>
      <c r="G216" s="102"/>
    </row>
    <row r="217" spans="4:7">
      <c r="D217" s="110" t="s">
        <v>90</v>
      </c>
      <c r="E217" s="110" t="s">
        <v>91</v>
      </c>
      <c r="F217" s="111">
        <v>-222935.45</v>
      </c>
      <c r="G217" s="102"/>
    </row>
    <row r="218" spans="4:7">
      <c r="D218" s="110" t="s">
        <v>330</v>
      </c>
      <c r="E218" s="110" t="s">
        <v>89</v>
      </c>
      <c r="F218" s="111">
        <v>2096.64</v>
      </c>
      <c r="G218" s="102"/>
    </row>
    <row r="219" spans="4:7">
      <c r="D219" s="110" t="s">
        <v>92</v>
      </c>
      <c r="E219" s="110" t="s">
        <v>93</v>
      </c>
      <c r="F219" s="111">
        <v>-70285.2</v>
      </c>
      <c r="G219" s="102"/>
    </row>
    <row r="220" spans="4:7">
      <c r="D220" s="110" t="s">
        <v>331</v>
      </c>
      <c r="E220" s="110" t="s">
        <v>331</v>
      </c>
      <c r="F220" s="111">
        <v>0</v>
      </c>
      <c r="G220" s="102"/>
    </row>
    <row r="221" spans="4:7">
      <c r="D221" s="110" t="s">
        <v>322</v>
      </c>
      <c r="E221" s="110" t="s">
        <v>322</v>
      </c>
      <c r="F221" s="111">
        <v>0</v>
      </c>
      <c r="G221" s="102"/>
    </row>
    <row r="222" spans="4:7">
      <c r="D222" s="110" t="s">
        <v>316</v>
      </c>
      <c r="E222" s="110" t="s">
        <v>316</v>
      </c>
      <c r="F222" s="111">
        <v>-1884</v>
      </c>
      <c r="G222" s="102"/>
    </row>
    <row r="223" spans="4:7">
      <c r="D223" s="110" t="s">
        <v>94</v>
      </c>
      <c r="E223" s="110" t="s">
        <v>94</v>
      </c>
      <c r="F223" s="111">
        <v>-536377.19999999995</v>
      </c>
      <c r="G223" s="102"/>
    </row>
    <row r="224" spans="4:7">
      <c r="D224" s="110" t="s">
        <v>221</v>
      </c>
      <c r="E224" s="110" t="s">
        <v>222</v>
      </c>
      <c r="F224" s="111">
        <v>-840</v>
      </c>
      <c r="G224" s="102"/>
    </row>
    <row r="225" spans="4:7">
      <c r="D225" s="110" t="s">
        <v>296</v>
      </c>
      <c r="E225" s="110" t="s">
        <v>297</v>
      </c>
      <c r="F225" s="111">
        <v>-819.6</v>
      </c>
      <c r="G225" s="102"/>
    </row>
    <row r="226" spans="4:7">
      <c r="D226" s="110" t="s">
        <v>223</v>
      </c>
      <c r="E226" s="110" t="s">
        <v>224</v>
      </c>
      <c r="F226" s="111">
        <v>-1770</v>
      </c>
      <c r="G226" s="102"/>
    </row>
    <row r="227" spans="4:7">
      <c r="D227" s="110" t="s">
        <v>225</v>
      </c>
      <c r="E227" s="110" t="s">
        <v>226</v>
      </c>
      <c r="F227" s="111">
        <v>0</v>
      </c>
      <c r="G227" s="102"/>
    </row>
    <row r="228" spans="4:7">
      <c r="D228" s="110" t="s">
        <v>95</v>
      </c>
      <c r="E228" s="110" t="s">
        <v>227</v>
      </c>
      <c r="F228" s="111">
        <v>-16548</v>
      </c>
      <c r="G228" s="102"/>
    </row>
    <row r="229" spans="4:7">
      <c r="D229" s="110" t="s">
        <v>228</v>
      </c>
      <c r="E229" s="110" t="s">
        <v>228</v>
      </c>
      <c r="F229" s="111">
        <v>-956.4</v>
      </c>
      <c r="G229" s="102"/>
    </row>
    <row r="230" spans="4:7">
      <c r="D230" s="110" t="s">
        <v>229</v>
      </c>
      <c r="E230" s="110" t="s">
        <v>230</v>
      </c>
      <c r="F230" s="111">
        <v>-900</v>
      </c>
      <c r="G230" s="102"/>
    </row>
    <row r="231" spans="4:7">
      <c r="D231" s="110" t="s">
        <v>317</v>
      </c>
      <c r="E231" s="110" t="s">
        <v>317</v>
      </c>
      <c r="F231" s="111">
        <v>0</v>
      </c>
      <c r="G231" s="102"/>
    </row>
    <row r="232" spans="4:7">
      <c r="D232" s="110" t="s">
        <v>325</v>
      </c>
      <c r="E232" s="110" t="s">
        <v>325</v>
      </c>
      <c r="F232" s="111">
        <v>0</v>
      </c>
      <c r="G232" s="102"/>
    </row>
    <row r="233" spans="4:7">
      <c r="D233" s="110" t="s">
        <v>231</v>
      </c>
      <c r="E233" s="110" t="s">
        <v>231</v>
      </c>
      <c r="F233" s="111">
        <v>-360</v>
      </c>
      <c r="G233" s="102"/>
    </row>
    <row r="234" spans="4:7">
      <c r="D234" s="110" t="s">
        <v>298</v>
      </c>
      <c r="E234" s="110" t="s">
        <v>89</v>
      </c>
      <c r="F234" s="111">
        <v>0</v>
      </c>
      <c r="G234" s="102"/>
    </row>
    <row r="235" spans="4:7">
      <c r="D235" s="110" t="s">
        <v>332</v>
      </c>
      <c r="E235" s="110" t="s">
        <v>333</v>
      </c>
      <c r="F235" s="111">
        <v>0</v>
      </c>
      <c r="G235" s="102"/>
    </row>
    <row r="236" spans="4:7">
      <c r="D236" s="110" t="s">
        <v>232</v>
      </c>
      <c r="E236" s="110" t="s">
        <v>233</v>
      </c>
      <c r="F236" s="111">
        <v>-37044</v>
      </c>
      <c r="G236" s="102"/>
    </row>
    <row r="237" spans="4:7">
      <c r="D237" s="110" t="s">
        <v>96</v>
      </c>
      <c r="E237" s="110" t="s">
        <v>97</v>
      </c>
      <c r="F237" s="111">
        <v>-1416</v>
      </c>
      <c r="G237" s="102"/>
    </row>
    <row r="238" spans="4:7">
      <c r="D238" s="110" t="s">
        <v>309</v>
      </c>
      <c r="E238" s="110" t="s">
        <v>310</v>
      </c>
      <c r="F238" s="111">
        <v>0</v>
      </c>
      <c r="G238" s="102"/>
    </row>
    <row r="239" spans="4:7">
      <c r="D239" s="110" t="s">
        <v>98</v>
      </c>
      <c r="E239" s="110" t="s">
        <v>99</v>
      </c>
      <c r="F239" s="111">
        <v>-8232.61</v>
      </c>
      <c r="G239" s="102"/>
    </row>
    <row r="240" spans="4:7">
      <c r="D240" s="110" t="s">
        <v>100</v>
      </c>
      <c r="E240" s="110" t="s">
        <v>100</v>
      </c>
      <c r="F240" s="111">
        <v>-92238.12</v>
      </c>
      <c r="G240" s="102"/>
    </row>
    <row r="241" spans="4:7">
      <c r="D241" s="110" t="s">
        <v>101</v>
      </c>
      <c r="E241" s="110" t="s">
        <v>101</v>
      </c>
      <c r="F241" s="111">
        <v>-238894.05</v>
      </c>
      <c r="G241" s="102"/>
    </row>
    <row r="242" spans="4:7">
      <c r="D242" s="110" t="s">
        <v>234</v>
      </c>
      <c r="E242" s="110" t="s">
        <v>234</v>
      </c>
      <c r="F242" s="111">
        <v>-1596</v>
      </c>
      <c r="G242" s="102"/>
    </row>
    <row r="243" spans="4:7">
      <c r="D243" s="110" t="s">
        <v>102</v>
      </c>
      <c r="E243" s="110" t="s">
        <v>102</v>
      </c>
      <c r="F243" s="111">
        <v>-44576.4</v>
      </c>
      <c r="G243" s="102"/>
    </row>
    <row r="244" spans="4:7">
      <c r="D244" s="110" t="s">
        <v>103</v>
      </c>
      <c r="E244" s="110" t="s">
        <v>103</v>
      </c>
      <c r="F244" s="111">
        <v>-188315.78</v>
      </c>
      <c r="G244" s="102"/>
    </row>
    <row r="245" spans="4:7">
      <c r="D245" s="110" t="s">
        <v>235</v>
      </c>
      <c r="E245" s="110" t="s">
        <v>235</v>
      </c>
      <c r="F245" s="111">
        <v>-30734.400000000001</v>
      </c>
      <c r="G245" s="102"/>
    </row>
    <row r="246" spans="4:7">
      <c r="D246" s="110" t="s">
        <v>299</v>
      </c>
      <c r="E246" s="110" t="s">
        <v>89</v>
      </c>
      <c r="F246" s="111">
        <v>0</v>
      </c>
      <c r="G246" s="102"/>
    </row>
    <row r="247" spans="4:7">
      <c r="D247" s="110" t="s">
        <v>236</v>
      </c>
      <c r="E247" s="110" t="s">
        <v>236</v>
      </c>
      <c r="F247" s="111">
        <v>-9447</v>
      </c>
      <c r="G247" s="102"/>
    </row>
    <row r="248" spans="4:7">
      <c r="D248" s="110" t="s">
        <v>104</v>
      </c>
      <c r="E248" s="110" t="s">
        <v>104</v>
      </c>
      <c r="F248" s="111">
        <v>0</v>
      </c>
      <c r="G248" s="102"/>
    </row>
    <row r="249" spans="4:7">
      <c r="D249" s="110" t="s">
        <v>105</v>
      </c>
      <c r="E249" s="110" t="s">
        <v>106</v>
      </c>
      <c r="F249" s="111">
        <v>-2718</v>
      </c>
      <c r="G249" s="102"/>
    </row>
    <row r="250" spans="4:7">
      <c r="D250" s="110" t="s">
        <v>311</v>
      </c>
      <c r="E250" s="110" t="s">
        <v>311</v>
      </c>
      <c r="F250" s="111">
        <v>0</v>
      </c>
      <c r="G250" s="102"/>
    </row>
    <row r="251" spans="4:7">
      <c r="D251" s="110" t="s">
        <v>237</v>
      </c>
      <c r="E251" s="110" t="s">
        <v>238</v>
      </c>
      <c r="F251" s="111">
        <v>0</v>
      </c>
      <c r="G251" s="102"/>
    </row>
    <row r="252" spans="4:7">
      <c r="D252" s="110" t="s">
        <v>107</v>
      </c>
      <c r="E252" s="110" t="s">
        <v>108</v>
      </c>
      <c r="F252" s="111">
        <v>-202938.61</v>
      </c>
      <c r="G252" s="102"/>
    </row>
    <row r="253" spans="4:7">
      <c r="D253" s="110" t="s">
        <v>239</v>
      </c>
      <c r="E253" s="110" t="s">
        <v>240</v>
      </c>
      <c r="F253" s="111">
        <v>0</v>
      </c>
      <c r="G253" s="102"/>
    </row>
    <row r="254" spans="4:7">
      <c r="D254" s="110" t="s">
        <v>241</v>
      </c>
      <c r="E254" s="110" t="s">
        <v>242</v>
      </c>
      <c r="F254" s="111">
        <v>-66636.539999999994</v>
      </c>
      <c r="G254" s="102"/>
    </row>
    <row r="255" spans="4:7">
      <c r="D255" s="110" t="s">
        <v>243</v>
      </c>
      <c r="E255" s="110" t="s">
        <v>244</v>
      </c>
      <c r="F255" s="111">
        <v>-2766</v>
      </c>
      <c r="G255" s="102"/>
    </row>
    <row r="256" spans="4:7">
      <c r="D256" s="110" t="s">
        <v>318</v>
      </c>
      <c r="E256" s="110" t="s">
        <v>319</v>
      </c>
      <c r="F256" s="111">
        <v>0</v>
      </c>
      <c r="G256" s="102"/>
    </row>
    <row r="257" spans="4:7">
      <c r="D257" s="110" t="s">
        <v>245</v>
      </c>
      <c r="E257" s="110" t="s">
        <v>246</v>
      </c>
      <c r="F257" s="111">
        <v>-2940</v>
      </c>
      <c r="G257" s="102"/>
    </row>
    <row r="258" spans="4:7">
      <c r="D258" s="110" t="s">
        <v>247</v>
      </c>
      <c r="E258" s="110" t="s">
        <v>248</v>
      </c>
      <c r="F258" s="111">
        <v>-5040</v>
      </c>
      <c r="G258" s="102"/>
    </row>
    <row r="259" spans="4:7">
      <c r="D259" s="110" t="s">
        <v>312</v>
      </c>
      <c r="E259" s="110" t="s">
        <v>313</v>
      </c>
      <c r="F259" s="111">
        <v>0</v>
      </c>
      <c r="G259" s="102"/>
    </row>
    <row r="260" spans="4:7">
      <c r="D260" s="110" t="s">
        <v>249</v>
      </c>
      <c r="E260" s="110" t="s">
        <v>250</v>
      </c>
      <c r="F260" s="111">
        <v>-1017</v>
      </c>
      <c r="G260" s="102"/>
    </row>
    <row r="261" spans="4:7">
      <c r="D261" s="110" t="s">
        <v>109</v>
      </c>
      <c r="E261" s="110" t="s">
        <v>110</v>
      </c>
      <c r="F261" s="111">
        <v>-10801</v>
      </c>
      <c r="G261" s="102"/>
    </row>
    <row r="262" spans="4:7">
      <c r="D262" s="110" t="s">
        <v>111</v>
      </c>
      <c r="E262" s="110" t="s">
        <v>112</v>
      </c>
      <c r="F262" s="111">
        <v>-47422.96</v>
      </c>
      <c r="G262" s="102"/>
    </row>
    <row r="263" spans="4:7">
      <c r="D263" s="110" t="s">
        <v>113</v>
      </c>
      <c r="E263" s="110" t="s">
        <v>251</v>
      </c>
      <c r="F263" s="111">
        <v>-840</v>
      </c>
      <c r="G263" s="102"/>
    </row>
    <row r="264" spans="4:7">
      <c r="D264" s="110" t="s">
        <v>326</v>
      </c>
      <c r="E264" s="110" t="s">
        <v>327</v>
      </c>
      <c r="F264" s="111">
        <v>0</v>
      </c>
      <c r="G264" s="102"/>
    </row>
    <row r="265" spans="4:7">
      <c r="D265" s="110" t="s">
        <v>314</v>
      </c>
      <c r="E265" s="110" t="s">
        <v>315</v>
      </c>
      <c r="F265" s="111">
        <v>0</v>
      </c>
      <c r="G265" s="102"/>
    </row>
    <row r="266" spans="4:7">
      <c r="D266" s="110" t="s">
        <v>114</v>
      </c>
      <c r="E266" s="110" t="s">
        <v>114</v>
      </c>
      <c r="F266" s="111">
        <v>-446650.47</v>
      </c>
      <c r="G266" s="102"/>
    </row>
    <row r="267" spans="4:7">
      <c r="D267" s="110" t="s">
        <v>252</v>
      </c>
      <c r="E267" s="110" t="s">
        <v>252</v>
      </c>
      <c r="F267" s="111">
        <v>0</v>
      </c>
      <c r="G267" s="102"/>
    </row>
    <row r="268" spans="4:7">
      <c r="D268" s="110" t="s">
        <v>253</v>
      </c>
      <c r="E268" s="110" t="s">
        <v>254</v>
      </c>
      <c r="F268" s="111">
        <v>0</v>
      </c>
      <c r="G268" s="102"/>
    </row>
    <row r="269" spans="4:7">
      <c r="D269" s="110" t="s">
        <v>115</v>
      </c>
      <c r="E269" s="110" t="s">
        <v>255</v>
      </c>
      <c r="F269" s="111">
        <v>0</v>
      </c>
      <c r="G269" s="102"/>
    </row>
    <row r="270" spans="4:7">
      <c r="D270" s="110" t="s">
        <v>256</v>
      </c>
      <c r="E270" s="110" t="s">
        <v>116</v>
      </c>
      <c r="F270" s="111">
        <v>0</v>
      </c>
      <c r="G270" s="102"/>
    </row>
    <row r="271" spans="4:7">
      <c r="D271" s="110" t="s">
        <v>257</v>
      </c>
      <c r="E271" s="110" t="s">
        <v>68</v>
      </c>
      <c r="F271" s="111">
        <v>0</v>
      </c>
      <c r="G271" s="102"/>
    </row>
    <row r="272" spans="4:7">
      <c r="D272" s="110" t="s">
        <v>258</v>
      </c>
      <c r="E272" s="110" t="s">
        <v>259</v>
      </c>
      <c r="F272" s="111">
        <v>-9632.4</v>
      </c>
      <c r="G272" s="102"/>
    </row>
    <row r="273" spans="4:7">
      <c r="D273" s="110" t="s">
        <v>260</v>
      </c>
      <c r="E273" s="110" t="s">
        <v>261</v>
      </c>
      <c r="F273" s="111">
        <v>-784.88</v>
      </c>
      <c r="G273" s="102"/>
    </row>
    <row r="274" spans="4:7">
      <c r="D274" s="110" t="s">
        <v>117</v>
      </c>
      <c r="E274" s="110" t="s">
        <v>118</v>
      </c>
      <c r="F274" s="111">
        <v>-82465</v>
      </c>
      <c r="G274" s="102"/>
    </row>
    <row r="275" spans="4:7">
      <c r="D275" s="110" t="s">
        <v>119</v>
      </c>
      <c r="E275" s="110" t="s">
        <v>120</v>
      </c>
      <c r="F275" s="111">
        <v>0</v>
      </c>
      <c r="G275" s="102"/>
    </row>
    <row r="276" spans="4:7">
      <c r="D276" s="110" t="s">
        <v>262</v>
      </c>
      <c r="E276" s="110" t="s">
        <v>263</v>
      </c>
      <c r="F276" s="111">
        <v>-432</v>
      </c>
      <c r="G276" s="102"/>
    </row>
    <row r="277" spans="4:7">
      <c r="D277" s="110" t="s">
        <v>264</v>
      </c>
      <c r="E277" s="110" t="s">
        <v>264</v>
      </c>
      <c r="F277" s="111">
        <v>-3627</v>
      </c>
      <c r="G277" s="102"/>
    </row>
    <row r="278" spans="4:7">
      <c r="D278" s="110" t="s">
        <v>121</v>
      </c>
      <c r="E278" s="110" t="s">
        <v>122</v>
      </c>
      <c r="F278" s="111">
        <v>-3863.25</v>
      </c>
      <c r="G278" s="102"/>
    </row>
    <row r="279" spans="4:7">
      <c r="D279" s="110" t="s">
        <v>265</v>
      </c>
      <c r="E279" s="110" t="s">
        <v>265</v>
      </c>
      <c r="F279" s="111">
        <v>-2484</v>
      </c>
      <c r="G279" s="102"/>
    </row>
    <row r="280" spans="4:7">
      <c r="D280" s="110" t="s">
        <v>123</v>
      </c>
      <c r="E280" s="110" t="s">
        <v>124</v>
      </c>
      <c r="F280" s="111">
        <v>-31062</v>
      </c>
      <c r="G280" s="102"/>
    </row>
    <row r="281" spans="4:7">
      <c r="D281" s="110" t="s">
        <v>266</v>
      </c>
      <c r="E281" s="110" t="s">
        <v>267</v>
      </c>
      <c r="F281" s="111">
        <v>0</v>
      </c>
      <c r="G281" s="102"/>
    </row>
    <row r="282" spans="4:7">
      <c r="D282" s="110" t="s">
        <v>125</v>
      </c>
      <c r="E282" s="110" t="s">
        <v>125</v>
      </c>
      <c r="F282" s="111">
        <v>-2382</v>
      </c>
      <c r="G282" s="102"/>
    </row>
    <row r="283" spans="4:7">
      <c r="D283" s="110" t="s">
        <v>126</v>
      </c>
      <c r="E283" s="110" t="s">
        <v>126</v>
      </c>
      <c r="F283" s="111">
        <v>-6882.72</v>
      </c>
      <c r="G283" s="102"/>
    </row>
    <row r="284" spans="4:7">
      <c r="D284" s="110" t="s">
        <v>268</v>
      </c>
      <c r="E284" s="110" t="s">
        <v>268</v>
      </c>
      <c r="F284" s="111">
        <v>-19179.13</v>
      </c>
      <c r="G284" s="102"/>
    </row>
    <row r="285" spans="4:7">
      <c r="D285" s="110" t="s">
        <v>300</v>
      </c>
      <c r="E285" s="110" t="s">
        <v>301</v>
      </c>
      <c r="F285" s="111">
        <v>14443.39</v>
      </c>
      <c r="G285" s="102"/>
    </row>
    <row r="286" spans="4:7">
      <c r="D286" s="110" t="s">
        <v>269</v>
      </c>
      <c r="E286" s="110" t="s">
        <v>269</v>
      </c>
      <c r="F286" s="111">
        <v>-1488</v>
      </c>
      <c r="G286" s="102"/>
    </row>
    <row r="287" spans="4:7">
      <c r="D287" s="110" t="s">
        <v>270</v>
      </c>
      <c r="E287" s="110" t="s">
        <v>270</v>
      </c>
      <c r="F287" s="111">
        <v>-20096.59</v>
      </c>
      <c r="G287" s="102"/>
    </row>
    <row r="288" spans="4:7">
      <c r="D288" s="110" t="s">
        <v>271</v>
      </c>
      <c r="E288" s="110" t="s">
        <v>271</v>
      </c>
      <c r="F288" s="111">
        <v>-15591</v>
      </c>
      <c r="G288" s="102"/>
    </row>
    <row r="289" spans="4:7">
      <c r="D289" s="110" t="s">
        <v>272</v>
      </c>
      <c r="E289" s="110" t="s">
        <v>273</v>
      </c>
      <c r="F289" s="111">
        <v>-2916.94</v>
      </c>
      <c r="G289" s="102"/>
    </row>
    <row r="290" spans="4:7">
      <c r="D290" s="110" t="s">
        <v>274</v>
      </c>
      <c r="E290" s="110" t="s">
        <v>199</v>
      </c>
      <c r="F290" s="111">
        <v>0</v>
      </c>
      <c r="G290" s="102"/>
    </row>
    <row r="291" spans="4:7">
      <c r="D291" s="110" t="s">
        <v>127</v>
      </c>
      <c r="E291" s="110" t="s">
        <v>128</v>
      </c>
      <c r="F291" s="111">
        <v>-89278.01</v>
      </c>
      <c r="G291" s="102"/>
    </row>
    <row r="292" spans="4:7">
      <c r="D292" s="110" t="s">
        <v>129</v>
      </c>
      <c r="E292" s="110" t="s">
        <v>130</v>
      </c>
      <c r="F292" s="111">
        <v>-2058</v>
      </c>
      <c r="G292" s="102"/>
    </row>
    <row r="293" spans="4:7">
      <c r="D293" s="110" t="s">
        <v>275</v>
      </c>
      <c r="E293" s="110" t="s">
        <v>276</v>
      </c>
      <c r="F293" s="111">
        <v>-360</v>
      </c>
      <c r="G293" s="102"/>
    </row>
    <row r="294" spans="4:7">
      <c r="D294" s="110" t="s">
        <v>277</v>
      </c>
      <c r="E294" s="110" t="s">
        <v>278</v>
      </c>
      <c r="F294" s="111">
        <v>-504</v>
      </c>
      <c r="G294" s="102"/>
    </row>
    <row r="295" spans="4:7">
      <c r="D295" s="110" t="s">
        <v>279</v>
      </c>
      <c r="E295" s="110" t="s">
        <v>280</v>
      </c>
      <c r="F295" s="111">
        <v>-1224</v>
      </c>
      <c r="G295" s="102"/>
    </row>
    <row r="296" spans="4:7">
      <c r="D296" s="110" t="s">
        <v>281</v>
      </c>
      <c r="E296" s="110" t="s">
        <v>281</v>
      </c>
      <c r="F296" s="111">
        <v>0</v>
      </c>
      <c r="G296" s="102"/>
    </row>
    <row r="297" spans="4:7">
      <c r="D297" s="110" t="s">
        <v>282</v>
      </c>
      <c r="E297" s="110" t="s">
        <v>283</v>
      </c>
      <c r="F297" s="111">
        <v>0</v>
      </c>
      <c r="G297" s="102"/>
    </row>
    <row r="298" spans="4:7">
      <c r="D298" s="110" t="s">
        <v>131</v>
      </c>
      <c r="E298" s="110" t="s">
        <v>131</v>
      </c>
      <c r="F298" s="111">
        <v>-11376.6</v>
      </c>
      <c r="G298" s="102"/>
    </row>
    <row r="299" spans="4:7">
      <c r="D299" s="110" t="s">
        <v>323</v>
      </c>
      <c r="E299" s="110" t="s">
        <v>324</v>
      </c>
      <c r="F299" s="111">
        <v>0</v>
      </c>
      <c r="G299" s="102"/>
    </row>
    <row r="300" spans="4:7">
      <c r="D300" s="110" t="s">
        <v>284</v>
      </c>
      <c r="E300" s="110" t="s">
        <v>284</v>
      </c>
      <c r="F300" s="111">
        <v>-1464</v>
      </c>
      <c r="G300" s="102"/>
    </row>
    <row r="301" spans="4:7">
      <c r="D301" s="110" t="s">
        <v>337</v>
      </c>
      <c r="E301" s="110" t="s">
        <v>89</v>
      </c>
      <c r="F301" s="111">
        <v>0</v>
      </c>
      <c r="G301" s="102"/>
    </row>
    <row r="302" spans="4:7">
      <c r="D302" s="110" t="s">
        <v>285</v>
      </c>
      <c r="E302" s="110" t="s">
        <v>286</v>
      </c>
      <c r="F302" s="111">
        <v>-648</v>
      </c>
      <c r="G302" s="102"/>
    </row>
    <row r="303" spans="4:7">
      <c r="D303" s="103" t="s">
        <v>134</v>
      </c>
      <c r="E303" s="103"/>
      <c r="F303" s="112">
        <v>-4894086.93</v>
      </c>
      <c r="G303" s="102"/>
    </row>
    <row r="304" spans="4:7">
      <c r="D304" s="145"/>
      <c r="E304" s="145"/>
      <c r="F304" s="146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3"/>
  <sheetViews>
    <sheetView workbookViewId="0"/>
  </sheetViews>
  <sheetFormatPr baseColWidth="10" defaultRowHeight="15"/>
  <sheetData>
    <row r="1" spans="1:14" ht="409.5">
      <c r="C1" s="105" t="s">
        <v>351</v>
      </c>
      <c r="D1" s="105" t="s">
        <v>350</v>
      </c>
      <c r="E1" s="105" t="s">
        <v>349</v>
      </c>
      <c r="F1" s="105" t="s">
        <v>348</v>
      </c>
      <c r="G1" s="105" t="s">
        <v>347</v>
      </c>
      <c r="H1" s="105" t="s">
        <v>346</v>
      </c>
      <c r="I1" s="105" t="s">
        <v>345</v>
      </c>
      <c r="J1" s="105" t="s">
        <v>344</v>
      </c>
      <c r="K1" s="105" t="s">
        <v>355</v>
      </c>
      <c r="L1" s="105" t="s">
        <v>352</v>
      </c>
      <c r="M1" s="105" t="s">
        <v>353</v>
      </c>
      <c r="N1" s="105" t="s">
        <v>354</v>
      </c>
    </row>
    <row r="2" spans="1:14" ht="180">
      <c r="A2" s="105" t="s">
        <v>133</v>
      </c>
    </row>
    <row r="3" spans="1:14" ht="180">
      <c r="A3" s="105" t="s">
        <v>136</v>
      </c>
    </row>
    <row r="4" spans="1:14" ht="180">
      <c r="A4" s="105" t="s">
        <v>144</v>
      </c>
    </row>
    <row r="5" spans="1:14" ht="180">
      <c r="A5" s="105" t="s">
        <v>145</v>
      </c>
    </row>
    <row r="6" spans="1:14" ht="180">
      <c r="A6" s="105" t="s">
        <v>146</v>
      </c>
    </row>
    <row r="7" spans="1:14" ht="180">
      <c r="A7" s="105" t="s">
        <v>147</v>
      </c>
    </row>
    <row r="8" spans="1:14" ht="180">
      <c r="A8" s="105" t="s">
        <v>148</v>
      </c>
    </row>
    <row r="9" spans="1:14" ht="180">
      <c r="A9" s="105" t="s">
        <v>149</v>
      </c>
    </row>
    <row r="10" spans="1:14" ht="180">
      <c r="A10" s="105" t="s">
        <v>150</v>
      </c>
    </row>
    <row r="11" spans="1:14" ht="180">
      <c r="A11" s="105" t="s">
        <v>151</v>
      </c>
    </row>
    <row r="12" spans="1:14" ht="180">
      <c r="A12" s="105" t="s">
        <v>152</v>
      </c>
    </row>
    <row r="13" spans="1:14" ht="180">
      <c r="A13" s="105" t="s">
        <v>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92" activePane="bottomRight" state="frozen"/>
      <selection activeCell="D11" sqref="D11"/>
      <selection pane="topRight" activeCell="D11" sqref="D11"/>
      <selection pane="bottomLeft" activeCell="D11" sqref="D11"/>
      <selection pane="bottomRight" activeCell="I94" sqref="I94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167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72896.05</v>
      </c>
      <c r="G2" s="13">
        <f>+F2-H2-I2-J2</f>
        <v>72896.05</v>
      </c>
      <c r="H2" s="14"/>
      <c r="I2" s="14"/>
      <c r="J2" s="14"/>
    </row>
    <row r="3" spans="1:10" ht="13.5" customHeight="1">
      <c r="A3" s="1" t="s">
        <v>6</v>
      </c>
      <c r="B3" s="9" t="s">
        <v>155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159421.54999999999</v>
      </c>
      <c r="G3" s="13">
        <f t="shared" ref="G3:G66" si="2">+F3-H3-I3-J3</f>
        <v>159421.54999999999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14371.8</v>
      </c>
      <c r="G4" s="13">
        <f t="shared" si="2"/>
        <v>14371.8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37261.4</v>
      </c>
      <c r="G5" s="13">
        <f t="shared" si="2"/>
        <v>36653.800000000003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36066</v>
      </c>
      <c r="G6" s="13">
        <f t="shared" si="2"/>
        <v>36066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428977.47</v>
      </c>
      <c r="G7" s="13">
        <f t="shared" si="2"/>
        <v>428977.47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1050</v>
      </c>
      <c r="G8" s="13">
        <f t="shared" si="2"/>
        <v>1050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2</v>
      </c>
      <c r="D9" s="11" t="str">
        <f t="shared" si="0"/>
        <v>AGPM</v>
      </c>
      <c r="E9" s="11" t="str">
        <f t="shared" si="0"/>
        <v>AGPM</v>
      </c>
      <c r="F9" s="12">
        <f t="shared" si="1"/>
        <v>31655.4</v>
      </c>
      <c r="G9" s="13">
        <f t="shared" si="2"/>
        <v>31655.4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02</v>
      </c>
      <c r="D10" s="11" t="str">
        <f t="shared" si="0"/>
        <v>AIG</v>
      </c>
      <c r="E10" s="11" t="str">
        <f t="shared" si="0"/>
        <v>AIG</v>
      </c>
      <c r="F10" s="12">
        <f t="shared" si="1"/>
        <v>0</v>
      </c>
      <c r="G10" s="13">
        <f t="shared" si="2"/>
        <v>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43890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202001..202002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9927.18</v>
      </c>
      <c r="G12" s="13">
        <f t="shared" si="2"/>
        <v>9927.18</v>
      </c>
      <c r="H12" s="14"/>
      <c r="I12" s="14"/>
      <c r="J12" s="14"/>
    </row>
    <row r="13" spans="1:10" ht="13.5" customHeight="1">
      <c r="D13" s="11" t="str">
        <f t="shared" si="0"/>
        <v>APJ</v>
      </c>
      <c r="E13" s="11" t="str">
        <f t="shared" si="0"/>
        <v>ASSISTANCE PROT JURIDIQUE</v>
      </c>
      <c r="F13" s="12">
        <f t="shared" si="3"/>
        <v>29600.03</v>
      </c>
      <c r="G13" s="13">
        <f t="shared" si="2"/>
        <v>29600.03</v>
      </c>
      <c r="H13" s="14"/>
      <c r="I13" s="14"/>
      <c r="J13" s="14"/>
    </row>
    <row r="14" spans="1:10" ht="13.5" customHeight="1">
      <c r="D14" s="11" t="str">
        <f t="shared" si="0"/>
        <v>ASBANQPOPU</v>
      </c>
      <c r="E14" s="11" t="str">
        <f t="shared" si="0"/>
        <v>ASS BANQUE POPULAIRE</v>
      </c>
      <c r="F14" s="12">
        <f t="shared" si="3"/>
        <v>11195.6</v>
      </c>
      <c r="G14" s="13">
        <f t="shared" si="2"/>
        <v>11195.6</v>
      </c>
      <c r="H14" s="14"/>
      <c r="I14" s="14"/>
      <c r="J14" s="14"/>
    </row>
    <row r="15" spans="1:10" ht="13.5" customHeight="1">
      <c r="D15" s="11" t="str">
        <f t="shared" si="0"/>
        <v>ASIROM</v>
      </c>
      <c r="E15" s="11" t="str">
        <f t="shared" si="0"/>
        <v>ASIROM</v>
      </c>
      <c r="F15" s="12">
        <f t="shared" si="3"/>
        <v>60</v>
      </c>
      <c r="G15" s="13">
        <f t="shared" si="2"/>
        <v>60</v>
      </c>
      <c r="H15" s="14"/>
      <c r="I15" s="14"/>
      <c r="J15" s="14"/>
    </row>
    <row r="16" spans="1:10" ht="13.5" customHeight="1">
      <c r="D16" s="11" t="str">
        <f t="shared" si="0"/>
        <v>ASSMUTFONC</v>
      </c>
      <c r="E16" s="11" t="str">
        <f t="shared" si="0"/>
        <v>AMF</v>
      </c>
      <c r="F16" s="12">
        <f t="shared" si="3"/>
        <v>312</v>
      </c>
      <c r="G16" s="13">
        <f t="shared" si="2"/>
        <v>312</v>
      </c>
      <c r="H16" s="14"/>
      <c r="I16" s="14"/>
      <c r="J16" s="14"/>
    </row>
    <row r="17" spans="4:10" ht="13.5" customHeight="1">
      <c r="D17" s="11" t="str">
        <f t="shared" si="0"/>
        <v>ASSSUD</v>
      </c>
      <c r="E17" s="11" t="str">
        <f t="shared" si="0"/>
        <v>ASSURANCE DU SUD</v>
      </c>
      <c r="F17" s="12">
        <f t="shared" si="3"/>
        <v>470</v>
      </c>
      <c r="G17" s="13">
        <f t="shared" si="2"/>
        <v>470</v>
      </c>
      <c r="H17" s="14"/>
      <c r="I17" s="14"/>
      <c r="J17" s="14"/>
    </row>
    <row r="18" spans="4:10" ht="13.5" customHeight="1">
      <c r="D18" s="11" t="str">
        <f t="shared" si="0"/>
        <v>AXA</v>
      </c>
      <c r="E18" s="11" t="str">
        <f t="shared" si="0"/>
        <v>AXA ASSURANCES</v>
      </c>
      <c r="F18" s="12">
        <f t="shared" si="3"/>
        <v>719327.33</v>
      </c>
      <c r="G18" s="13">
        <f t="shared" si="2"/>
        <v>719327.33</v>
      </c>
      <c r="H18" s="14"/>
      <c r="I18" s="14"/>
      <c r="J18" s="14"/>
    </row>
    <row r="19" spans="4:10" ht="13.5" customHeight="1">
      <c r="D19" s="11" t="str">
        <f t="shared" ref="D19:E34" si="4">+D162</f>
        <v>AXABELGI</v>
      </c>
      <c r="E19" s="11" t="str">
        <f t="shared" si="4"/>
        <v>AXA BELGIUM</v>
      </c>
      <c r="F19" s="12">
        <f t="shared" si="3"/>
        <v>0</v>
      </c>
      <c r="G19" s="13">
        <f t="shared" si="2"/>
        <v>0</v>
      </c>
      <c r="H19" s="14"/>
      <c r="I19" s="14"/>
      <c r="J19" s="14"/>
    </row>
    <row r="20" spans="4:10" ht="13.5" customHeight="1">
      <c r="D20" s="11" t="str">
        <f t="shared" si="4"/>
        <v>AXACORP</v>
      </c>
      <c r="E20" s="11" t="str">
        <f t="shared" si="4"/>
        <v>AXA CORPORATE SOLUTIONS ASSURANCES</v>
      </c>
      <c r="F20" s="12">
        <f t="shared" si="3"/>
        <v>3156</v>
      </c>
      <c r="G20" s="13">
        <f t="shared" si="2"/>
        <v>3156</v>
      </c>
      <c r="H20" s="14"/>
      <c r="I20" s="14"/>
      <c r="J20" s="14"/>
    </row>
    <row r="21" spans="4:10" ht="13.5" customHeight="1">
      <c r="D21" s="11" t="str">
        <f t="shared" si="4"/>
        <v>BPCEANATIX</v>
      </c>
      <c r="E21" s="11" t="str">
        <f t="shared" si="4"/>
        <v>BPCE NATIXIS</v>
      </c>
      <c r="F21" s="12">
        <f t="shared" si="3"/>
        <v>36276.199999999997</v>
      </c>
      <c r="G21" s="13">
        <f t="shared" si="2"/>
        <v>36276.199999999997</v>
      </c>
      <c r="H21" s="14"/>
      <c r="I21" s="14"/>
      <c r="J21" s="14"/>
    </row>
    <row r="22" spans="4:10" ht="13.5" customHeight="1">
      <c r="D22" s="11" t="str">
        <f t="shared" si="4"/>
        <v>BQPOST</v>
      </c>
      <c r="E22" s="11" t="str">
        <f t="shared" si="4"/>
        <v>BANQUE POSTALE</v>
      </c>
      <c r="F22" s="12">
        <f t="shared" si="3"/>
        <v>182009</v>
      </c>
      <c r="G22" s="13">
        <f t="shared" si="2"/>
        <v>182009</v>
      </c>
      <c r="H22" s="14"/>
      <c r="I22" s="14"/>
      <c r="J22" s="14"/>
    </row>
    <row r="23" spans="4:10" ht="13.5" customHeight="1">
      <c r="D23" s="11" t="str">
        <f t="shared" si="4"/>
        <v>BRA</v>
      </c>
      <c r="E23" s="11" t="str">
        <f t="shared" si="4"/>
        <v>BRA - CLIENTS EN ATTENTE</v>
      </c>
      <c r="F23" s="12">
        <f t="shared" si="3"/>
        <v>-489.6</v>
      </c>
      <c r="G23" s="13">
        <f t="shared" si="2"/>
        <v>-489.6</v>
      </c>
      <c r="H23" s="14"/>
      <c r="I23" s="14"/>
      <c r="J23" s="14"/>
    </row>
    <row r="24" spans="4:10" ht="13.5" customHeight="1">
      <c r="D24" s="11" t="str">
        <f t="shared" si="4"/>
        <v>BTA</v>
      </c>
      <c r="E24" s="11" t="str">
        <f t="shared" si="4"/>
        <v>BTA</v>
      </c>
      <c r="F24" s="12">
        <f t="shared" si="3"/>
        <v>72</v>
      </c>
      <c r="G24" s="13">
        <f t="shared" si="2"/>
        <v>72</v>
      </c>
      <c r="H24" s="14"/>
      <c r="I24" s="14"/>
      <c r="J24" s="14"/>
    </row>
    <row r="25" spans="4:10" ht="13.5" customHeight="1">
      <c r="D25" s="11" t="str">
        <f t="shared" si="4"/>
        <v>C01POLYSAS</v>
      </c>
      <c r="E25" s="11" t="str">
        <f t="shared" si="4"/>
        <v>C01 POLY SAS</v>
      </c>
      <c r="F25" s="12">
        <f t="shared" si="3"/>
        <v>46399.91</v>
      </c>
      <c r="G25" s="13">
        <f t="shared" si="2"/>
        <v>46399.91</v>
      </c>
      <c r="H25" s="14"/>
      <c r="I25" s="14"/>
      <c r="J25" s="14"/>
    </row>
    <row r="26" spans="4:10" ht="13.5" customHeight="1">
      <c r="D26" s="11" t="str">
        <f t="shared" si="4"/>
        <v>C04POLYIDF</v>
      </c>
      <c r="E26" s="11" t="str">
        <f t="shared" si="4"/>
        <v>C04 POLY IDF</v>
      </c>
      <c r="F26" s="12">
        <f t="shared" si="3"/>
        <v>726</v>
      </c>
      <c r="G26" s="13">
        <f t="shared" si="2"/>
        <v>726</v>
      </c>
      <c r="H26" s="14"/>
      <c r="I26" s="14"/>
      <c r="J26" s="14"/>
    </row>
    <row r="27" spans="4:10" ht="13.5" customHeight="1">
      <c r="D27" s="11" t="str">
        <f t="shared" si="4"/>
        <v>C05POLYLAN</v>
      </c>
      <c r="E27" s="11" t="str">
        <f t="shared" si="4"/>
        <v>C05 POLY LANGUEDOC</v>
      </c>
      <c r="F27" s="12">
        <f t="shared" si="3"/>
        <v>0</v>
      </c>
      <c r="G27" s="13">
        <f t="shared" si="2"/>
        <v>0</v>
      </c>
      <c r="H27" s="14"/>
      <c r="I27" s="14"/>
      <c r="J27" s="14"/>
    </row>
    <row r="28" spans="4:10" ht="13.5" customHeight="1">
      <c r="D28" s="11" t="str">
        <f t="shared" si="4"/>
        <v>C07POLYNORD</v>
      </c>
      <c r="E28" s="11" t="str">
        <f t="shared" si="4"/>
        <v>C07 POLY NORD</v>
      </c>
      <c r="F28" s="12">
        <f t="shared" si="3"/>
        <v>20519.57</v>
      </c>
      <c r="G28" s="13">
        <f t="shared" si="2"/>
        <v>20519.57</v>
      </c>
      <c r="H28" s="14"/>
      <c r="I28" s="14"/>
      <c r="J28" s="14"/>
    </row>
    <row r="29" spans="4:10" ht="13.5" customHeight="1">
      <c r="D29" s="11" t="str">
        <f t="shared" si="4"/>
        <v>C10POLYPAQ</v>
      </c>
      <c r="E29" s="11" t="str">
        <f t="shared" si="4"/>
        <v>C10 POLY PAQ</v>
      </c>
      <c r="F29" s="12">
        <f t="shared" si="3"/>
        <v>47058.83</v>
      </c>
      <c r="G29" s="13">
        <f t="shared" si="2"/>
        <v>47058.83</v>
      </c>
      <c r="H29" s="14"/>
      <c r="I29" s="14"/>
      <c r="J29" s="14"/>
    </row>
    <row r="30" spans="4:10" ht="13.5" customHeight="1">
      <c r="D30" s="11" t="str">
        <f t="shared" si="4"/>
        <v>C14OCEAN</v>
      </c>
      <c r="E30" s="11" t="str">
        <f t="shared" si="4"/>
        <v>C14 POLY OCEAN INDIEN</v>
      </c>
      <c r="F30" s="12">
        <f t="shared" si="3"/>
        <v>127.7</v>
      </c>
      <c r="G30" s="13">
        <f t="shared" si="2"/>
        <v>127.7</v>
      </c>
      <c r="H30" s="14"/>
      <c r="I30" s="14"/>
      <c r="J30" s="14"/>
    </row>
    <row r="31" spans="4:10" ht="13.5" customHeight="1">
      <c r="D31" s="11" t="str">
        <f t="shared" si="4"/>
        <v>C15POLYTEL</v>
      </c>
      <c r="E31" s="11" t="str">
        <f t="shared" si="4"/>
        <v>C15 POLYTEL</v>
      </c>
      <c r="F31" s="12">
        <f t="shared" si="3"/>
        <v>42896.87</v>
      </c>
      <c r="G31" s="13">
        <f t="shared" si="2"/>
        <v>42896.87</v>
      </c>
      <c r="H31" s="14"/>
      <c r="I31" s="14"/>
      <c r="J31" s="14"/>
    </row>
    <row r="32" spans="4:10" ht="13.5" customHeight="1">
      <c r="D32" s="11" t="str">
        <f t="shared" si="4"/>
        <v>C20ENVIRON</v>
      </c>
      <c r="E32" s="11" t="str">
        <f t="shared" si="4"/>
        <v xml:space="preserve">C20 ENVIRONNEMENT </v>
      </c>
      <c r="F32" s="12">
        <f t="shared" si="3"/>
        <v>2988</v>
      </c>
      <c r="G32" s="13">
        <f t="shared" si="2"/>
        <v>2988</v>
      </c>
      <c r="H32" s="14"/>
      <c r="I32" s="14"/>
      <c r="J32" s="14"/>
    </row>
    <row r="33" spans="4:10" ht="13.5" customHeight="1">
      <c r="D33" s="11" t="str">
        <f t="shared" si="4"/>
        <v>C32GECO</v>
      </c>
      <c r="E33" s="11" t="str">
        <f t="shared" si="4"/>
        <v xml:space="preserve">C32 GECO </v>
      </c>
      <c r="F33" s="12">
        <f t="shared" si="3"/>
        <v>34684.080000000002</v>
      </c>
      <c r="G33" s="13">
        <f t="shared" si="2"/>
        <v>34684.080000000002</v>
      </c>
      <c r="H33" s="14"/>
      <c r="I33" s="14"/>
      <c r="J33" s="14"/>
    </row>
    <row r="34" spans="4:10" ht="13.5" customHeight="1">
      <c r="D34" s="11" t="str">
        <f t="shared" si="4"/>
        <v>C35PREVENBAT</v>
      </c>
      <c r="E34" s="11" t="str">
        <f t="shared" si="4"/>
        <v>C35 PREVENBAT</v>
      </c>
      <c r="F34" s="12">
        <f t="shared" si="3"/>
        <v>2988</v>
      </c>
      <c r="G34" s="13">
        <f t="shared" si="2"/>
        <v>2988</v>
      </c>
      <c r="H34" s="14"/>
      <c r="I34" s="14"/>
      <c r="J34" s="14"/>
    </row>
    <row r="35" spans="4:10" ht="13.5" customHeight="1">
      <c r="D35" s="11" t="str">
        <f t="shared" ref="D35:E50" si="5">+D178</f>
        <v>CAASMUTBTP</v>
      </c>
      <c r="E35" s="11" t="str">
        <f t="shared" si="5"/>
        <v>CAM BTP</v>
      </c>
      <c r="F35" s="12">
        <f t="shared" si="3"/>
        <v>0</v>
      </c>
      <c r="G35" s="13">
        <f t="shared" si="2"/>
        <v>0</v>
      </c>
      <c r="H35" s="14"/>
      <c r="I35" s="14"/>
      <c r="J35" s="14"/>
    </row>
    <row r="36" spans="4:10" ht="13.5" customHeight="1">
      <c r="D36" s="11" t="str">
        <f t="shared" si="5"/>
        <v>CAISSMEUSI</v>
      </c>
      <c r="E36" s="11" t="str">
        <f t="shared" si="5"/>
        <v>CAISSE MEUSIENNE</v>
      </c>
      <c r="F36" s="12">
        <f t="shared" si="3"/>
        <v>2732</v>
      </c>
      <c r="G36" s="13">
        <f t="shared" si="2"/>
        <v>2732</v>
      </c>
      <c r="H36" s="14"/>
      <c r="I36" s="14"/>
      <c r="J36" s="14"/>
    </row>
    <row r="37" spans="4:10" ht="13.5" customHeight="1">
      <c r="D37" s="11" t="str">
        <f t="shared" si="5"/>
        <v>CALYPSO</v>
      </c>
      <c r="E37" s="11" t="str">
        <f t="shared" si="5"/>
        <v>CALYPSO</v>
      </c>
      <c r="F37" s="12">
        <f t="shared" si="3"/>
        <v>2569</v>
      </c>
      <c r="G37" s="13">
        <f t="shared" si="2"/>
        <v>2569</v>
      </c>
      <c r="H37" s="14"/>
      <c r="I37" s="14"/>
      <c r="J37" s="14"/>
    </row>
    <row r="38" spans="4:10" ht="13.5" customHeight="1">
      <c r="D38" s="11" t="str">
        <f t="shared" si="5"/>
        <v>CAMCA</v>
      </c>
      <c r="E38" s="11" t="str">
        <f t="shared" si="5"/>
        <v>CAMCA</v>
      </c>
      <c r="F38" s="12">
        <f t="shared" si="3"/>
        <v>7140</v>
      </c>
      <c r="G38" s="13">
        <f t="shared" si="2"/>
        <v>7140</v>
      </c>
      <c r="H38" s="14"/>
      <c r="I38" s="14"/>
      <c r="J38" s="14"/>
    </row>
    <row r="39" spans="4:10" ht="13.5" customHeight="1">
      <c r="D39" s="11" t="str">
        <f t="shared" si="5"/>
        <v>CARMA</v>
      </c>
      <c r="E39" s="11" t="str">
        <f t="shared" si="5"/>
        <v>CARMA</v>
      </c>
      <c r="F39" s="12">
        <f t="shared" si="3"/>
        <v>5524.8</v>
      </c>
      <c r="G39" s="13">
        <f t="shared" si="2"/>
        <v>5524.8</v>
      </c>
      <c r="H39" s="14"/>
      <c r="I39" s="14"/>
      <c r="J39" s="14"/>
    </row>
    <row r="40" spans="4:10" ht="13.5" customHeight="1">
      <c r="D40" s="11" t="str">
        <f t="shared" si="5"/>
        <v>CFDP</v>
      </c>
      <c r="E40" s="11" t="str">
        <f t="shared" si="5"/>
        <v>CFDP</v>
      </c>
      <c r="F40" s="12">
        <f t="shared" si="3"/>
        <v>2825</v>
      </c>
      <c r="G40" s="13">
        <f t="shared" si="2"/>
        <v>2825</v>
      </c>
      <c r="H40" s="14"/>
      <c r="I40" s="14"/>
      <c r="J40" s="14"/>
    </row>
    <row r="41" spans="4:10" ht="13.5" customHeight="1">
      <c r="D41" s="11" t="str">
        <f t="shared" si="5"/>
        <v>CHUBBASS</v>
      </c>
      <c r="E41" s="11" t="str">
        <f t="shared" si="5"/>
        <v>CHUBB ASSURANCES</v>
      </c>
      <c r="F41" s="12">
        <f t="shared" si="3"/>
        <v>2184</v>
      </c>
      <c r="G41" s="13">
        <f t="shared" si="2"/>
        <v>2184</v>
      </c>
      <c r="H41" s="14"/>
      <c r="I41" s="14"/>
      <c r="J41" s="14"/>
    </row>
    <row r="42" spans="4:10" ht="13.5" customHeight="1">
      <c r="D42" s="11" t="str">
        <f t="shared" si="5"/>
        <v>CIAM</v>
      </c>
      <c r="E42" s="11" t="str">
        <f t="shared" si="5"/>
        <v>CIAM</v>
      </c>
      <c r="F42" s="12">
        <f t="shared" si="3"/>
        <v>360</v>
      </c>
      <c r="G42" s="13">
        <f t="shared" si="2"/>
        <v>360</v>
      </c>
      <c r="H42" s="14"/>
      <c r="I42" s="14"/>
      <c r="J42" s="14"/>
    </row>
    <row r="43" spans="4:10" ht="13.5" customHeight="1">
      <c r="D43" s="11" t="str">
        <f t="shared" si="5"/>
        <v>CIBLEEXPERT</v>
      </c>
      <c r="E43" s="11" t="str">
        <f t="shared" si="5"/>
        <v>C16CIBLEXPERTS</v>
      </c>
      <c r="F43" s="12">
        <f t="shared" si="3"/>
        <v>900</v>
      </c>
      <c r="G43" s="13">
        <f t="shared" si="2"/>
        <v>900</v>
      </c>
      <c r="H43" s="14"/>
      <c r="I43" s="14"/>
      <c r="J43" s="14"/>
    </row>
    <row r="44" spans="4:10" ht="13.5" customHeight="1">
      <c r="D44" s="11" t="str">
        <f t="shared" si="5"/>
        <v>CLIENTDIVERS</v>
      </c>
      <c r="E44" s="11" t="str">
        <f t="shared" si="5"/>
        <v>CLIENT DIVERS</v>
      </c>
      <c r="F44" s="12">
        <f t="shared" si="3"/>
        <v>360</v>
      </c>
      <c r="G44" s="13">
        <f t="shared" si="2"/>
        <v>360</v>
      </c>
      <c r="H44" s="14"/>
      <c r="I44" s="14"/>
      <c r="J44" s="14"/>
    </row>
    <row r="45" spans="4:10" ht="13.5" customHeight="1">
      <c r="D45" s="11" t="str">
        <f t="shared" si="5"/>
        <v>COVEA</v>
      </c>
      <c r="E45" s="11" t="str">
        <f t="shared" si="5"/>
        <v>COVEA</v>
      </c>
      <c r="F45" s="12">
        <f t="shared" si="3"/>
        <v>13125.02</v>
      </c>
      <c r="G45" s="13">
        <f t="shared" si="2"/>
        <v>13125.02</v>
      </c>
      <c r="H45" s="14"/>
      <c r="I45" s="14"/>
      <c r="J45" s="14"/>
    </row>
    <row r="46" spans="4:10" ht="13.5" customHeight="1">
      <c r="D46" s="11" t="str">
        <f t="shared" si="5"/>
        <v>DIRECTASS</v>
      </c>
      <c r="E46" s="11" t="str">
        <f t="shared" si="5"/>
        <v>DIRECT ASSURANCES</v>
      </c>
      <c r="F46" s="12">
        <f t="shared" si="3"/>
        <v>408</v>
      </c>
      <c r="G46" s="13">
        <f t="shared" si="2"/>
        <v>408</v>
      </c>
      <c r="H46" s="14"/>
      <c r="I46" s="14"/>
      <c r="J46" s="14"/>
    </row>
    <row r="47" spans="4:10" ht="13.5" customHeight="1">
      <c r="D47" s="11" t="str">
        <f t="shared" si="5"/>
        <v>ECUREUILAS</v>
      </c>
      <c r="E47" s="11" t="str">
        <f t="shared" si="5"/>
        <v>ECUREUIL ASSURANCE</v>
      </c>
      <c r="F47" s="12">
        <f t="shared" si="3"/>
        <v>26040</v>
      </c>
      <c r="G47" s="13">
        <f t="shared" si="2"/>
        <v>26040</v>
      </c>
      <c r="H47" s="14"/>
      <c r="I47" s="14"/>
      <c r="J47" s="14"/>
    </row>
    <row r="48" spans="4:10" ht="13.5" customHeight="1">
      <c r="D48" s="11" t="str">
        <f t="shared" si="5"/>
        <v>EDFCIST</v>
      </c>
      <c r="E48" s="11" t="str">
        <f t="shared" si="5"/>
        <v>EDF CIST</v>
      </c>
      <c r="F48" s="12">
        <f t="shared" si="3"/>
        <v>2041.2</v>
      </c>
      <c r="G48" s="13">
        <f t="shared" si="2"/>
        <v>2041.2</v>
      </c>
      <c r="H48" s="14"/>
      <c r="I48" s="14"/>
      <c r="J48" s="14"/>
    </row>
    <row r="49" spans="4:10" ht="13.5" customHeight="1">
      <c r="D49" s="11" t="str">
        <f t="shared" si="5"/>
        <v>ERDF</v>
      </c>
      <c r="E49" s="11" t="str">
        <f t="shared" si="5"/>
        <v>ERDF</v>
      </c>
      <c r="F49" s="12">
        <f t="shared" si="3"/>
        <v>627</v>
      </c>
      <c r="G49" s="13">
        <f t="shared" si="2"/>
        <v>627</v>
      </c>
      <c r="H49" s="14"/>
      <c r="I49" s="14"/>
      <c r="J49" s="14"/>
    </row>
    <row r="50" spans="4:10" ht="13.5" customHeight="1">
      <c r="D50" s="11" t="str">
        <f t="shared" si="5"/>
        <v>ETHIAS</v>
      </c>
      <c r="E50" s="11" t="str">
        <f t="shared" si="5"/>
        <v>ETHIAS</v>
      </c>
      <c r="F50" s="12">
        <f t="shared" si="3"/>
        <v>4548</v>
      </c>
      <c r="G50" s="13">
        <f t="shared" si="2"/>
        <v>4548</v>
      </c>
      <c r="H50" s="14"/>
      <c r="I50" s="14"/>
      <c r="J50" s="14"/>
    </row>
    <row r="51" spans="4:10" ht="13.5" customHeight="1">
      <c r="D51" s="11" t="str">
        <f t="shared" ref="D51:E66" si="6">+D194</f>
        <v>EUROFIL</v>
      </c>
      <c r="E51" s="11" t="str">
        <f t="shared" si="6"/>
        <v>EUROFIL</v>
      </c>
      <c r="F51" s="12">
        <f t="shared" si="3"/>
        <v>23009.26</v>
      </c>
      <c r="G51" s="13">
        <f t="shared" si="2"/>
        <v>23009.26</v>
      </c>
      <c r="H51" s="14"/>
      <c r="I51" s="14"/>
      <c r="J51" s="14"/>
    </row>
    <row r="52" spans="4:10" ht="13.5" customHeight="1">
      <c r="D52" s="11" t="str">
        <f t="shared" si="6"/>
        <v>EUROPROJUR</v>
      </c>
      <c r="E52" s="11" t="str">
        <f t="shared" si="6"/>
        <v>EUROP PROT JURIDIQUE</v>
      </c>
      <c r="F52" s="12">
        <f t="shared" si="3"/>
        <v>3404</v>
      </c>
      <c r="G52" s="13">
        <f t="shared" si="2"/>
        <v>3404</v>
      </c>
      <c r="H52" s="14"/>
      <c r="I52" s="14"/>
      <c r="J52" s="14"/>
    </row>
    <row r="53" spans="4:10" ht="13.5" customHeight="1">
      <c r="D53" s="11" t="str">
        <f t="shared" si="6"/>
        <v>EXPDIRECTE</v>
      </c>
      <c r="E53" s="11" t="str">
        <f t="shared" si="6"/>
        <v>EXPERTISE DIRECTE</v>
      </c>
      <c r="F53" s="12">
        <f t="shared" si="3"/>
        <v>132015.75</v>
      </c>
      <c r="G53" s="13">
        <f t="shared" si="2"/>
        <v>132015.75</v>
      </c>
      <c r="H53" s="14"/>
      <c r="I53" s="14"/>
      <c r="J53" s="14"/>
    </row>
    <row r="54" spans="4:10" ht="13.5" customHeight="1">
      <c r="D54" s="11" t="str">
        <f t="shared" si="6"/>
        <v>FILIAMAIF</v>
      </c>
      <c r="E54" s="11" t="str">
        <f t="shared" si="6"/>
        <v>FILIA MAIF</v>
      </c>
      <c r="F54" s="12">
        <f t="shared" si="3"/>
        <v>28287.8</v>
      </c>
      <c r="G54" s="13">
        <f t="shared" si="2"/>
        <v>28287.8</v>
      </c>
      <c r="H54" s="14"/>
      <c r="I54" s="14"/>
      <c r="J54" s="14"/>
    </row>
    <row r="55" spans="4:10" ht="13.5" customHeight="1">
      <c r="D55" s="11" t="str">
        <f t="shared" si="6"/>
        <v>GAN</v>
      </c>
      <c r="E55" s="11" t="str">
        <f t="shared" si="6"/>
        <v>GAN</v>
      </c>
      <c r="F55" s="12">
        <f t="shared" si="3"/>
        <v>86874.08</v>
      </c>
      <c r="G55" s="13">
        <f t="shared" si="2"/>
        <v>86874.08</v>
      </c>
      <c r="H55" s="14"/>
      <c r="I55" s="14"/>
      <c r="J55" s="14"/>
    </row>
    <row r="56" spans="4:10" ht="13.5" customHeight="1">
      <c r="D56" s="11" t="str">
        <f t="shared" si="6"/>
        <v>GANCIF</v>
      </c>
      <c r="E56" s="11" t="str">
        <f t="shared" si="6"/>
        <v>GAN CIF</v>
      </c>
      <c r="F56" s="12">
        <f t="shared" si="3"/>
        <v>9556</v>
      </c>
      <c r="G56" s="13">
        <f t="shared" si="2"/>
        <v>9556</v>
      </c>
      <c r="H56" s="14"/>
      <c r="I56" s="14"/>
      <c r="J56" s="14"/>
    </row>
    <row r="57" spans="4:10" ht="13.5" customHeight="1">
      <c r="D57" s="11" t="str">
        <f t="shared" si="6"/>
        <v>GANEURO</v>
      </c>
      <c r="E57" s="11" t="str">
        <f t="shared" si="6"/>
        <v>GAN EUROCOURTAGE</v>
      </c>
      <c r="F57" s="12">
        <f t="shared" si="3"/>
        <v>94862</v>
      </c>
      <c r="G57" s="13">
        <f t="shared" si="2"/>
        <v>94862</v>
      </c>
      <c r="H57" s="14"/>
      <c r="I57" s="14"/>
      <c r="J57" s="14"/>
    </row>
    <row r="58" spans="4:10" ht="13.5" customHeight="1">
      <c r="D58" s="11" t="str">
        <f t="shared" si="6"/>
        <v>GCMAAF</v>
      </c>
      <c r="E58" s="11" t="str">
        <f t="shared" si="6"/>
        <v>C32GECO</v>
      </c>
      <c r="F58" s="12">
        <f t="shared" si="3"/>
        <v>2802</v>
      </c>
      <c r="G58" s="13">
        <f t="shared" si="2"/>
        <v>2802</v>
      </c>
      <c r="H58" s="14"/>
      <c r="I58" s="14"/>
      <c r="J58" s="14"/>
    </row>
    <row r="59" spans="4:10" ht="13.5" customHeight="1">
      <c r="D59" s="11" t="str">
        <f t="shared" si="6"/>
        <v>GENERALI</v>
      </c>
      <c r="E59" s="11" t="str">
        <f t="shared" si="6"/>
        <v>GENERALI ASSURANCES</v>
      </c>
      <c r="F59" s="12">
        <f t="shared" si="3"/>
        <v>253829.51</v>
      </c>
      <c r="G59" s="13">
        <f t="shared" si="2"/>
        <v>253829.51</v>
      </c>
      <c r="H59" s="14"/>
      <c r="I59" s="14"/>
      <c r="J59" s="14"/>
    </row>
    <row r="60" spans="4:10" ht="13.5" customHeight="1">
      <c r="D60" s="11" t="str">
        <f t="shared" si="6"/>
        <v>GMFASS</v>
      </c>
      <c r="E60" s="11" t="str">
        <f t="shared" si="6"/>
        <v>GMFASSURANCES</v>
      </c>
      <c r="F60" s="12">
        <f t="shared" si="3"/>
        <v>51461.4</v>
      </c>
      <c r="G60" s="13">
        <f t="shared" si="2"/>
        <v>51461.4</v>
      </c>
      <c r="H60" s="14"/>
      <c r="I60" s="14"/>
      <c r="J60" s="14"/>
    </row>
    <row r="61" spans="4:10" ht="13.5" customHeight="1">
      <c r="D61" s="11" t="str">
        <f t="shared" si="6"/>
        <v>GROUPAMA</v>
      </c>
      <c r="E61" s="11" t="str">
        <f t="shared" si="6"/>
        <v>GROUPAMA</v>
      </c>
      <c r="F61" s="12">
        <f t="shared" si="3"/>
        <v>583893.6</v>
      </c>
      <c r="G61" s="13">
        <f t="shared" si="2"/>
        <v>583893.6</v>
      </c>
      <c r="H61" s="14"/>
      <c r="I61" s="14"/>
      <c r="J61" s="14"/>
    </row>
    <row r="62" spans="4:10" ht="13.5" customHeight="1">
      <c r="D62" s="11" t="str">
        <f t="shared" si="6"/>
        <v>GROUPAMATR</v>
      </c>
      <c r="E62" s="11" t="str">
        <f t="shared" si="6"/>
        <v>GROUPAMA TRANSPORTS</v>
      </c>
      <c r="F62" s="12">
        <f t="shared" si="3"/>
        <v>1392</v>
      </c>
      <c r="G62" s="13">
        <f t="shared" si="2"/>
        <v>1392</v>
      </c>
      <c r="H62" s="14"/>
      <c r="I62" s="14"/>
      <c r="J62" s="14"/>
    </row>
    <row r="63" spans="4:10" ht="13.5" customHeight="1">
      <c r="D63" s="11" t="str">
        <f t="shared" si="6"/>
        <v>GROUPEA</v>
      </c>
      <c r="E63" s="11" t="str">
        <f t="shared" si="6"/>
        <v>GROUPE AZUR</v>
      </c>
      <c r="F63" s="12">
        <f t="shared" si="3"/>
        <v>526.79999999999995</v>
      </c>
      <c r="G63" s="13">
        <f t="shared" si="2"/>
        <v>526.79999999999995</v>
      </c>
      <c r="H63" s="14"/>
      <c r="I63" s="14"/>
      <c r="J63" s="14"/>
    </row>
    <row r="64" spans="4:10" ht="13.5" customHeight="1">
      <c r="D64" s="11" t="str">
        <f t="shared" si="6"/>
        <v>GROUPELAP</v>
      </c>
      <c r="E64" s="11" t="str">
        <f t="shared" si="6"/>
        <v>GROUPE LA POSTE</v>
      </c>
      <c r="F64" s="12">
        <f t="shared" si="3"/>
        <v>2748</v>
      </c>
      <c r="G64" s="13">
        <f t="shared" si="2"/>
        <v>2748</v>
      </c>
      <c r="H64" s="14"/>
      <c r="I64" s="14"/>
      <c r="J64" s="14"/>
    </row>
    <row r="65" spans="4:10" ht="13.5" customHeight="1">
      <c r="D65" s="11" t="str">
        <f t="shared" si="6"/>
        <v>GROUROUM</v>
      </c>
      <c r="E65" s="11" t="str">
        <f t="shared" si="6"/>
        <v>GROUPAMA ROUMANIE</v>
      </c>
      <c r="F65" s="12">
        <f t="shared" si="3"/>
        <v>40</v>
      </c>
      <c r="G65" s="13">
        <f t="shared" si="2"/>
        <v>40</v>
      </c>
      <c r="H65" s="14"/>
      <c r="I65" s="14"/>
      <c r="J65" s="14"/>
    </row>
    <row r="66" spans="4:10" ht="13.5" customHeight="1">
      <c r="D66" s="11" t="str">
        <f t="shared" si="6"/>
        <v>HDIGERLING</v>
      </c>
      <c r="E66" s="11" t="str">
        <f t="shared" si="6"/>
        <v>HDI GERLING</v>
      </c>
      <c r="F66" s="12">
        <f t="shared" si="3"/>
        <v>17280</v>
      </c>
      <c r="G66" s="13">
        <f t="shared" si="2"/>
        <v>17280</v>
      </c>
      <c r="H66" s="14"/>
      <c r="I66" s="14"/>
      <c r="J66" s="14"/>
    </row>
    <row r="67" spans="4:10" ht="13.5" customHeight="1">
      <c r="D67" s="11" t="str">
        <f t="shared" ref="D67:E82" si="7">+D210</f>
        <v>HELVETIA</v>
      </c>
      <c r="E67" s="11" t="str">
        <f t="shared" si="7"/>
        <v>HELVETIA</v>
      </c>
      <c r="F67" s="12">
        <f t="shared" si="3"/>
        <v>2256</v>
      </c>
      <c r="G67" s="13">
        <f t="shared" ref="G67:G84" si="8">+F67-H67-I67-J67</f>
        <v>2256</v>
      </c>
      <c r="H67" s="14"/>
      <c r="I67" s="14"/>
      <c r="J67" s="14"/>
    </row>
    <row r="68" spans="4:10" ht="13.5" customHeight="1">
      <c r="D68" s="11" t="str">
        <f t="shared" si="7"/>
        <v>HISCOXASS</v>
      </c>
      <c r="E68" s="11" t="str">
        <f t="shared" si="7"/>
        <v>HISCOX ASSURANCES</v>
      </c>
      <c r="F68" s="12">
        <f t="shared" si="3"/>
        <v>900</v>
      </c>
      <c r="G68" s="13">
        <f t="shared" si="8"/>
        <v>900</v>
      </c>
      <c r="H68" s="14"/>
      <c r="I68" s="14"/>
      <c r="J68" s="14"/>
    </row>
    <row r="69" spans="4:10" ht="13.5" customHeight="1">
      <c r="D69" s="11" t="str">
        <f t="shared" si="7"/>
        <v>JURIDICA</v>
      </c>
      <c r="E69" s="11" t="str">
        <f t="shared" si="7"/>
        <v>JURIDICA</v>
      </c>
      <c r="F69" s="12">
        <f t="shared" si="3"/>
        <v>360</v>
      </c>
      <c r="G69" s="13">
        <f t="shared" si="8"/>
        <v>360</v>
      </c>
      <c r="H69" s="14"/>
      <c r="I69" s="14"/>
      <c r="J69" s="14"/>
    </row>
    <row r="70" spans="4:10" ht="13.5" customHeight="1">
      <c r="D70" s="11" t="str">
        <f t="shared" si="7"/>
        <v>LABRESSANE</v>
      </c>
      <c r="E70" s="11" t="str">
        <f t="shared" si="7"/>
        <v>Tiers à créer</v>
      </c>
      <c r="F70" s="12">
        <f t="shared" si="3"/>
        <v>0</v>
      </c>
      <c r="G70" s="13">
        <f t="shared" si="8"/>
        <v>0</v>
      </c>
      <c r="H70" s="14"/>
      <c r="I70" s="14"/>
      <c r="J70" s="14"/>
    </row>
    <row r="71" spans="4:10" ht="13.5" customHeight="1">
      <c r="D71" s="11" t="str">
        <f t="shared" si="7"/>
        <v>LAPARISASS</v>
      </c>
      <c r="E71" s="11" t="str">
        <f t="shared" si="7"/>
        <v>LA PARISIENNE ASSURANCE</v>
      </c>
      <c r="F71" s="12">
        <f t="shared" si="3"/>
        <v>23082</v>
      </c>
      <c r="G71" s="13">
        <f t="shared" si="8"/>
        <v>23082</v>
      </c>
      <c r="H71" s="14"/>
      <c r="I71" s="14"/>
      <c r="J71" s="14"/>
    </row>
    <row r="72" spans="4:10" ht="13.5" customHeight="1">
      <c r="D72" s="11" t="str">
        <f t="shared" si="7"/>
        <v>LAUXILIAIR</v>
      </c>
      <c r="E72" s="11" t="str">
        <f t="shared" si="7"/>
        <v>L AUXILIAIRE</v>
      </c>
      <c r="F72" s="12">
        <f t="shared" si="3"/>
        <v>840</v>
      </c>
      <c r="G72" s="13">
        <f t="shared" si="8"/>
        <v>840</v>
      </c>
      <c r="H72" s="14"/>
      <c r="I72" s="14"/>
      <c r="J72" s="14"/>
    </row>
    <row r="73" spans="4:10" ht="13.5" customHeight="1">
      <c r="D73" s="11" t="str">
        <f t="shared" si="7"/>
        <v>LEQUITE</v>
      </c>
      <c r="E73" s="11" t="str">
        <f t="shared" si="7"/>
        <v>L EQUITE</v>
      </c>
      <c r="F73" s="12">
        <f t="shared" si="3"/>
        <v>6490.03</v>
      </c>
      <c r="G73" s="13">
        <f t="shared" si="8"/>
        <v>-39600.770000000004</v>
      </c>
      <c r="H73" s="14"/>
      <c r="I73" s="14">
        <v>46090.8</v>
      </c>
      <c r="J73" s="14"/>
    </row>
    <row r="74" spans="4:10" ht="13.5" customHeight="1">
      <c r="D74" s="11" t="str">
        <f t="shared" si="7"/>
        <v>MAAF</v>
      </c>
      <c r="E74" s="11" t="str">
        <f t="shared" si="7"/>
        <v>MAAF</v>
      </c>
      <c r="F74" s="12">
        <f t="shared" si="3"/>
        <v>44563.199999999997</v>
      </c>
      <c r="G74" s="13">
        <f t="shared" si="8"/>
        <v>44563.199999999997</v>
      </c>
      <c r="H74" s="14"/>
      <c r="I74" s="14"/>
      <c r="J74" s="14"/>
    </row>
    <row r="75" spans="4:10" ht="13.5" customHeight="1">
      <c r="D75" s="11" t="str">
        <f t="shared" si="7"/>
        <v>MACIF</v>
      </c>
      <c r="E75" s="11" t="str">
        <f t="shared" si="7"/>
        <v>MACIF</v>
      </c>
      <c r="F75" s="12">
        <f t="shared" si="3"/>
        <v>197639.96</v>
      </c>
      <c r="G75" s="13">
        <f t="shared" si="8"/>
        <v>197639.96</v>
      </c>
      <c r="H75" s="14"/>
      <c r="I75" s="14"/>
      <c r="J75" s="14"/>
    </row>
    <row r="76" spans="4:10" ht="13.5" customHeight="1">
      <c r="D76" s="11" t="str">
        <f t="shared" si="7"/>
        <v>MACSF</v>
      </c>
      <c r="E76" s="11" t="str">
        <f t="shared" si="7"/>
        <v>MACSF</v>
      </c>
      <c r="F76" s="12">
        <f t="shared" ref="F76:F79" si="9">+IF(D219="Total",0,-F219)</f>
        <v>3216</v>
      </c>
      <c r="G76" s="13">
        <f t="shared" si="8"/>
        <v>3216</v>
      </c>
      <c r="H76" s="14"/>
      <c r="I76" s="14"/>
      <c r="J76" s="14"/>
    </row>
    <row r="77" spans="4:10" ht="13.5" customHeight="1">
      <c r="D77" s="11" t="str">
        <f t="shared" si="7"/>
        <v>MAE</v>
      </c>
      <c r="E77" s="11" t="str">
        <f t="shared" si="7"/>
        <v>MAE</v>
      </c>
      <c r="F77" s="12">
        <f t="shared" si="9"/>
        <v>11076</v>
      </c>
      <c r="G77" s="13">
        <f t="shared" si="8"/>
        <v>11076</v>
      </c>
      <c r="H77" s="14"/>
      <c r="I77" s="14"/>
      <c r="J77" s="14"/>
    </row>
    <row r="78" spans="4:10" ht="13.5" customHeight="1">
      <c r="D78" s="11" t="str">
        <f t="shared" si="7"/>
        <v>MAIF</v>
      </c>
      <c r="E78" s="11" t="str">
        <f t="shared" si="7"/>
        <v>MAIF</v>
      </c>
      <c r="F78" s="12">
        <f t="shared" si="9"/>
        <v>166131.9</v>
      </c>
      <c r="G78" s="13">
        <f t="shared" si="8"/>
        <v>166131.9</v>
      </c>
      <c r="H78" s="14"/>
      <c r="I78" s="14"/>
      <c r="J78" s="14"/>
    </row>
    <row r="79" spans="4:10" ht="13.5" customHeight="1">
      <c r="D79" s="11" t="str">
        <f t="shared" si="7"/>
        <v>MAPA</v>
      </c>
      <c r="E79" s="11" t="str">
        <f t="shared" si="7"/>
        <v>MAPA</v>
      </c>
      <c r="F79" s="12">
        <f t="shared" si="9"/>
        <v>21288</v>
      </c>
      <c r="G79" s="13">
        <f t="shared" si="8"/>
        <v>21288</v>
      </c>
      <c r="H79" s="14"/>
      <c r="I79" s="14"/>
      <c r="J79" s="14"/>
    </row>
    <row r="80" spans="4:10" ht="13.5" customHeight="1">
      <c r="D80" s="11" t="str">
        <f t="shared" si="7"/>
        <v>MASOL</v>
      </c>
      <c r="E80" s="11" t="str">
        <f t="shared" si="7"/>
        <v>Tiers à créer</v>
      </c>
      <c r="F80" s="12">
        <f>+IF(D223="Total",0,-F223)</f>
        <v>276</v>
      </c>
      <c r="G80" s="13">
        <f>+F80-H80-I80-J80</f>
        <v>276</v>
      </c>
      <c r="H80" s="14"/>
      <c r="I80" s="14"/>
      <c r="J80" s="14"/>
    </row>
    <row r="81" spans="1:12" ht="13.5" customHeight="1">
      <c r="D81" s="11" t="str">
        <f t="shared" si="7"/>
        <v>MATMUT</v>
      </c>
      <c r="E81" s="11" t="str">
        <f t="shared" si="7"/>
        <v>MATMUT</v>
      </c>
      <c r="F81" s="12">
        <f t="shared" ref="F81:F84" si="10">+IF(D224="Grand Total",0,-F224)</f>
        <v>13662</v>
      </c>
      <c r="G81" s="13">
        <f t="shared" si="8"/>
        <v>13662</v>
      </c>
      <c r="H81" s="14"/>
      <c r="I81" s="14"/>
      <c r="J81" s="14"/>
    </row>
    <row r="82" spans="1:12" ht="13.5" customHeight="1">
      <c r="D82" s="11" t="str">
        <f t="shared" si="7"/>
        <v>MEDERIC</v>
      </c>
      <c r="E82" s="11" t="str">
        <f t="shared" si="7"/>
        <v>MEDERIC</v>
      </c>
      <c r="F82" s="12">
        <f t="shared" si="10"/>
        <v>0</v>
      </c>
      <c r="G82" s="13">
        <f t="shared" si="8"/>
        <v>0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MEDICALE</v>
      </c>
      <c r="E83" s="11" t="str">
        <f t="shared" si="11"/>
        <v>MEDICALE DE FRANCE</v>
      </c>
      <c r="F83" s="12">
        <f t="shared" si="10"/>
        <v>3606</v>
      </c>
      <c r="G83" s="13">
        <f t="shared" si="8"/>
        <v>3606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MILLENIUM</v>
      </c>
      <c r="F84" s="12">
        <f t="shared" si="10"/>
        <v>0</v>
      </c>
      <c r="G84" s="13">
        <f t="shared" si="8"/>
        <v>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3831513.6799999997</v>
      </c>
      <c r="G86" s="13">
        <f>SUM(G2:G85)</f>
        <v>3784815.2799999993</v>
      </c>
      <c r="H86" s="13">
        <f>SUM(H2:H85)</f>
        <v>0</v>
      </c>
      <c r="I86" s="13">
        <f>SUM(I2:I85)</f>
        <v>46698.400000000001</v>
      </c>
      <c r="J86" s="13">
        <f t="shared" ref="J86" si="12">SUM(J2:J85)</f>
        <v>0</v>
      </c>
    </row>
    <row r="87" spans="1:12">
      <c r="D87" s="16" t="s">
        <v>134</v>
      </c>
      <c r="E87" s="118" t="s">
        <v>11</v>
      </c>
      <c r="F87" s="13">
        <f>+VLOOKUP(D87,D145:F327,3,FALSE)</f>
        <v>-5046292.3499999996</v>
      </c>
      <c r="G87" s="156">
        <f>SUM(G86:J86)</f>
        <v>3831513.6799999992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-1214778.67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119"/>
      <c r="H89" s="119"/>
      <c r="I89" s="119"/>
      <c r="J89" s="119"/>
      <c r="K89" s="119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168</v>
      </c>
      <c r="F93" s="32">
        <f>+F86</f>
        <v>3831513.6799999997</v>
      </c>
      <c r="G93" s="33">
        <f>+G86</f>
        <v>3784815.2799999993</v>
      </c>
      <c r="H93" s="33">
        <f>+H86</f>
        <v>0</v>
      </c>
      <c r="I93" s="33">
        <f>+I86</f>
        <v>46698.400000000001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634460.94666666666</v>
      </c>
      <c r="G94" s="38">
        <f>+(G93+G95)/1.2*0.2</f>
        <v>630802.54666666663</v>
      </c>
      <c r="H94" s="38">
        <f>+H93/1.196*0.196</f>
        <v>0</v>
      </c>
      <c r="I94" s="38">
        <f>+I93/1.085*0.085</f>
        <v>3658.4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174</v>
      </c>
      <c r="F98" s="49"/>
      <c r="G98" s="50">
        <f>+G99-G100</f>
        <v>357768.19</v>
      </c>
      <c r="H98" s="50">
        <f t="shared" ref="H98" si="13">+H99-H100</f>
        <v>0</v>
      </c>
      <c r="I98" s="50">
        <f>+I99-I100</f>
        <v>3610.6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215162.19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3610.6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-142606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-273034.35666666663</v>
      </c>
      <c r="H102" s="125">
        <f>+H98-H94</f>
        <v>0</v>
      </c>
      <c r="I102" s="125">
        <f>+I98-I94</f>
        <v>-47.800000000000182</v>
      </c>
      <c r="J102" s="126"/>
      <c r="K102" s="53"/>
    </row>
    <row r="103" spans="1:11">
      <c r="D103" s="42"/>
      <c r="E103" s="43"/>
      <c r="F103" s="54" t="s">
        <v>22</v>
      </c>
      <c r="G103" s="55">
        <v>142753</v>
      </c>
      <c r="H103" s="55"/>
      <c r="I103" s="55"/>
      <c r="J103" s="56"/>
      <c r="K103" s="47"/>
    </row>
    <row r="104" spans="1:11">
      <c r="D104" s="42"/>
      <c r="E104" s="43"/>
      <c r="F104" s="57" t="s">
        <v>23</v>
      </c>
      <c r="G104" s="58">
        <f>+G102-G103</f>
        <v>-415787.35666666663</v>
      </c>
      <c r="H104" s="58">
        <f>+H102-H103</f>
        <v>0</v>
      </c>
      <c r="I104" s="58">
        <f>+I102-I103</f>
        <v>-47.800000000000182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v>0.2</v>
      </c>
      <c r="H109" s="28">
        <v>0.19600000000000001</v>
      </c>
      <c r="I109" s="28">
        <v>8.5000000000000006E-2</v>
      </c>
      <c r="J109" s="29" t="s">
        <v>14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159498.29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+'01'!G142</f>
        <v>861678.05833333347</v>
      </c>
      <c r="H113" s="55">
        <f>+'01'!H142</f>
        <v>0</v>
      </c>
      <c r="I113" s="55">
        <f>+'01'!I142</f>
        <v>0</v>
      </c>
      <c r="J113" s="56"/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4"/>
      <c r="G115" s="125">
        <f>+G113-G94+G111</f>
        <v>390373.80166666687</v>
      </c>
      <c r="H115" s="125">
        <f>+H113-H94+H111</f>
        <v>0</v>
      </c>
      <c r="I115" s="125">
        <f>+I113-I94+I111</f>
        <v>-3658.4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-273034.35666666663</v>
      </c>
      <c r="H116" s="50">
        <f>+H102</f>
        <v>0</v>
      </c>
      <c r="I116" s="50">
        <f>+I102</f>
        <v>-47.800000000000182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663408.15833333344</v>
      </c>
      <c r="H117" s="74">
        <f>+H115-H116</f>
        <v>0</v>
      </c>
      <c r="I117" s="74">
        <f>+I115-I116</f>
        <v>-3610.6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-273034.35666666663</v>
      </c>
      <c r="G125" s="82"/>
      <c r="H125" s="35"/>
      <c r="I125" s="84"/>
      <c r="J125" s="46"/>
      <c r="K125" s="143">
        <f>+G100+F125</f>
        <v>-415640.35666666663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-47.800000000000182</v>
      </c>
      <c r="G127" s="86"/>
      <c r="H127" s="35"/>
      <c r="I127" s="84"/>
      <c r="J127" s="46"/>
      <c r="K127" s="143">
        <f>+I100+F127</f>
        <v>-47.800000000000182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/>
      <c r="H128" s="35"/>
      <c r="I128" s="35"/>
      <c r="J128" s="46"/>
      <c r="K128" s="144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/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/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-273082.15666666662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130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-72896.05</v>
      </c>
      <c r="G145" s="100"/>
    </row>
    <row r="146" spans="4:7">
      <c r="D146" s="110" t="s">
        <v>44</v>
      </c>
      <c r="E146" s="110" t="s">
        <v>45</v>
      </c>
      <c r="F146" s="111">
        <v>-159421.54999999999</v>
      </c>
      <c r="G146" s="100"/>
    </row>
    <row r="147" spans="4:7">
      <c r="D147" s="110" t="s">
        <v>180</v>
      </c>
      <c r="E147" s="110" t="s">
        <v>181</v>
      </c>
      <c r="F147" s="111">
        <v>-14371.8</v>
      </c>
      <c r="G147" s="100"/>
    </row>
    <row r="148" spans="4:7">
      <c r="D148" s="110" t="s">
        <v>46</v>
      </c>
      <c r="E148" s="110" t="s">
        <v>46</v>
      </c>
      <c r="F148" s="111">
        <v>-37261.4</v>
      </c>
      <c r="G148" s="100"/>
    </row>
    <row r="149" spans="4:7">
      <c r="D149" s="110" t="s">
        <v>182</v>
      </c>
      <c r="E149" s="110" t="s">
        <v>182</v>
      </c>
      <c r="F149" s="111">
        <v>-36066</v>
      </c>
      <c r="G149" s="100"/>
    </row>
    <row r="150" spans="4:7">
      <c r="D150" s="110" t="s">
        <v>47</v>
      </c>
      <c r="E150" s="110" t="s">
        <v>47</v>
      </c>
      <c r="F150" s="111">
        <v>-428977.47</v>
      </c>
      <c r="G150" s="100"/>
    </row>
    <row r="151" spans="4:7">
      <c r="D151" s="110" t="s">
        <v>48</v>
      </c>
      <c r="E151" s="110" t="s">
        <v>183</v>
      </c>
      <c r="F151" s="111">
        <v>-1050</v>
      </c>
      <c r="G151" s="100"/>
    </row>
    <row r="152" spans="4:7">
      <c r="D152" s="110" t="s">
        <v>49</v>
      </c>
      <c r="E152" s="110" t="s">
        <v>49</v>
      </c>
      <c r="F152" s="111">
        <v>-31655.4</v>
      </c>
      <c r="G152" s="100"/>
    </row>
    <row r="153" spans="4:7">
      <c r="D153" s="110" t="s">
        <v>287</v>
      </c>
      <c r="E153" s="110" t="s">
        <v>287</v>
      </c>
      <c r="F153" s="111">
        <v>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-9927.18</v>
      </c>
      <c r="G155" s="100"/>
    </row>
    <row r="156" spans="4:7">
      <c r="D156" s="110" t="s">
        <v>51</v>
      </c>
      <c r="E156" s="110" t="s">
        <v>186</v>
      </c>
      <c r="F156" s="111">
        <v>-29600.03</v>
      </c>
      <c r="G156" s="100"/>
    </row>
    <row r="157" spans="4:7">
      <c r="D157" s="110" t="s">
        <v>52</v>
      </c>
      <c r="E157" s="110" t="s">
        <v>187</v>
      </c>
      <c r="F157" s="111">
        <v>-11195.6</v>
      </c>
      <c r="G157" s="100"/>
    </row>
    <row r="158" spans="4:7">
      <c r="D158" s="110" t="s">
        <v>188</v>
      </c>
      <c r="E158" s="110" t="s">
        <v>188</v>
      </c>
      <c r="F158" s="111">
        <v>-60</v>
      </c>
      <c r="G158" s="100"/>
    </row>
    <row r="159" spans="4:7">
      <c r="D159" s="110" t="s">
        <v>189</v>
      </c>
      <c r="E159" s="110" t="s">
        <v>50</v>
      </c>
      <c r="F159" s="111">
        <v>-312</v>
      </c>
      <c r="G159" s="100"/>
    </row>
    <row r="160" spans="4:7">
      <c r="D160" s="110" t="s">
        <v>53</v>
      </c>
      <c r="E160" s="110" t="s">
        <v>54</v>
      </c>
      <c r="F160" s="111">
        <v>-470</v>
      </c>
      <c r="G160" s="100"/>
    </row>
    <row r="161" spans="4:7">
      <c r="D161" s="110" t="s">
        <v>55</v>
      </c>
      <c r="E161" s="110" t="s">
        <v>56</v>
      </c>
      <c r="F161" s="111">
        <v>-719327.33</v>
      </c>
      <c r="G161" s="100"/>
    </row>
    <row r="162" spans="4:7">
      <c r="D162" s="110" t="s">
        <v>190</v>
      </c>
      <c r="E162" s="110" t="s">
        <v>191</v>
      </c>
      <c r="F162" s="111">
        <v>0</v>
      </c>
      <c r="G162" s="100"/>
    </row>
    <row r="163" spans="4:7">
      <c r="D163" s="110" t="s">
        <v>192</v>
      </c>
      <c r="E163" s="110" t="s">
        <v>193</v>
      </c>
      <c r="F163" s="111">
        <v>-3156</v>
      </c>
      <c r="G163" s="100"/>
    </row>
    <row r="164" spans="4:7">
      <c r="D164" s="110" t="s">
        <v>57</v>
      </c>
      <c r="E164" s="110" t="s">
        <v>58</v>
      </c>
      <c r="F164" s="111">
        <v>-36276.199999999997</v>
      </c>
      <c r="G164" s="100"/>
    </row>
    <row r="165" spans="4:7">
      <c r="D165" s="110" t="s">
        <v>59</v>
      </c>
      <c r="E165" s="110" t="s">
        <v>60</v>
      </c>
      <c r="F165" s="111">
        <v>-182009</v>
      </c>
      <c r="G165" s="100"/>
    </row>
    <row r="166" spans="4:7">
      <c r="D166" s="110" t="s">
        <v>61</v>
      </c>
      <c r="E166" s="110" t="s">
        <v>62</v>
      </c>
      <c r="F166" s="111">
        <v>489.6</v>
      </c>
      <c r="G166" s="100"/>
    </row>
    <row r="167" spans="4:7">
      <c r="D167" s="110" t="s">
        <v>194</v>
      </c>
      <c r="E167" s="110" t="s">
        <v>194</v>
      </c>
      <c r="F167" s="111">
        <v>-72</v>
      </c>
      <c r="G167" s="100"/>
    </row>
    <row r="168" spans="4:7">
      <c r="D168" s="110" t="s">
        <v>63</v>
      </c>
      <c r="E168" s="110" t="s">
        <v>195</v>
      </c>
      <c r="F168" s="111">
        <v>-46399.91</v>
      </c>
      <c r="G168" s="100"/>
    </row>
    <row r="169" spans="4:7">
      <c r="D169" s="110" t="s">
        <v>66</v>
      </c>
      <c r="E169" s="110" t="s">
        <v>196</v>
      </c>
      <c r="F169" s="111">
        <v>-726</v>
      </c>
      <c r="G169" s="100"/>
    </row>
    <row r="170" spans="4:7">
      <c r="D170" s="110" t="s">
        <v>67</v>
      </c>
      <c r="E170" s="110" t="s">
        <v>197</v>
      </c>
      <c r="F170" s="111">
        <v>0</v>
      </c>
      <c r="G170" s="100"/>
    </row>
    <row r="171" spans="4:7">
      <c r="D171" s="110" t="s">
        <v>69</v>
      </c>
      <c r="E171" s="110" t="s">
        <v>288</v>
      </c>
      <c r="F171" s="111">
        <v>-20519.57</v>
      </c>
      <c r="G171" s="100"/>
    </row>
    <row r="172" spans="4:7">
      <c r="D172" s="110" t="s">
        <v>70</v>
      </c>
      <c r="E172" s="110" t="s">
        <v>198</v>
      </c>
      <c r="F172" s="111">
        <v>-47058.83</v>
      </c>
      <c r="G172" s="100"/>
    </row>
    <row r="173" spans="4:7">
      <c r="D173" s="110" t="s">
        <v>289</v>
      </c>
      <c r="E173" s="110" t="s">
        <v>290</v>
      </c>
      <c r="F173" s="111">
        <v>-127.7</v>
      </c>
      <c r="G173" s="100"/>
    </row>
    <row r="174" spans="4:7">
      <c r="D174" s="110" t="s">
        <v>199</v>
      </c>
      <c r="E174" s="110" t="s">
        <v>200</v>
      </c>
      <c r="F174" s="111">
        <v>-42896.87</v>
      </c>
      <c r="G174" s="100"/>
    </row>
    <row r="175" spans="4:7">
      <c r="D175" s="110" t="s">
        <v>291</v>
      </c>
      <c r="E175" s="110" t="s">
        <v>292</v>
      </c>
      <c r="F175" s="111">
        <v>-2988</v>
      </c>
      <c r="G175" s="100"/>
    </row>
    <row r="176" spans="4:7">
      <c r="D176" s="110" t="s">
        <v>71</v>
      </c>
      <c r="E176" s="110" t="s">
        <v>293</v>
      </c>
      <c r="F176" s="111">
        <v>-34684.080000000002</v>
      </c>
      <c r="G176" s="100"/>
    </row>
    <row r="177" spans="4:7">
      <c r="D177" s="110" t="s">
        <v>294</v>
      </c>
      <c r="E177" s="110" t="s">
        <v>295</v>
      </c>
      <c r="F177" s="111">
        <v>-2988</v>
      </c>
      <c r="G177" s="100"/>
    </row>
    <row r="178" spans="4:7">
      <c r="D178" s="110" t="s">
        <v>201</v>
      </c>
      <c r="E178" s="110" t="s">
        <v>202</v>
      </c>
      <c r="F178" s="111">
        <v>0</v>
      </c>
      <c r="G178" s="100"/>
    </row>
    <row r="179" spans="4:7">
      <c r="D179" s="110" t="s">
        <v>203</v>
      </c>
      <c r="E179" s="110" t="s">
        <v>204</v>
      </c>
      <c r="F179" s="111">
        <v>-2732</v>
      </c>
      <c r="G179" s="100"/>
    </row>
    <row r="180" spans="4:7">
      <c r="D180" s="110" t="s">
        <v>72</v>
      </c>
      <c r="E180" s="110" t="s">
        <v>72</v>
      </c>
      <c r="F180" s="111">
        <v>-2569</v>
      </c>
      <c r="G180" s="100"/>
    </row>
    <row r="181" spans="4:7">
      <c r="D181" s="110" t="s">
        <v>205</v>
      </c>
      <c r="E181" s="110" t="s">
        <v>205</v>
      </c>
      <c r="F181" s="111">
        <v>-7140</v>
      </c>
      <c r="G181" s="100"/>
    </row>
    <row r="182" spans="4:7">
      <c r="D182" s="110" t="s">
        <v>73</v>
      </c>
      <c r="E182" s="110" t="s">
        <v>73</v>
      </c>
      <c r="F182" s="111">
        <v>-5524.8</v>
      </c>
      <c r="G182" s="100"/>
    </row>
    <row r="183" spans="4:7">
      <c r="D183" s="110" t="s">
        <v>206</v>
      </c>
      <c r="E183" s="110" t="s">
        <v>206</v>
      </c>
      <c r="F183" s="111">
        <v>-2825</v>
      </c>
      <c r="G183" s="100"/>
    </row>
    <row r="184" spans="4:7">
      <c r="D184" s="110" t="s">
        <v>207</v>
      </c>
      <c r="E184" s="110" t="s">
        <v>208</v>
      </c>
      <c r="F184" s="111">
        <v>-2184</v>
      </c>
      <c r="G184" s="100"/>
    </row>
    <row r="185" spans="4:7">
      <c r="D185" s="110" t="s">
        <v>209</v>
      </c>
      <c r="E185" s="110" t="s">
        <v>209</v>
      </c>
      <c r="F185" s="111">
        <v>-360</v>
      </c>
      <c r="G185" s="100"/>
    </row>
    <row r="186" spans="4:7">
      <c r="D186" s="110" t="s">
        <v>210</v>
      </c>
      <c r="E186" s="110" t="s">
        <v>211</v>
      </c>
      <c r="F186" s="111">
        <v>-900</v>
      </c>
      <c r="G186" s="100"/>
    </row>
    <row r="187" spans="4:7">
      <c r="D187" s="110" t="s">
        <v>212</v>
      </c>
      <c r="E187" s="110" t="s">
        <v>213</v>
      </c>
      <c r="F187" s="111">
        <v>-360</v>
      </c>
      <c r="G187" s="100"/>
    </row>
    <row r="188" spans="4:7">
      <c r="D188" s="110" t="s">
        <v>214</v>
      </c>
      <c r="E188" s="110" t="s">
        <v>214</v>
      </c>
      <c r="F188" s="111">
        <v>-13125.02</v>
      </c>
      <c r="G188" s="100"/>
    </row>
    <row r="189" spans="4:7">
      <c r="D189" s="110" t="s">
        <v>74</v>
      </c>
      <c r="E189" s="110" t="s">
        <v>75</v>
      </c>
      <c r="F189" s="111">
        <v>-408</v>
      </c>
      <c r="G189" s="100"/>
    </row>
    <row r="190" spans="4:7">
      <c r="D190" s="110" t="s">
        <v>76</v>
      </c>
      <c r="E190" s="110" t="s">
        <v>77</v>
      </c>
      <c r="F190" s="111">
        <v>-26040</v>
      </c>
      <c r="G190" s="100"/>
    </row>
    <row r="191" spans="4:7">
      <c r="D191" s="110" t="s">
        <v>215</v>
      </c>
      <c r="E191" s="110" t="s">
        <v>216</v>
      </c>
      <c r="F191" s="111">
        <v>-2041.2</v>
      </c>
      <c r="G191" s="100"/>
    </row>
    <row r="192" spans="4:7">
      <c r="D192" s="110" t="s">
        <v>217</v>
      </c>
      <c r="E192" s="110" t="s">
        <v>217</v>
      </c>
      <c r="F192" s="111">
        <v>-627</v>
      </c>
      <c r="G192" s="100"/>
    </row>
    <row r="193" spans="4:7">
      <c r="D193" s="110" t="s">
        <v>218</v>
      </c>
      <c r="E193" s="110" t="s">
        <v>218</v>
      </c>
      <c r="F193" s="111">
        <v>-4548</v>
      </c>
      <c r="G193" s="100"/>
    </row>
    <row r="194" spans="4:7">
      <c r="D194" s="110" t="s">
        <v>78</v>
      </c>
      <c r="E194" s="110" t="s">
        <v>78</v>
      </c>
      <c r="F194" s="111">
        <v>-23009.26</v>
      </c>
      <c r="G194" s="100"/>
    </row>
    <row r="195" spans="4:7">
      <c r="D195" s="110" t="s">
        <v>79</v>
      </c>
      <c r="E195" s="110" t="s">
        <v>80</v>
      </c>
      <c r="F195" s="111">
        <v>-3404</v>
      </c>
      <c r="G195" s="100"/>
    </row>
    <row r="196" spans="4:7">
      <c r="D196" s="110" t="s">
        <v>219</v>
      </c>
      <c r="E196" s="110" t="s">
        <v>220</v>
      </c>
      <c r="F196" s="111">
        <v>-132015.75</v>
      </c>
      <c r="G196" s="100"/>
    </row>
    <row r="197" spans="4:7">
      <c r="D197" s="110" t="s">
        <v>81</v>
      </c>
      <c r="E197" s="110" t="s">
        <v>82</v>
      </c>
      <c r="F197" s="111">
        <v>-28287.8</v>
      </c>
      <c r="G197" s="100"/>
    </row>
    <row r="198" spans="4:7">
      <c r="D198" s="110" t="s">
        <v>83</v>
      </c>
      <c r="E198" s="110" t="s">
        <v>83</v>
      </c>
      <c r="F198" s="111">
        <v>-86874.08</v>
      </c>
      <c r="G198" s="100"/>
    </row>
    <row r="199" spans="4:7">
      <c r="D199" s="110" t="s">
        <v>84</v>
      </c>
      <c r="E199" s="110" t="s">
        <v>85</v>
      </c>
      <c r="F199" s="111">
        <v>-9556</v>
      </c>
      <c r="G199" s="100"/>
    </row>
    <row r="200" spans="4:7">
      <c r="D200" s="110" t="s">
        <v>86</v>
      </c>
      <c r="E200" s="110" t="s">
        <v>87</v>
      </c>
      <c r="F200" s="111">
        <v>-94862</v>
      </c>
      <c r="G200" s="100"/>
    </row>
    <row r="201" spans="4:7">
      <c r="D201" s="110" t="s">
        <v>88</v>
      </c>
      <c r="E201" s="110" t="s">
        <v>71</v>
      </c>
      <c r="F201" s="111">
        <v>-2802</v>
      </c>
      <c r="G201" s="100"/>
    </row>
    <row r="202" spans="4:7">
      <c r="D202" s="110" t="s">
        <v>90</v>
      </c>
      <c r="E202" s="110" t="s">
        <v>91</v>
      </c>
      <c r="F202" s="111">
        <v>-253829.51</v>
      </c>
      <c r="G202" s="100"/>
    </row>
    <row r="203" spans="4:7">
      <c r="D203" s="110" t="s">
        <v>92</v>
      </c>
      <c r="E203" s="110" t="s">
        <v>93</v>
      </c>
      <c r="F203" s="111">
        <v>-51461.4</v>
      </c>
      <c r="G203" s="100"/>
    </row>
    <row r="204" spans="4:7">
      <c r="D204" s="110" t="s">
        <v>94</v>
      </c>
      <c r="E204" s="110" t="s">
        <v>94</v>
      </c>
      <c r="F204" s="111">
        <v>-583893.6</v>
      </c>
      <c r="G204" s="100"/>
    </row>
    <row r="205" spans="4:7">
      <c r="D205" s="110" t="s">
        <v>221</v>
      </c>
      <c r="E205" s="110" t="s">
        <v>222</v>
      </c>
      <c r="F205" s="111">
        <v>-1392</v>
      </c>
      <c r="G205" s="100"/>
    </row>
    <row r="206" spans="4:7">
      <c r="D206" s="110" t="s">
        <v>296</v>
      </c>
      <c r="E206" s="110" t="s">
        <v>297</v>
      </c>
      <c r="F206" s="111">
        <v>-526.79999999999995</v>
      </c>
      <c r="G206" s="100"/>
    </row>
    <row r="207" spans="4:7">
      <c r="D207" s="110" t="s">
        <v>223</v>
      </c>
      <c r="E207" s="110" t="s">
        <v>224</v>
      </c>
      <c r="F207" s="111">
        <v>-2748</v>
      </c>
      <c r="G207" s="100"/>
    </row>
    <row r="208" spans="4:7">
      <c r="D208" s="110" t="s">
        <v>225</v>
      </c>
      <c r="E208" s="110" t="s">
        <v>226</v>
      </c>
      <c r="F208" s="111">
        <v>-40</v>
      </c>
      <c r="G208" s="100"/>
    </row>
    <row r="209" spans="4:7">
      <c r="D209" s="110" t="s">
        <v>95</v>
      </c>
      <c r="E209" s="110" t="s">
        <v>227</v>
      </c>
      <c r="F209" s="111">
        <v>-17280</v>
      </c>
      <c r="G209" s="100"/>
    </row>
    <row r="210" spans="4:7">
      <c r="D210" s="110" t="s">
        <v>228</v>
      </c>
      <c r="E210" s="110" t="s">
        <v>228</v>
      </c>
      <c r="F210" s="111">
        <v>-2256</v>
      </c>
      <c r="G210" s="100"/>
    </row>
    <row r="211" spans="4:7">
      <c r="D211" s="110" t="s">
        <v>229</v>
      </c>
      <c r="E211" s="110" t="s">
        <v>230</v>
      </c>
      <c r="F211" s="111">
        <v>-900</v>
      </c>
      <c r="G211" s="100"/>
    </row>
    <row r="212" spans="4:7">
      <c r="D212" s="110" t="s">
        <v>231</v>
      </c>
      <c r="E212" s="110" t="s">
        <v>231</v>
      </c>
      <c r="F212" s="111">
        <v>-360</v>
      </c>
      <c r="G212" s="100"/>
    </row>
    <row r="213" spans="4:7">
      <c r="D213" s="110" t="s">
        <v>298</v>
      </c>
      <c r="E213" s="110" t="s">
        <v>89</v>
      </c>
      <c r="F213" s="111">
        <v>0</v>
      </c>
      <c r="G213" s="101"/>
    </row>
    <row r="214" spans="4:7">
      <c r="D214" s="110" t="s">
        <v>232</v>
      </c>
      <c r="E214" s="110" t="s">
        <v>233</v>
      </c>
      <c r="F214" s="111">
        <v>-23082</v>
      </c>
      <c r="G214" s="102"/>
    </row>
    <row r="215" spans="4:7">
      <c r="D215" s="110" t="s">
        <v>96</v>
      </c>
      <c r="E215" s="110" t="s">
        <v>97</v>
      </c>
      <c r="F215" s="111">
        <v>-840</v>
      </c>
      <c r="G215" s="102"/>
    </row>
    <row r="216" spans="4:7">
      <c r="D216" s="110" t="s">
        <v>98</v>
      </c>
      <c r="E216" s="110" t="s">
        <v>99</v>
      </c>
      <c r="F216" s="111">
        <v>-6490.03</v>
      </c>
      <c r="G216" s="102"/>
    </row>
    <row r="217" spans="4:7">
      <c r="D217" s="110" t="s">
        <v>100</v>
      </c>
      <c r="E217" s="110" t="s">
        <v>100</v>
      </c>
      <c r="F217" s="111">
        <v>-44563.199999999997</v>
      </c>
      <c r="G217" s="102"/>
    </row>
    <row r="218" spans="4:7">
      <c r="D218" s="110" t="s">
        <v>101</v>
      </c>
      <c r="E218" s="110" t="s">
        <v>101</v>
      </c>
      <c r="F218" s="111">
        <v>-197639.96</v>
      </c>
      <c r="G218" s="102"/>
    </row>
    <row r="219" spans="4:7">
      <c r="D219" s="110" t="s">
        <v>234</v>
      </c>
      <c r="E219" s="110" t="s">
        <v>234</v>
      </c>
      <c r="F219" s="111">
        <v>-3216</v>
      </c>
      <c r="G219" s="102"/>
    </row>
    <row r="220" spans="4:7">
      <c r="D220" s="110" t="s">
        <v>102</v>
      </c>
      <c r="E220" s="110" t="s">
        <v>102</v>
      </c>
      <c r="F220" s="111">
        <v>-11076</v>
      </c>
      <c r="G220" s="102"/>
    </row>
    <row r="221" spans="4:7">
      <c r="D221" s="110" t="s">
        <v>103</v>
      </c>
      <c r="E221" s="110" t="s">
        <v>103</v>
      </c>
      <c r="F221" s="111">
        <v>-166131.9</v>
      </c>
      <c r="G221" s="102"/>
    </row>
    <row r="222" spans="4:7">
      <c r="D222" s="110" t="s">
        <v>235</v>
      </c>
      <c r="E222" s="110" t="s">
        <v>235</v>
      </c>
      <c r="F222" s="111">
        <v>-21288</v>
      </c>
      <c r="G222" s="102"/>
    </row>
    <row r="223" spans="4:7">
      <c r="D223" s="110" t="s">
        <v>299</v>
      </c>
      <c r="E223" s="110" t="s">
        <v>89</v>
      </c>
      <c r="F223" s="111">
        <v>-276</v>
      </c>
      <c r="G223" s="102"/>
    </row>
    <row r="224" spans="4:7">
      <c r="D224" s="110" t="s">
        <v>236</v>
      </c>
      <c r="E224" s="110" t="s">
        <v>236</v>
      </c>
      <c r="F224" s="111">
        <v>-13662</v>
      </c>
      <c r="G224" s="102"/>
    </row>
    <row r="225" spans="4:7">
      <c r="D225" s="110" t="s">
        <v>104</v>
      </c>
      <c r="E225" s="110" t="s">
        <v>104</v>
      </c>
      <c r="F225" s="111">
        <v>0</v>
      </c>
      <c r="G225" s="102"/>
    </row>
    <row r="226" spans="4:7">
      <c r="D226" s="110" t="s">
        <v>105</v>
      </c>
      <c r="E226" s="110" t="s">
        <v>106</v>
      </c>
      <c r="F226" s="111">
        <v>-3606</v>
      </c>
      <c r="G226" s="102"/>
    </row>
    <row r="227" spans="4:7">
      <c r="D227" s="110" t="s">
        <v>237</v>
      </c>
      <c r="E227" s="110" t="s">
        <v>238</v>
      </c>
      <c r="F227" s="111">
        <v>0</v>
      </c>
      <c r="G227" s="102"/>
    </row>
    <row r="228" spans="4:7">
      <c r="D228" s="110" t="s">
        <v>107</v>
      </c>
      <c r="E228" s="110" t="s">
        <v>108</v>
      </c>
      <c r="F228" s="111">
        <v>-154900.56</v>
      </c>
      <c r="G228" s="102"/>
    </row>
    <row r="229" spans="4:7">
      <c r="D229" s="110" t="s">
        <v>239</v>
      </c>
      <c r="E229" s="110" t="s">
        <v>240</v>
      </c>
      <c r="F229" s="111">
        <v>-276</v>
      </c>
      <c r="G229" s="102"/>
    </row>
    <row r="230" spans="4:7">
      <c r="D230" s="110" t="s">
        <v>241</v>
      </c>
      <c r="E230" s="110" t="s">
        <v>242</v>
      </c>
      <c r="F230" s="111">
        <v>-3569.2</v>
      </c>
      <c r="G230" s="102"/>
    </row>
    <row r="231" spans="4:7">
      <c r="D231" s="110" t="s">
        <v>243</v>
      </c>
      <c r="E231" s="110" t="s">
        <v>244</v>
      </c>
      <c r="F231" s="111">
        <v>-1824</v>
      </c>
      <c r="G231" s="102"/>
    </row>
    <row r="232" spans="4:7">
      <c r="D232" s="110" t="s">
        <v>245</v>
      </c>
      <c r="E232" s="110" t="s">
        <v>246</v>
      </c>
      <c r="F232" s="111">
        <v>-2694</v>
      </c>
      <c r="G232" s="102"/>
    </row>
    <row r="233" spans="4:7">
      <c r="D233" s="110" t="s">
        <v>247</v>
      </c>
      <c r="E233" s="110" t="s">
        <v>248</v>
      </c>
      <c r="F233" s="111">
        <v>-792</v>
      </c>
      <c r="G233" s="102"/>
    </row>
    <row r="234" spans="4:7">
      <c r="D234" s="110" t="s">
        <v>249</v>
      </c>
      <c r="E234" s="110" t="s">
        <v>250</v>
      </c>
      <c r="F234" s="111">
        <v>-1635</v>
      </c>
      <c r="G234" s="102"/>
    </row>
    <row r="235" spans="4:7">
      <c r="D235" s="110" t="s">
        <v>109</v>
      </c>
      <c r="E235" s="110" t="s">
        <v>110</v>
      </c>
      <c r="F235" s="111">
        <v>-11606</v>
      </c>
      <c r="G235" s="102"/>
    </row>
    <row r="236" spans="4:7">
      <c r="D236" s="110" t="s">
        <v>111</v>
      </c>
      <c r="E236" s="110" t="s">
        <v>112</v>
      </c>
      <c r="F236" s="111">
        <v>-67436.23</v>
      </c>
      <c r="G236" s="102"/>
    </row>
    <row r="237" spans="4:7">
      <c r="D237" s="110" t="s">
        <v>113</v>
      </c>
      <c r="E237" s="110" t="s">
        <v>251</v>
      </c>
      <c r="F237" s="111">
        <v>-840</v>
      </c>
      <c r="G237" s="102"/>
    </row>
    <row r="238" spans="4:7">
      <c r="D238" s="110" t="s">
        <v>114</v>
      </c>
      <c r="E238" s="110" t="s">
        <v>114</v>
      </c>
      <c r="F238" s="111">
        <v>-471060.58</v>
      </c>
      <c r="G238" s="102"/>
    </row>
    <row r="239" spans="4:7">
      <c r="D239" s="110" t="s">
        <v>252</v>
      </c>
      <c r="E239" s="110" t="s">
        <v>252</v>
      </c>
      <c r="F239" s="111">
        <v>0</v>
      </c>
      <c r="G239" s="102"/>
    </row>
    <row r="240" spans="4:7">
      <c r="D240" s="110" t="s">
        <v>253</v>
      </c>
      <c r="E240" s="110" t="s">
        <v>254</v>
      </c>
      <c r="F240" s="111">
        <v>-660</v>
      </c>
      <c r="G240" s="102"/>
    </row>
    <row r="241" spans="4:7">
      <c r="D241" s="110" t="s">
        <v>115</v>
      </c>
      <c r="E241" s="110" t="s">
        <v>255</v>
      </c>
      <c r="F241" s="111">
        <v>0</v>
      </c>
      <c r="G241" s="102"/>
    </row>
    <row r="242" spans="4:7">
      <c r="D242" s="110" t="s">
        <v>256</v>
      </c>
      <c r="E242" s="110" t="s">
        <v>116</v>
      </c>
      <c r="F242" s="111">
        <v>0</v>
      </c>
      <c r="G242" s="102"/>
    </row>
    <row r="243" spans="4:7">
      <c r="D243" s="110" t="s">
        <v>257</v>
      </c>
      <c r="E243" s="110" t="s">
        <v>68</v>
      </c>
      <c r="F243" s="111">
        <v>0</v>
      </c>
      <c r="G243" s="102"/>
    </row>
    <row r="244" spans="4:7">
      <c r="D244" s="110" t="s">
        <v>258</v>
      </c>
      <c r="E244" s="110" t="s">
        <v>259</v>
      </c>
      <c r="F244" s="111">
        <v>-9632.4</v>
      </c>
      <c r="G244" s="102"/>
    </row>
    <row r="245" spans="4:7">
      <c r="D245" s="110" t="s">
        <v>260</v>
      </c>
      <c r="E245" s="110" t="s">
        <v>261</v>
      </c>
      <c r="F245" s="111">
        <v>-784.88</v>
      </c>
      <c r="G245" s="102"/>
    </row>
    <row r="246" spans="4:7">
      <c r="D246" s="110" t="s">
        <v>117</v>
      </c>
      <c r="E246" s="110" t="s">
        <v>118</v>
      </c>
      <c r="F246" s="111">
        <v>-82465</v>
      </c>
      <c r="G246" s="102"/>
    </row>
    <row r="247" spans="4:7">
      <c r="D247" s="110" t="s">
        <v>119</v>
      </c>
      <c r="E247" s="110" t="s">
        <v>120</v>
      </c>
      <c r="F247" s="111">
        <v>-131550.45000000001</v>
      </c>
      <c r="G247" s="102"/>
    </row>
    <row r="248" spans="4:7">
      <c r="D248" s="110" t="s">
        <v>262</v>
      </c>
      <c r="E248" s="110" t="s">
        <v>263</v>
      </c>
      <c r="F248" s="111">
        <v>-432</v>
      </c>
      <c r="G248" s="102"/>
    </row>
    <row r="249" spans="4:7">
      <c r="D249" s="110" t="s">
        <v>264</v>
      </c>
      <c r="E249" s="110" t="s">
        <v>264</v>
      </c>
      <c r="F249" s="111">
        <v>-5673</v>
      </c>
      <c r="G249" s="102"/>
    </row>
    <row r="250" spans="4:7">
      <c r="D250" s="110" t="s">
        <v>121</v>
      </c>
      <c r="E250" s="110" t="s">
        <v>122</v>
      </c>
      <c r="F250" s="111">
        <v>-1879.2</v>
      </c>
      <c r="G250" s="102"/>
    </row>
    <row r="251" spans="4:7">
      <c r="D251" s="110" t="s">
        <v>265</v>
      </c>
      <c r="E251" s="110" t="s">
        <v>265</v>
      </c>
      <c r="F251" s="111">
        <v>-1512</v>
      </c>
      <c r="G251" s="102"/>
    </row>
    <row r="252" spans="4:7">
      <c r="D252" s="110" t="s">
        <v>123</v>
      </c>
      <c r="E252" s="110" t="s">
        <v>124</v>
      </c>
      <c r="F252" s="111">
        <v>-40956</v>
      </c>
      <c r="G252" s="102"/>
    </row>
    <row r="253" spans="4:7">
      <c r="D253" s="110" t="s">
        <v>266</v>
      </c>
      <c r="E253" s="110" t="s">
        <v>267</v>
      </c>
      <c r="F253" s="111">
        <v>-14352</v>
      </c>
      <c r="G253" s="102"/>
    </row>
    <row r="254" spans="4:7">
      <c r="D254" s="110" t="s">
        <v>125</v>
      </c>
      <c r="E254" s="110" t="s">
        <v>125</v>
      </c>
      <c r="F254" s="111">
        <v>-636</v>
      </c>
      <c r="G254" s="102"/>
    </row>
    <row r="255" spans="4:7">
      <c r="D255" s="110" t="s">
        <v>126</v>
      </c>
      <c r="E255" s="110" t="s">
        <v>126</v>
      </c>
      <c r="F255" s="111">
        <v>-4834.32</v>
      </c>
      <c r="G255" s="102"/>
    </row>
    <row r="256" spans="4:7">
      <c r="D256" s="110" t="s">
        <v>268</v>
      </c>
      <c r="E256" s="110" t="s">
        <v>268</v>
      </c>
      <c r="F256" s="111">
        <v>-14892.03</v>
      </c>
      <c r="G256" s="102"/>
    </row>
    <row r="257" spans="4:7">
      <c r="D257" s="110" t="s">
        <v>300</v>
      </c>
      <c r="E257" s="110" t="s">
        <v>301</v>
      </c>
      <c r="F257" s="111">
        <v>1452</v>
      </c>
      <c r="G257" s="102"/>
    </row>
    <row r="258" spans="4:7">
      <c r="D258" s="110" t="s">
        <v>269</v>
      </c>
      <c r="E258" s="110" t="s">
        <v>269</v>
      </c>
      <c r="F258" s="111">
        <v>-3144</v>
      </c>
      <c r="G258" s="102"/>
    </row>
    <row r="259" spans="4:7">
      <c r="D259" s="110" t="s">
        <v>270</v>
      </c>
      <c r="E259" s="110" t="s">
        <v>270</v>
      </c>
      <c r="F259" s="111">
        <v>-57302.83</v>
      </c>
      <c r="G259" s="102"/>
    </row>
    <row r="260" spans="4:7">
      <c r="D260" s="110" t="s">
        <v>271</v>
      </c>
      <c r="E260" s="110" t="s">
        <v>271</v>
      </c>
      <c r="F260" s="111">
        <v>-17221.2</v>
      </c>
      <c r="G260" s="102"/>
    </row>
    <row r="261" spans="4:7">
      <c r="D261" s="110" t="s">
        <v>272</v>
      </c>
      <c r="E261" s="110" t="s">
        <v>273</v>
      </c>
      <c r="F261" s="111">
        <v>-3309.94</v>
      </c>
      <c r="G261" s="102"/>
    </row>
    <row r="262" spans="4:7">
      <c r="D262" s="110" t="s">
        <v>274</v>
      </c>
      <c r="E262" s="110" t="s">
        <v>199</v>
      </c>
      <c r="F262" s="111">
        <v>0</v>
      </c>
      <c r="G262" s="102"/>
    </row>
    <row r="263" spans="4:7">
      <c r="D263" s="110" t="s">
        <v>127</v>
      </c>
      <c r="E263" s="110" t="s">
        <v>128</v>
      </c>
      <c r="F263" s="111">
        <v>-84139.61</v>
      </c>
      <c r="G263" s="102"/>
    </row>
    <row r="264" spans="4:7">
      <c r="D264" s="110" t="s">
        <v>129</v>
      </c>
      <c r="E264" s="110" t="s">
        <v>130</v>
      </c>
      <c r="F264" s="111">
        <v>-11062</v>
      </c>
      <c r="G264" s="102"/>
    </row>
    <row r="265" spans="4:7">
      <c r="D265" s="110" t="s">
        <v>275</v>
      </c>
      <c r="E265" s="110" t="s">
        <v>276</v>
      </c>
      <c r="F265" s="111">
        <v>-5193.84</v>
      </c>
      <c r="G265" s="102"/>
    </row>
    <row r="266" spans="4:7">
      <c r="D266" s="110" t="s">
        <v>277</v>
      </c>
      <c r="E266" s="110" t="s">
        <v>278</v>
      </c>
      <c r="F266" s="111">
        <v>-504</v>
      </c>
      <c r="G266" s="102"/>
    </row>
    <row r="267" spans="4:7">
      <c r="D267" s="110" t="s">
        <v>279</v>
      </c>
      <c r="E267" s="110" t="s">
        <v>280</v>
      </c>
      <c r="F267" s="111">
        <v>-2328</v>
      </c>
      <c r="G267" s="102"/>
    </row>
    <row r="268" spans="4:7">
      <c r="D268" s="110" t="s">
        <v>281</v>
      </c>
      <c r="E268" s="110" t="s">
        <v>281</v>
      </c>
      <c r="F268" s="111">
        <v>0</v>
      </c>
      <c r="G268" s="102"/>
    </row>
    <row r="269" spans="4:7">
      <c r="D269" s="110" t="s">
        <v>282</v>
      </c>
      <c r="E269" s="110" t="s">
        <v>283</v>
      </c>
      <c r="F269" s="111">
        <v>0</v>
      </c>
      <c r="G269" s="102"/>
    </row>
    <row r="270" spans="4:7">
      <c r="D270" s="110" t="s">
        <v>131</v>
      </c>
      <c r="E270" s="110" t="s">
        <v>131</v>
      </c>
      <c r="F270" s="111">
        <v>-2096.4</v>
      </c>
      <c r="G270" s="102"/>
    </row>
    <row r="271" spans="4:7">
      <c r="D271" s="110" t="s">
        <v>284</v>
      </c>
      <c r="E271" s="110" t="s">
        <v>284</v>
      </c>
      <c r="F271" s="111">
        <v>-2388</v>
      </c>
      <c r="G271" s="102"/>
    </row>
    <row r="272" spans="4:7">
      <c r="D272" s="110" t="s">
        <v>285</v>
      </c>
      <c r="E272" s="110" t="s">
        <v>286</v>
      </c>
      <c r="F272" s="111">
        <v>-648</v>
      </c>
      <c r="G272" s="102"/>
    </row>
    <row r="273" spans="4:7">
      <c r="D273" s="103" t="s">
        <v>134</v>
      </c>
      <c r="E273" s="103"/>
      <c r="F273" s="112">
        <v>-5046292.3499999996</v>
      </c>
      <c r="G273" s="102"/>
    </row>
    <row r="274" spans="4:7">
      <c r="D274" s="145"/>
      <c r="E274" s="145"/>
      <c r="F274" s="146"/>
      <c r="G274" s="102"/>
    </row>
    <row r="275" spans="4:7">
      <c r="D275" s="104"/>
      <c r="E275" s="104"/>
      <c r="F275" s="104"/>
      <c r="G275" s="102"/>
    </row>
    <row r="276" spans="4:7">
      <c r="D276" s="104"/>
      <c r="E276" s="104"/>
      <c r="F276" s="104"/>
      <c r="G276" s="102"/>
    </row>
    <row r="277" spans="4:7">
      <c r="D277" s="104"/>
      <c r="E277" s="104"/>
      <c r="F277" s="104"/>
      <c r="G277" s="102"/>
    </row>
    <row r="278" spans="4:7">
      <c r="D278" s="104"/>
      <c r="E278" s="104"/>
      <c r="F278" s="104"/>
      <c r="G278" s="102"/>
    </row>
    <row r="279" spans="4:7">
      <c r="D279" s="104"/>
      <c r="E279" s="104"/>
      <c r="F279" s="104"/>
      <c r="G279" s="102"/>
    </row>
    <row r="280" spans="4:7">
      <c r="D280" s="104"/>
      <c r="E280" s="104"/>
      <c r="F280" s="104"/>
      <c r="G280" s="102"/>
    </row>
    <row r="281" spans="4:7">
      <c r="D281" s="104"/>
      <c r="E281" s="104"/>
      <c r="F281" s="104"/>
      <c r="G281" s="102"/>
    </row>
    <row r="282" spans="4:7">
      <c r="D282" s="104"/>
      <c r="E282" s="104"/>
      <c r="F282" s="104"/>
      <c r="G282" s="102"/>
    </row>
    <row r="283" spans="4:7">
      <c r="D283" s="104"/>
      <c r="E283" s="104"/>
      <c r="F283" s="104"/>
      <c r="G283" s="102"/>
    </row>
    <row r="284" spans="4:7">
      <c r="D284" s="104"/>
      <c r="E284" s="104"/>
      <c r="F284" s="104"/>
      <c r="G284" s="102"/>
    </row>
    <row r="285" spans="4:7">
      <c r="D285" s="104"/>
      <c r="E285" s="104"/>
      <c r="F285" s="104"/>
      <c r="G285" s="102"/>
    </row>
    <row r="286" spans="4:7">
      <c r="D286" s="104"/>
      <c r="E286" s="104"/>
      <c r="F286" s="104"/>
      <c r="G286" s="102"/>
    </row>
    <row r="287" spans="4:7">
      <c r="D287" s="104"/>
      <c r="E287" s="104"/>
      <c r="F287" s="104"/>
      <c r="G287" s="102"/>
    </row>
    <row r="288" spans="4:7">
      <c r="D288" s="104"/>
      <c r="E288" s="104"/>
      <c r="F288" s="104"/>
      <c r="G288" s="102"/>
    </row>
    <row r="289" spans="4:7">
      <c r="D289" s="104"/>
      <c r="E289" s="104"/>
      <c r="F289" s="104"/>
      <c r="G289" s="102"/>
    </row>
    <row r="290" spans="4:7">
      <c r="D290" s="104"/>
      <c r="E290" s="104"/>
      <c r="F290" s="104"/>
      <c r="G290" s="102"/>
    </row>
    <row r="291" spans="4:7">
      <c r="D291" s="104"/>
      <c r="E291" s="104"/>
      <c r="F291" s="104"/>
      <c r="G291" s="102"/>
    </row>
    <row r="292" spans="4:7">
      <c r="D292" s="104"/>
      <c r="E292" s="104"/>
      <c r="F292" s="104"/>
      <c r="G292" s="102"/>
    </row>
    <row r="293" spans="4:7">
      <c r="D293" s="104"/>
      <c r="E293" s="104"/>
      <c r="F293" s="104"/>
      <c r="G293" s="102"/>
    </row>
    <row r="294" spans="4:7">
      <c r="D294" s="104"/>
      <c r="E294" s="104"/>
      <c r="F294" s="104"/>
      <c r="G294" s="102"/>
    </row>
    <row r="295" spans="4:7">
      <c r="D295" s="104"/>
      <c r="E295" s="104"/>
      <c r="F295" s="104"/>
      <c r="G295" s="102"/>
    </row>
    <row r="296" spans="4:7">
      <c r="D296" s="104"/>
      <c r="E296" s="104"/>
      <c r="F296" s="104"/>
      <c r="G296" s="102"/>
    </row>
    <row r="297" spans="4:7">
      <c r="D297" s="104"/>
      <c r="E297" s="104"/>
      <c r="F297" s="104"/>
      <c r="G297" s="102"/>
    </row>
    <row r="298" spans="4:7">
      <c r="D298" s="104"/>
      <c r="E298" s="104"/>
      <c r="F298" s="104"/>
      <c r="G298" s="102"/>
    </row>
    <row r="299" spans="4:7">
      <c r="D299" s="104"/>
      <c r="E299" s="104"/>
      <c r="F299" s="104"/>
      <c r="G299" s="102"/>
    </row>
    <row r="300" spans="4:7">
      <c r="D300" s="104"/>
      <c r="E300" s="104"/>
      <c r="F300" s="104"/>
      <c r="G300" s="102"/>
    </row>
    <row r="301" spans="4:7">
      <c r="D301" s="104"/>
      <c r="E301" s="104"/>
      <c r="F301" s="104"/>
      <c r="G301" s="102"/>
    </row>
    <row r="302" spans="4:7">
      <c r="D302" s="104"/>
      <c r="E302" s="104"/>
      <c r="F302" s="104"/>
      <c r="G302" s="102"/>
    </row>
    <row r="303" spans="4:7">
      <c r="D303" s="104"/>
      <c r="E303" s="104"/>
      <c r="F303" s="104"/>
      <c r="G303" s="102"/>
    </row>
    <row r="304" spans="4:7">
      <c r="D304" s="104"/>
      <c r="E304" s="104"/>
      <c r="F304" s="104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6"/>
  <sheetViews>
    <sheetView tabSelected="1" topLeftCell="A94" zoomScale="110" zoomScaleNormal="110" workbookViewId="0">
      <selection activeCell="J113" sqref="J113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156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146212.12</v>
      </c>
      <c r="G3" s="13">
        <f t="shared" ref="G3:G66" si="2">+F3-H3-I3-J3</f>
        <v>146212.12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13063.8</v>
      </c>
      <c r="G4" s="13">
        <f t="shared" si="2"/>
        <v>13063.8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72691.850000000006</v>
      </c>
      <c r="G5" s="13">
        <f t="shared" si="2"/>
        <v>72084.25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35694</v>
      </c>
      <c r="G6" s="13">
        <f t="shared" si="2"/>
        <v>35694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428285.47</v>
      </c>
      <c r="G7" s="13">
        <f t="shared" si="2"/>
        <v>428285.47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1050</v>
      </c>
      <c r="G8" s="13">
        <f t="shared" si="2"/>
        <v>1050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3</v>
      </c>
      <c r="D9" s="11" t="str">
        <f t="shared" si="0"/>
        <v>AGPM</v>
      </c>
      <c r="E9" s="11" t="str">
        <f t="shared" si="0"/>
        <v>AGPM</v>
      </c>
      <c r="F9" s="12">
        <f t="shared" si="1"/>
        <v>27017.4</v>
      </c>
      <c r="G9" s="13">
        <f t="shared" si="2"/>
        <v>27017.4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03</v>
      </c>
      <c r="D10" s="11" t="str">
        <f t="shared" si="0"/>
        <v>AIG</v>
      </c>
      <c r="E10" s="11" t="str">
        <f t="shared" si="0"/>
        <v>AIG</v>
      </c>
      <c r="F10" s="12">
        <f t="shared" si="1"/>
        <v>0</v>
      </c>
      <c r="G10" s="13">
        <f t="shared" si="2"/>
        <v>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43921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202001..202003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12939.9</v>
      </c>
      <c r="G12" s="13">
        <f t="shared" si="2"/>
        <v>12939.9</v>
      </c>
      <c r="H12" s="14"/>
      <c r="I12" s="14"/>
      <c r="J12" s="14"/>
    </row>
    <row r="13" spans="1:10" ht="13.5" customHeight="1">
      <c r="D13" s="11" t="str">
        <f t="shared" si="0"/>
        <v>APJ</v>
      </c>
      <c r="E13" s="11" t="str">
        <f t="shared" si="0"/>
        <v>ASSISTANCE PROT JURIDIQUE</v>
      </c>
      <c r="F13" s="12">
        <f t="shared" si="3"/>
        <v>17103.37</v>
      </c>
      <c r="G13" s="13">
        <f t="shared" si="2"/>
        <v>17103.37</v>
      </c>
      <c r="H13" s="14"/>
      <c r="I13" s="14"/>
      <c r="J13" s="14"/>
    </row>
    <row r="14" spans="1:10" ht="13.5" customHeight="1">
      <c r="D14" s="11" t="str">
        <f t="shared" si="0"/>
        <v>ASBANQPOPU</v>
      </c>
      <c r="E14" s="11" t="str">
        <f t="shared" si="0"/>
        <v>ASS BANQUE POPULAIRE</v>
      </c>
      <c r="F14" s="12">
        <f t="shared" si="3"/>
        <v>13933.2</v>
      </c>
      <c r="G14" s="13">
        <f t="shared" si="2"/>
        <v>13933.2</v>
      </c>
      <c r="H14" s="14"/>
      <c r="I14" s="14"/>
      <c r="J14" s="14"/>
    </row>
    <row r="15" spans="1:10" ht="13.5" customHeight="1">
      <c r="D15" s="11" t="str">
        <f t="shared" si="0"/>
        <v>ASIROM</v>
      </c>
      <c r="E15" s="11" t="str">
        <f t="shared" si="0"/>
        <v>ASIROM</v>
      </c>
      <c r="F15" s="12">
        <f t="shared" si="3"/>
        <v>0</v>
      </c>
      <c r="G15" s="13">
        <f t="shared" si="2"/>
        <v>0</v>
      </c>
      <c r="H15" s="14"/>
      <c r="I15" s="14"/>
      <c r="J15" s="14"/>
    </row>
    <row r="16" spans="1:10" ht="13.5" customHeight="1">
      <c r="D16" s="11" t="str">
        <f t="shared" si="0"/>
        <v>ASSMUTFONC</v>
      </c>
      <c r="E16" s="11" t="str">
        <f t="shared" si="0"/>
        <v>AMF</v>
      </c>
      <c r="F16" s="12">
        <f t="shared" si="3"/>
        <v>0</v>
      </c>
      <c r="G16" s="13">
        <f t="shared" si="2"/>
        <v>0</v>
      </c>
      <c r="H16" s="14"/>
      <c r="I16" s="14"/>
      <c r="J16" s="14"/>
    </row>
    <row r="17" spans="4:10" ht="13.5" customHeight="1">
      <c r="D17" s="11" t="str">
        <f t="shared" si="0"/>
        <v>ASSSUD</v>
      </c>
      <c r="E17" s="11" t="str">
        <f t="shared" si="0"/>
        <v>ASSURANCE DU SUD</v>
      </c>
      <c r="F17" s="12">
        <f t="shared" si="3"/>
        <v>310</v>
      </c>
      <c r="G17" s="13">
        <f t="shared" si="2"/>
        <v>310</v>
      </c>
      <c r="H17" s="14"/>
      <c r="I17" s="14"/>
      <c r="J17" s="14"/>
    </row>
    <row r="18" spans="4:10" ht="13.5" customHeight="1">
      <c r="D18" s="11" t="str">
        <f t="shared" si="0"/>
        <v>AXA</v>
      </c>
      <c r="E18" s="11" t="str">
        <f t="shared" si="0"/>
        <v>AXA ASSURANCES</v>
      </c>
      <c r="F18" s="12">
        <f t="shared" si="3"/>
        <v>710346.95</v>
      </c>
      <c r="G18" s="13">
        <f t="shared" si="2"/>
        <v>710346.95</v>
      </c>
      <c r="H18" s="14"/>
      <c r="I18" s="14"/>
      <c r="J18" s="14"/>
    </row>
    <row r="19" spans="4:10" ht="13.5" customHeight="1">
      <c r="D19" s="11" t="str">
        <f t="shared" ref="D19:E34" si="4">+D162</f>
        <v>AXABELGI</v>
      </c>
      <c r="E19" s="11" t="str">
        <f t="shared" si="4"/>
        <v>AXA BELGIUM</v>
      </c>
      <c r="F19" s="12">
        <f t="shared" si="3"/>
        <v>0</v>
      </c>
      <c r="G19" s="13">
        <f t="shared" si="2"/>
        <v>0</v>
      </c>
      <c r="H19" s="14"/>
      <c r="I19" s="14"/>
      <c r="J19" s="14"/>
    </row>
    <row r="20" spans="4:10" ht="13.5" customHeight="1">
      <c r="D20" s="11" t="str">
        <f t="shared" si="4"/>
        <v>AXACORP</v>
      </c>
      <c r="E20" s="11" t="str">
        <f t="shared" si="4"/>
        <v>AXA CORPORATE SOLUTIONS ASSURANCES</v>
      </c>
      <c r="F20" s="12">
        <f t="shared" si="3"/>
        <v>1548</v>
      </c>
      <c r="G20" s="13">
        <f t="shared" si="2"/>
        <v>1548</v>
      </c>
      <c r="H20" s="14"/>
      <c r="I20" s="14"/>
      <c r="J20" s="14"/>
    </row>
    <row r="21" spans="4:10" ht="13.5" customHeight="1">
      <c r="D21" s="11" t="str">
        <f t="shared" si="4"/>
        <v>BPCEANATIX</v>
      </c>
      <c r="E21" s="11" t="str">
        <f t="shared" si="4"/>
        <v>BPCE NATIXIS</v>
      </c>
      <c r="F21" s="12">
        <f t="shared" si="3"/>
        <v>45738.2</v>
      </c>
      <c r="G21" s="13">
        <f t="shared" si="2"/>
        <v>45738.2</v>
      </c>
      <c r="H21" s="14"/>
      <c r="I21" s="14"/>
      <c r="J21" s="14"/>
    </row>
    <row r="22" spans="4:10" ht="13.5" customHeight="1">
      <c r="D22" s="11" t="str">
        <f t="shared" si="4"/>
        <v>BPO</v>
      </c>
      <c r="E22" s="11" t="str">
        <f t="shared" si="4"/>
        <v>BPO - CLIENTS EN ATTENTE</v>
      </c>
      <c r="F22" s="12">
        <f t="shared" si="3"/>
        <v>-7244.48</v>
      </c>
      <c r="G22" s="13">
        <f t="shared" si="2"/>
        <v>-7244.48</v>
      </c>
      <c r="H22" s="14"/>
      <c r="I22" s="14"/>
      <c r="J22" s="14"/>
    </row>
    <row r="23" spans="4:10" ht="13.5" customHeight="1">
      <c r="D23" s="11" t="str">
        <f t="shared" si="4"/>
        <v>BQPOST</v>
      </c>
      <c r="E23" s="11" t="str">
        <f t="shared" si="4"/>
        <v>BANQUE POSTALE</v>
      </c>
      <c r="F23" s="12">
        <f t="shared" si="3"/>
        <v>202748</v>
      </c>
      <c r="G23" s="13">
        <f t="shared" si="2"/>
        <v>202748</v>
      </c>
      <c r="H23" s="14"/>
      <c r="I23" s="14"/>
      <c r="J23" s="14"/>
    </row>
    <row r="24" spans="4:10" ht="13.5" customHeight="1">
      <c r="D24" s="11" t="str">
        <f t="shared" si="4"/>
        <v>BRA</v>
      </c>
      <c r="E24" s="11" t="str">
        <f t="shared" si="4"/>
        <v>BRA - CLIENTS EN ATTENTE</v>
      </c>
      <c r="F24" s="12">
        <f t="shared" si="3"/>
        <v>-139617.79999999999</v>
      </c>
      <c r="G24" s="13">
        <f t="shared" si="2"/>
        <v>-139617.79999999999</v>
      </c>
      <c r="H24" s="14"/>
      <c r="I24" s="14"/>
      <c r="J24" s="14"/>
    </row>
    <row r="25" spans="4:10" ht="13.5" customHeight="1">
      <c r="D25" s="11" t="str">
        <f t="shared" si="4"/>
        <v>BTA</v>
      </c>
      <c r="E25" s="11" t="str">
        <f t="shared" si="4"/>
        <v>BTA</v>
      </c>
      <c r="F25" s="12">
        <f t="shared" si="3"/>
        <v>72</v>
      </c>
      <c r="G25" s="13">
        <f t="shared" si="2"/>
        <v>72</v>
      </c>
      <c r="H25" s="14"/>
      <c r="I25" s="14"/>
      <c r="J25" s="14"/>
    </row>
    <row r="26" spans="4:10" ht="13.5" customHeight="1">
      <c r="D26" s="11" t="str">
        <f t="shared" si="4"/>
        <v>C01POLYSAS</v>
      </c>
      <c r="E26" s="11" t="str">
        <f t="shared" si="4"/>
        <v>C01 POLY SAS</v>
      </c>
      <c r="F26" s="12">
        <f t="shared" si="3"/>
        <v>57619.39</v>
      </c>
      <c r="G26" s="13">
        <f t="shared" si="2"/>
        <v>57619.39</v>
      </c>
      <c r="H26" s="14"/>
      <c r="I26" s="14"/>
      <c r="J26" s="14"/>
    </row>
    <row r="27" spans="4:10" ht="13.5" customHeight="1">
      <c r="D27" s="11" t="str">
        <f t="shared" si="4"/>
        <v>C02POLYATL</v>
      </c>
      <c r="E27" s="11" t="str">
        <f t="shared" si="4"/>
        <v>C02 POLY ATL</v>
      </c>
      <c r="F27" s="12">
        <f t="shared" si="3"/>
        <v>0</v>
      </c>
      <c r="G27" s="13">
        <f t="shared" si="2"/>
        <v>0</v>
      </c>
      <c r="H27" s="14"/>
      <c r="I27" s="14"/>
      <c r="J27" s="14"/>
    </row>
    <row r="28" spans="4:10" ht="13.5" customHeight="1">
      <c r="D28" s="11" t="str">
        <f t="shared" si="4"/>
        <v>C03POLYEST</v>
      </c>
      <c r="E28" s="11" t="str">
        <f t="shared" si="4"/>
        <v>C03 POLY EST</v>
      </c>
      <c r="F28" s="12">
        <f t="shared" si="3"/>
        <v>0</v>
      </c>
      <c r="G28" s="13">
        <f t="shared" si="2"/>
        <v>0</v>
      </c>
      <c r="H28" s="14"/>
      <c r="I28" s="14"/>
      <c r="J28" s="14"/>
    </row>
    <row r="29" spans="4:10" ht="13.5" customHeight="1">
      <c r="D29" s="11" t="str">
        <f t="shared" si="4"/>
        <v>C04POLYIDF</v>
      </c>
      <c r="E29" s="11" t="str">
        <f t="shared" si="4"/>
        <v>C04 POLY IDF</v>
      </c>
      <c r="F29" s="12">
        <f t="shared" si="3"/>
        <v>726</v>
      </c>
      <c r="G29" s="13">
        <f t="shared" si="2"/>
        <v>726</v>
      </c>
      <c r="H29" s="14"/>
      <c r="I29" s="14"/>
      <c r="J29" s="14"/>
    </row>
    <row r="30" spans="4:10" ht="13.5" customHeight="1">
      <c r="D30" s="11" t="str">
        <f t="shared" si="4"/>
        <v>C05POLYLAN</v>
      </c>
      <c r="E30" s="11" t="str">
        <f t="shared" si="4"/>
        <v>C05 POLY LANGUEDOC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4"/>
        <v>C07POLYNORD</v>
      </c>
      <c r="E31" s="11" t="str">
        <f t="shared" si="4"/>
        <v>C07 POLY NORD</v>
      </c>
      <c r="F31" s="12">
        <f t="shared" si="3"/>
        <v>20519.57</v>
      </c>
      <c r="G31" s="13">
        <f t="shared" si="2"/>
        <v>20519.57</v>
      </c>
      <c r="H31" s="14"/>
      <c r="I31" s="14"/>
      <c r="J31" s="14"/>
    </row>
    <row r="32" spans="4:10" ht="13.5" customHeight="1">
      <c r="D32" s="11" t="str">
        <f t="shared" si="4"/>
        <v>C10POLYPAQ</v>
      </c>
      <c r="E32" s="11" t="str">
        <f t="shared" si="4"/>
        <v>C10 POLY PAQ</v>
      </c>
      <c r="F32" s="12">
        <f t="shared" si="3"/>
        <v>0</v>
      </c>
      <c r="G32" s="13">
        <f t="shared" si="2"/>
        <v>0</v>
      </c>
      <c r="H32" s="14"/>
      <c r="I32" s="14"/>
      <c r="J32" s="14"/>
    </row>
    <row r="33" spans="4:10" ht="13.5" customHeight="1">
      <c r="D33" s="11" t="str">
        <f t="shared" si="4"/>
        <v>C12POLYANT</v>
      </c>
      <c r="E33" s="11" t="str">
        <f t="shared" si="4"/>
        <v>POLYEXPERT ANTILLES</v>
      </c>
      <c r="F33" s="12">
        <f t="shared" si="3"/>
        <v>117</v>
      </c>
      <c r="G33" s="13">
        <f t="shared" si="2"/>
        <v>117</v>
      </c>
      <c r="H33" s="14"/>
      <c r="I33" s="14"/>
      <c r="J33" s="14"/>
    </row>
    <row r="34" spans="4:10" ht="13.5" customHeight="1">
      <c r="D34" s="11" t="str">
        <f t="shared" si="4"/>
        <v>C14OCEAN</v>
      </c>
      <c r="E34" s="11" t="str">
        <f t="shared" si="4"/>
        <v>C14 POLY OCEAN INDIEN</v>
      </c>
      <c r="F34" s="12">
        <f t="shared" si="3"/>
        <v>127.7</v>
      </c>
      <c r="G34" s="13">
        <f t="shared" si="2"/>
        <v>127.7</v>
      </c>
      <c r="H34" s="14"/>
      <c r="I34" s="14"/>
      <c r="J34" s="14"/>
    </row>
    <row r="35" spans="4:10" ht="13.5" customHeight="1">
      <c r="D35" s="11" t="str">
        <f t="shared" ref="D35:E50" si="5">+D178</f>
        <v>C15POLYTEL</v>
      </c>
      <c r="E35" s="11" t="str">
        <f t="shared" si="5"/>
        <v>C15 POLYTEL</v>
      </c>
      <c r="F35" s="12">
        <f t="shared" si="3"/>
        <v>40905.94</v>
      </c>
      <c r="G35" s="13">
        <f t="shared" si="2"/>
        <v>40905.94</v>
      </c>
      <c r="H35" s="14"/>
      <c r="I35" s="14"/>
      <c r="J35" s="14"/>
    </row>
    <row r="36" spans="4:10" ht="13.5" customHeight="1">
      <c r="D36" s="11" t="str">
        <f t="shared" si="5"/>
        <v>C20ENVIRON</v>
      </c>
      <c r="E36" s="11" t="str">
        <f t="shared" si="5"/>
        <v xml:space="preserve">C20 ENVIRONNEMENT </v>
      </c>
      <c r="F36" s="12">
        <f t="shared" si="3"/>
        <v>0</v>
      </c>
      <c r="G36" s="13">
        <f t="shared" si="2"/>
        <v>0</v>
      </c>
      <c r="H36" s="14"/>
      <c r="I36" s="14"/>
      <c r="J36" s="14"/>
    </row>
    <row r="37" spans="4:10" ht="13.5" customHeight="1">
      <c r="D37" s="11" t="str">
        <f t="shared" si="5"/>
        <v>C32GECO</v>
      </c>
      <c r="E37" s="11" t="str">
        <f t="shared" si="5"/>
        <v xml:space="preserve">C32 GECO </v>
      </c>
      <c r="F37" s="12">
        <f t="shared" si="3"/>
        <v>39590.019999999997</v>
      </c>
      <c r="G37" s="13">
        <f t="shared" si="2"/>
        <v>39590.019999999997</v>
      </c>
      <c r="H37" s="14"/>
      <c r="I37" s="14"/>
      <c r="J37" s="14"/>
    </row>
    <row r="38" spans="4:10" ht="13.5" customHeight="1">
      <c r="D38" s="11" t="str">
        <f t="shared" si="5"/>
        <v>C35PREVENBAT</v>
      </c>
      <c r="E38" s="11" t="str">
        <f t="shared" si="5"/>
        <v>C35 PREVENBAT</v>
      </c>
      <c r="F38" s="12">
        <f t="shared" si="3"/>
        <v>0</v>
      </c>
      <c r="G38" s="13">
        <f t="shared" si="2"/>
        <v>0</v>
      </c>
      <c r="H38" s="14"/>
      <c r="I38" s="14"/>
      <c r="J38" s="14"/>
    </row>
    <row r="39" spans="4:10" ht="13.5" customHeight="1">
      <c r="D39" s="11" t="str">
        <f t="shared" si="5"/>
        <v>CAASMUTBTP</v>
      </c>
      <c r="E39" s="11" t="str">
        <f t="shared" si="5"/>
        <v>CAM BTP</v>
      </c>
      <c r="F39" s="12">
        <f t="shared" si="3"/>
        <v>360</v>
      </c>
      <c r="G39" s="13">
        <f t="shared" si="2"/>
        <v>360</v>
      </c>
      <c r="H39" s="14"/>
      <c r="I39" s="14"/>
      <c r="J39" s="14"/>
    </row>
    <row r="40" spans="4:10" ht="13.5" customHeight="1">
      <c r="D40" s="11" t="str">
        <f t="shared" si="5"/>
        <v>CAISSMEUSI</v>
      </c>
      <c r="E40" s="11" t="str">
        <f t="shared" si="5"/>
        <v>CAISSE MEUSIENNE</v>
      </c>
      <c r="F40" s="12">
        <f t="shared" si="3"/>
        <v>4143.6000000000004</v>
      </c>
      <c r="G40" s="13">
        <f t="shared" si="2"/>
        <v>4143.6000000000004</v>
      </c>
      <c r="H40" s="14"/>
      <c r="I40" s="14"/>
      <c r="J40" s="14"/>
    </row>
    <row r="41" spans="4:10" ht="13.5" customHeight="1">
      <c r="D41" s="11" t="str">
        <f t="shared" si="5"/>
        <v>CALYPSO</v>
      </c>
      <c r="E41" s="11" t="str">
        <f t="shared" si="5"/>
        <v>CALYPSO</v>
      </c>
      <c r="F41" s="12">
        <f t="shared" si="3"/>
        <v>2157</v>
      </c>
      <c r="G41" s="13">
        <f t="shared" si="2"/>
        <v>2157</v>
      </c>
      <c r="H41" s="14"/>
      <c r="I41" s="14"/>
      <c r="J41" s="14"/>
    </row>
    <row r="42" spans="4:10" ht="13.5" customHeight="1">
      <c r="D42" s="11" t="str">
        <f t="shared" si="5"/>
        <v>CAMCA</v>
      </c>
      <c r="E42" s="11" t="str">
        <f t="shared" si="5"/>
        <v>CAMCA</v>
      </c>
      <c r="F42" s="12">
        <f t="shared" si="3"/>
        <v>6024</v>
      </c>
      <c r="G42" s="13">
        <f t="shared" si="2"/>
        <v>6024</v>
      </c>
      <c r="H42" s="14"/>
      <c r="I42" s="14"/>
      <c r="J42" s="14"/>
    </row>
    <row r="43" spans="4:10" ht="13.5" customHeight="1">
      <c r="D43" s="11" t="str">
        <f t="shared" si="5"/>
        <v>CARMA</v>
      </c>
      <c r="E43" s="11" t="str">
        <f t="shared" si="5"/>
        <v>CARMA</v>
      </c>
      <c r="F43" s="12">
        <f t="shared" si="3"/>
        <v>7411.2</v>
      </c>
      <c r="G43" s="13">
        <f t="shared" si="2"/>
        <v>7411.2</v>
      </c>
      <c r="H43" s="14"/>
      <c r="I43" s="14"/>
      <c r="J43" s="14"/>
    </row>
    <row r="44" spans="4:10" ht="13.5" customHeight="1">
      <c r="D44" s="11" t="str">
        <f t="shared" si="5"/>
        <v>CFDP</v>
      </c>
      <c r="E44" s="11" t="str">
        <f t="shared" si="5"/>
        <v>CFDP</v>
      </c>
      <c r="F44" s="12">
        <f t="shared" si="3"/>
        <v>2525</v>
      </c>
      <c r="G44" s="13">
        <f t="shared" si="2"/>
        <v>2525</v>
      </c>
      <c r="H44" s="14"/>
      <c r="I44" s="14"/>
      <c r="J44" s="14"/>
    </row>
    <row r="45" spans="4:10" ht="13.5" customHeight="1">
      <c r="D45" s="11" t="str">
        <f t="shared" si="5"/>
        <v>CHUBBASS</v>
      </c>
      <c r="E45" s="11" t="str">
        <f t="shared" si="5"/>
        <v>CHUBB ASSURANCES</v>
      </c>
      <c r="F45" s="12">
        <f t="shared" si="3"/>
        <v>1884</v>
      </c>
      <c r="G45" s="13">
        <f t="shared" si="2"/>
        <v>1884</v>
      </c>
      <c r="H45" s="14"/>
      <c r="I45" s="14"/>
      <c r="J45" s="14"/>
    </row>
    <row r="46" spans="4:10" ht="13.5" customHeight="1">
      <c r="D46" s="11" t="str">
        <f t="shared" si="5"/>
        <v>CIAM</v>
      </c>
      <c r="E46" s="11" t="str">
        <f t="shared" si="5"/>
        <v>CIAM</v>
      </c>
      <c r="F46" s="12">
        <f t="shared" si="3"/>
        <v>360</v>
      </c>
      <c r="G46" s="13">
        <f t="shared" si="2"/>
        <v>360</v>
      </c>
      <c r="H46" s="14"/>
      <c r="I46" s="14"/>
      <c r="J46" s="14"/>
    </row>
    <row r="47" spans="4:10" ht="13.5" customHeight="1">
      <c r="D47" s="11" t="str">
        <f t="shared" si="5"/>
        <v>CIBLEEXPERT</v>
      </c>
      <c r="E47" s="11" t="str">
        <f t="shared" si="5"/>
        <v>C16CIBLEXPERTS</v>
      </c>
      <c r="F47" s="12">
        <f t="shared" si="3"/>
        <v>1599</v>
      </c>
      <c r="G47" s="13">
        <f t="shared" si="2"/>
        <v>1599</v>
      </c>
      <c r="H47" s="14"/>
      <c r="I47" s="14"/>
      <c r="J47" s="14"/>
    </row>
    <row r="48" spans="4:10" ht="13.5" customHeight="1">
      <c r="D48" s="11" t="str">
        <f t="shared" si="5"/>
        <v>CLIENTDIVERS</v>
      </c>
      <c r="E48" s="11" t="str">
        <f t="shared" si="5"/>
        <v>CLIENT DIVERS</v>
      </c>
      <c r="F48" s="12">
        <f t="shared" si="3"/>
        <v>360</v>
      </c>
      <c r="G48" s="13">
        <f t="shared" si="2"/>
        <v>360</v>
      </c>
      <c r="H48" s="14"/>
      <c r="I48" s="14"/>
      <c r="J48" s="14"/>
    </row>
    <row r="49" spans="4:10" ht="13.5" customHeight="1">
      <c r="D49" s="11" t="str">
        <f t="shared" si="5"/>
        <v>COVEA</v>
      </c>
      <c r="E49" s="11" t="str">
        <f t="shared" si="5"/>
        <v>COVEA</v>
      </c>
      <c r="F49" s="12">
        <f t="shared" si="3"/>
        <v>15375.02</v>
      </c>
      <c r="G49" s="13">
        <f t="shared" si="2"/>
        <v>15375.02</v>
      </c>
      <c r="H49" s="14"/>
      <c r="I49" s="14"/>
      <c r="J49" s="14"/>
    </row>
    <row r="50" spans="4:10" ht="13.5" customHeight="1">
      <c r="D50" s="11" t="str">
        <f t="shared" si="5"/>
        <v>DAS</v>
      </c>
      <c r="E50" s="11" t="str">
        <f t="shared" si="5"/>
        <v>DAS</v>
      </c>
      <c r="F50" s="12">
        <f t="shared" si="3"/>
        <v>456</v>
      </c>
      <c r="G50" s="13">
        <f t="shared" si="2"/>
        <v>456</v>
      </c>
      <c r="H50" s="14"/>
      <c r="I50" s="14"/>
      <c r="J50" s="14"/>
    </row>
    <row r="51" spans="4:10" ht="13.5" customHeight="1">
      <c r="D51" s="11" t="str">
        <f t="shared" ref="D51:E66" si="6">+D194</f>
        <v>DIRECTASS</v>
      </c>
      <c r="E51" s="11" t="str">
        <f t="shared" si="6"/>
        <v>DIRECT ASSURANCES</v>
      </c>
      <c r="F51" s="12">
        <f t="shared" si="3"/>
        <v>840</v>
      </c>
      <c r="G51" s="13">
        <f t="shared" si="2"/>
        <v>840</v>
      </c>
      <c r="H51" s="14"/>
      <c r="I51" s="14"/>
      <c r="J51" s="14"/>
    </row>
    <row r="52" spans="4:10" ht="13.5" customHeight="1">
      <c r="D52" s="11" t="str">
        <f t="shared" si="6"/>
        <v>ECUREUILAS</v>
      </c>
      <c r="E52" s="11" t="str">
        <f t="shared" si="6"/>
        <v>ECUREUIL ASSURANCE</v>
      </c>
      <c r="F52" s="12">
        <f t="shared" si="3"/>
        <v>52698.8</v>
      </c>
      <c r="G52" s="13">
        <f t="shared" si="2"/>
        <v>52698.8</v>
      </c>
      <c r="H52" s="14"/>
      <c r="I52" s="14"/>
      <c r="J52" s="14"/>
    </row>
    <row r="53" spans="4:10" ht="13.5" customHeight="1">
      <c r="D53" s="11" t="str">
        <f t="shared" si="6"/>
        <v>EDFCIST</v>
      </c>
      <c r="E53" s="11" t="str">
        <f t="shared" si="6"/>
        <v>EDF CIST</v>
      </c>
      <c r="F53" s="12">
        <f t="shared" si="3"/>
        <v>2041.2</v>
      </c>
      <c r="G53" s="13">
        <f t="shared" si="2"/>
        <v>2041.2</v>
      </c>
      <c r="H53" s="14"/>
      <c r="I53" s="14"/>
      <c r="J53" s="14"/>
    </row>
    <row r="54" spans="4:10" ht="13.5" customHeight="1">
      <c r="D54" s="11" t="str">
        <f t="shared" si="6"/>
        <v>ERDF</v>
      </c>
      <c r="E54" s="11" t="str">
        <f t="shared" si="6"/>
        <v>ERDF</v>
      </c>
      <c r="F54" s="12">
        <f t="shared" si="3"/>
        <v>2553</v>
      </c>
      <c r="G54" s="13">
        <f t="shared" si="2"/>
        <v>2553</v>
      </c>
      <c r="H54" s="14"/>
      <c r="I54" s="14"/>
      <c r="J54" s="14"/>
    </row>
    <row r="55" spans="4:10" ht="13.5" customHeight="1">
      <c r="D55" s="11" t="str">
        <f t="shared" si="6"/>
        <v>ETHIAS</v>
      </c>
      <c r="E55" s="11" t="str">
        <f t="shared" si="6"/>
        <v>ETHIAS</v>
      </c>
      <c r="F55" s="12">
        <f t="shared" si="3"/>
        <v>6084</v>
      </c>
      <c r="G55" s="13">
        <f t="shared" si="2"/>
        <v>6084</v>
      </c>
      <c r="H55" s="14"/>
      <c r="I55" s="14"/>
      <c r="J55" s="14"/>
    </row>
    <row r="56" spans="4:10" ht="13.5" customHeight="1">
      <c r="D56" s="11" t="str">
        <f t="shared" si="6"/>
        <v>EUROFIL</v>
      </c>
      <c r="E56" s="11" t="str">
        <f t="shared" si="6"/>
        <v>EUROFIL</v>
      </c>
      <c r="F56" s="12">
        <f t="shared" si="3"/>
        <v>15624.4</v>
      </c>
      <c r="G56" s="13">
        <f t="shared" si="2"/>
        <v>15624.4</v>
      </c>
      <c r="H56" s="14"/>
      <c r="I56" s="14"/>
      <c r="J56" s="14"/>
    </row>
    <row r="57" spans="4:10" ht="13.5" customHeight="1">
      <c r="D57" s="11" t="str">
        <f t="shared" si="6"/>
        <v>EUROPROJUR</v>
      </c>
      <c r="E57" s="11" t="str">
        <f t="shared" si="6"/>
        <v>EUROP PROT JURIDIQUE</v>
      </c>
      <c r="F57" s="12">
        <f t="shared" si="3"/>
        <v>3204</v>
      </c>
      <c r="G57" s="13">
        <f t="shared" si="2"/>
        <v>3204</v>
      </c>
      <c r="H57" s="14"/>
      <c r="I57" s="14"/>
      <c r="J57" s="14"/>
    </row>
    <row r="58" spans="4:10" ht="13.5" customHeight="1">
      <c r="D58" s="11" t="str">
        <f t="shared" si="6"/>
        <v>EXPDIRECTE</v>
      </c>
      <c r="E58" s="11" t="str">
        <f t="shared" si="6"/>
        <v>EXPERTISE DIRECTE</v>
      </c>
      <c r="F58" s="12">
        <f t="shared" si="3"/>
        <v>126205.83</v>
      </c>
      <c r="G58" s="13">
        <f t="shared" si="2"/>
        <v>126205.83</v>
      </c>
      <c r="H58" s="14"/>
      <c r="I58" s="14"/>
      <c r="J58" s="14"/>
    </row>
    <row r="59" spans="4:10" ht="13.5" customHeight="1">
      <c r="D59" s="11" t="str">
        <f t="shared" si="6"/>
        <v>FILIAMAIF</v>
      </c>
      <c r="E59" s="11" t="str">
        <f t="shared" si="6"/>
        <v>FILIA MAIF</v>
      </c>
      <c r="F59" s="12">
        <f t="shared" si="3"/>
        <v>36131.42</v>
      </c>
      <c r="G59" s="13">
        <f t="shared" si="2"/>
        <v>36131.42</v>
      </c>
      <c r="H59" s="14"/>
      <c r="I59" s="14"/>
      <c r="J59" s="14"/>
    </row>
    <row r="60" spans="4:10" ht="13.5" customHeight="1">
      <c r="D60" s="11" t="str">
        <f t="shared" si="6"/>
        <v>GAN</v>
      </c>
      <c r="E60" s="11" t="str">
        <f t="shared" si="6"/>
        <v>GAN</v>
      </c>
      <c r="F60" s="12">
        <f t="shared" si="3"/>
        <v>106239.67999999999</v>
      </c>
      <c r="G60" s="13">
        <f t="shared" si="2"/>
        <v>106239.67999999999</v>
      </c>
      <c r="H60" s="14"/>
      <c r="I60" s="14"/>
      <c r="J60" s="14"/>
    </row>
    <row r="61" spans="4:10" ht="13.5" customHeight="1">
      <c r="D61" s="11" t="str">
        <f t="shared" si="6"/>
        <v>GANCIF</v>
      </c>
      <c r="E61" s="11" t="str">
        <f t="shared" si="6"/>
        <v>GAN CIF</v>
      </c>
      <c r="F61" s="12">
        <f t="shared" si="3"/>
        <v>10047</v>
      </c>
      <c r="G61" s="13">
        <f t="shared" si="2"/>
        <v>10047</v>
      </c>
      <c r="H61" s="14"/>
      <c r="I61" s="14"/>
      <c r="J61" s="14"/>
    </row>
    <row r="62" spans="4:10" ht="13.5" customHeight="1">
      <c r="D62" s="11" t="str">
        <f t="shared" si="6"/>
        <v>GANEURO</v>
      </c>
      <c r="E62" s="11" t="str">
        <f t="shared" si="6"/>
        <v>GAN EUROCOURTAGE</v>
      </c>
      <c r="F62" s="12">
        <f t="shared" si="3"/>
        <v>96495</v>
      </c>
      <c r="G62" s="13">
        <f t="shared" si="2"/>
        <v>96495</v>
      </c>
      <c r="H62" s="14"/>
      <c r="I62" s="14"/>
      <c r="J62" s="14"/>
    </row>
    <row r="63" spans="4:10" ht="13.5" customHeight="1">
      <c r="D63" s="11" t="str">
        <f t="shared" si="6"/>
        <v>GCMAAF</v>
      </c>
      <c r="E63" s="11" t="str">
        <f t="shared" si="6"/>
        <v>C32GECO</v>
      </c>
      <c r="F63" s="12">
        <f t="shared" si="3"/>
        <v>2802</v>
      </c>
      <c r="G63" s="13">
        <f t="shared" si="2"/>
        <v>2802</v>
      </c>
      <c r="H63" s="14"/>
      <c r="I63" s="14"/>
      <c r="J63" s="14"/>
    </row>
    <row r="64" spans="4:10" ht="13.5" customHeight="1">
      <c r="D64" s="11" t="str">
        <f t="shared" si="6"/>
        <v>GENERALI</v>
      </c>
      <c r="E64" s="11" t="str">
        <f t="shared" si="6"/>
        <v>GENERALI ASSURANCES</v>
      </c>
      <c r="F64" s="12">
        <f t="shared" si="3"/>
        <v>225946.77</v>
      </c>
      <c r="G64" s="13">
        <f t="shared" si="2"/>
        <v>225946.77</v>
      </c>
      <c r="H64" s="14"/>
      <c r="I64" s="14"/>
      <c r="J64" s="14"/>
    </row>
    <row r="65" spans="4:10" ht="13.5" customHeight="1">
      <c r="D65" s="11" t="str">
        <f t="shared" si="6"/>
        <v>GMFASS</v>
      </c>
      <c r="E65" s="11" t="str">
        <f t="shared" si="6"/>
        <v>GMFASSURANCES</v>
      </c>
      <c r="F65" s="12">
        <f t="shared" si="3"/>
        <v>55322.400000000001</v>
      </c>
      <c r="G65" s="13">
        <f t="shared" si="2"/>
        <v>55322.400000000001</v>
      </c>
      <c r="H65" s="14"/>
      <c r="I65" s="14"/>
      <c r="J65" s="14"/>
    </row>
    <row r="66" spans="4:10" ht="13.5" customHeight="1">
      <c r="D66" s="11" t="str">
        <f t="shared" si="6"/>
        <v>GROUPAMA</v>
      </c>
      <c r="E66" s="11" t="str">
        <f t="shared" si="6"/>
        <v>GROUPAMA</v>
      </c>
      <c r="F66" s="12">
        <f t="shared" si="3"/>
        <v>630596.4</v>
      </c>
      <c r="G66" s="13">
        <f t="shared" si="2"/>
        <v>629207.6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GROUPAMATR</v>
      </c>
      <c r="E67" s="11" t="str">
        <f t="shared" si="7"/>
        <v>GROUPAMA TRANSPORTS</v>
      </c>
      <c r="F67" s="12">
        <f t="shared" si="3"/>
        <v>5820</v>
      </c>
      <c r="G67" s="13">
        <f t="shared" ref="G67:G84" si="8">+F67-H67-I67-J67</f>
        <v>5820</v>
      </c>
      <c r="H67" s="14"/>
      <c r="I67" s="14"/>
      <c r="J67" s="14"/>
    </row>
    <row r="68" spans="4:10" ht="13.5" customHeight="1">
      <c r="D68" s="11" t="str">
        <f t="shared" si="7"/>
        <v>GROUPEA</v>
      </c>
      <c r="E68" s="11" t="str">
        <f t="shared" si="7"/>
        <v>GROUPE AZUR</v>
      </c>
      <c r="F68" s="12">
        <f t="shared" si="3"/>
        <v>0</v>
      </c>
      <c r="G68" s="13">
        <f t="shared" si="8"/>
        <v>0</v>
      </c>
      <c r="H68" s="14"/>
      <c r="I68" s="14"/>
      <c r="J68" s="14"/>
    </row>
    <row r="69" spans="4:10" ht="13.5" customHeight="1">
      <c r="D69" s="11" t="str">
        <f t="shared" si="7"/>
        <v>GROUPELAP</v>
      </c>
      <c r="E69" s="11" t="str">
        <f t="shared" si="7"/>
        <v>GROUPE LA POSTE</v>
      </c>
      <c r="F69" s="12">
        <f t="shared" si="3"/>
        <v>2484</v>
      </c>
      <c r="G69" s="13">
        <f t="shared" si="8"/>
        <v>2484</v>
      </c>
      <c r="H69" s="14"/>
      <c r="I69" s="14"/>
      <c r="J69" s="14"/>
    </row>
    <row r="70" spans="4:10" ht="13.5" customHeight="1">
      <c r="D70" s="11" t="str">
        <f t="shared" si="7"/>
        <v>GROUROUM</v>
      </c>
      <c r="E70" s="11" t="str">
        <f t="shared" si="7"/>
        <v>GROUPAMA ROUMANIE</v>
      </c>
      <c r="F70" s="12">
        <f t="shared" si="3"/>
        <v>40</v>
      </c>
      <c r="G70" s="13">
        <f t="shared" si="8"/>
        <v>40</v>
      </c>
      <c r="H70" s="14"/>
      <c r="I70" s="14"/>
      <c r="J70" s="14"/>
    </row>
    <row r="71" spans="4:10" ht="13.5" customHeight="1">
      <c r="D71" s="11" t="str">
        <f t="shared" si="7"/>
        <v>HDIGERLING</v>
      </c>
      <c r="E71" s="11" t="str">
        <f t="shared" si="7"/>
        <v>HDI GERLING</v>
      </c>
      <c r="F71" s="12">
        <f t="shared" si="3"/>
        <v>22122</v>
      </c>
      <c r="G71" s="13">
        <f t="shared" si="8"/>
        <v>22122</v>
      </c>
      <c r="H71" s="14"/>
      <c r="I71" s="14"/>
      <c r="J71" s="14"/>
    </row>
    <row r="72" spans="4:10" ht="13.5" customHeight="1">
      <c r="D72" s="11" t="str">
        <f t="shared" si="7"/>
        <v>HELVETIA</v>
      </c>
      <c r="E72" s="11" t="str">
        <f t="shared" si="7"/>
        <v>HELVETIA</v>
      </c>
      <c r="F72" s="12">
        <f t="shared" si="3"/>
        <v>5208</v>
      </c>
      <c r="G72" s="13">
        <f t="shared" si="8"/>
        <v>5208</v>
      </c>
      <c r="H72" s="14"/>
      <c r="I72" s="14"/>
      <c r="J72" s="14"/>
    </row>
    <row r="73" spans="4:10" ht="13.5" customHeight="1">
      <c r="D73" s="11" t="str">
        <f t="shared" si="7"/>
        <v>HISCOXASS</v>
      </c>
      <c r="E73" s="11" t="str">
        <f t="shared" si="7"/>
        <v>HISCOX ASSURANCES</v>
      </c>
      <c r="F73" s="12">
        <f t="shared" si="3"/>
        <v>900</v>
      </c>
      <c r="G73" s="13">
        <f t="shared" si="8"/>
        <v>900</v>
      </c>
      <c r="H73" s="14"/>
      <c r="I73" s="14"/>
      <c r="J73" s="14"/>
    </row>
    <row r="74" spans="4:10" ht="13.5" customHeight="1">
      <c r="D74" s="11" t="str">
        <f t="shared" si="7"/>
        <v>JURIDICA</v>
      </c>
      <c r="E74" s="11" t="str">
        <f t="shared" si="7"/>
        <v>JURIDICA</v>
      </c>
      <c r="F74" s="12">
        <f t="shared" si="3"/>
        <v>360</v>
      </c>
      <c r="G74" s="13">
        <f t="shared" si="8"/>
        <v>360</v>
      </c>
      <c r="H74" s="14"/>
      <c r="I74" s="14"/>
      <c r="J74" s="14"/>
    </row>
    <row r="75" spans="4:10" ht="13.5" customHeight="1">
      <c r="D75" s="11" t="str">
        <f t="shared" si="7"/>
        <v>LABRESSANE</v>
      </c>
      <c r="E75" s="11" t="str">
        <f t="shared" si="7"/>
        <v>Tiers à créer</v>
      </c>
      <c r="F75" s="12">
        <f t="shared" si="3"/>
        <v>0</v>
      </c>
      <c r="G75" s="13">
        <f t="shared" si="8"/>
        <v>0</v>
      </c>
      <c r="H75" s="14"/>
      <c r="I75" s="14"/>
      <c r="J75" s="14"/>
    </row>
    <row r="76" spans="4:10" ht="13.5" customHeight="1">
      <c r="D76" s="11" t="str">
        <f t="shared" si="7"/>
        <v>LAPARISASS</v>
      </c>
      <c r="E76" s="11" t="str">
        <f t="shared" si="7"/>
        <v>LA PARISIENNE ASSURANCE</v>
      </c>
      <c r="F76" s="12">
        <f t="shared" ref="F76:F79" si="9">+IF(D219="Total",0,-F219)</f>
        <v>15859.2</v>
      </c>
      <c r="G76" s="13">
        <f t="shared" si="8"/>
        <v>15859.2</v>
      </c>
      <c r="H76" s="14"/>
      <c r="I76" s="14"/>
      <c r="J76" s="14"/>
    </row>
    <row r="77" spans="4:10" ht="13.5" customHeight="1">
      <c r="D77" s="11" t="str">
        <f t="shared" si="7"/>
        <v>LAUXILIAIR</v>
      </c>
      <c r="E77" s="11" t="str">
        <f t="shared" si="7"/>
        <v>L AUXILIAIRE</v>
      </c>
      <c r="F77" s="12">
        <f t="shared" si="9"/>
        <v>1416</v>
      </c>
      <c r="G77" s="13">
        <f t="shared" si="8"/>
        <v>1416</v>
      </c>
      <c r="H77" s="14"/>
      <c r="I77" s="14"/>
      <c r="J77" s="14"/>
    </row>
    <row r="78" spans="4:10" ht="13.5" customHeight="1">
      <c r="D78" s="11" t="str">
        <f t="shared" si="7"/>
        <v>LCL</v>
      </c>
      <c r="E78" s="11" t="str">
        <f t="shared" si="7"/>
        <v>LCL - CLIENTS EN ATTENTE</v>
      </c>
      <c r="F78" s="12">
        <f t="shared" si="9"/>
        <v>0</v>
      </c>
      <c r="G78" s="13">
        <f t="shared" si="8"/>
        <v>0</v>
      </c>
      <c r="H78" s="14"/>
      <c r="I78" s="14"/>
      <c r="J78" s="14"/>
    </row>
    <row r="79" spans="4:10" ht="13.5" customHeight="1">
      <c r="D79" s="11" t="str">
        <f t="shared" si="7"/>
        <v>LEQUITE</v>
      </c>
      <c r="E79" s="11" t="str">
        <f t="shared" si="7"/>
        <v>L EQUITE</v>
      </c>
      <c r="F79" s="12">
        <f t="shared" si="9"/>
        <v>5610.05</v>
      </c>
      <c r="G79" s="13">
        <f t="shared" si="8"/>
        <v>5610.05</v>
      </c>
      <c r="H79" s="14"/>
      <c r="I79" s="14"/>
      <c r="J79" s="14"/>
    </row>
    <row r="80" spans="4:10" ht="13.5" customHeight="1">
      <c r="D80" s="11" t="str">
        <f t="shared" si="7"/>
        <v>MAAF</v>
      </c>
      <c r="E80" s="11" t="str">
        <f t="shared" si="7"/>
        <v>MAAF</v>
      </c>
      <c r="F80" s="12">
        <f>+IF(D223="Total",0,-F223)</f>
        <v>58951.199999999997</v>
      </c>
      <c r="G80" s="13">
        <f>+F80-H80-I80-J80</f>
        <v>58951.199999999997</v>
      </c>
      <c r="H80" s="14"/>
      <c r="I80" s="14"/>
      <c r="J80" s="14"/>
    </row>
    <row r="81" spans="1:12" ht="13.5" customHeight="1">
      <c r="D81" s="11" t="str">
        <f t="shared" si="7"/>
        <v>MACIF</v>
      </c>
      <c r="E81" s="11" t="str">
        <f t="shared" si="7"/>
        <v>MACIF</v>
      </c>
      <c r="F81" s="12">
        <f t="shared" ref="F81:F84" si="10">+IF(D224="Grand Total",0,-F224)</f>
        <v>204926.36</v>
      </c>
      <c r="G81" s="13">
        <f t="shared" si="8"/>
        <v>204926.36</v>
      </c>
      <c r="H81" s="14"/>
      <c r="I81" s="14"/>
      <c r="J81" s="14"/>
    </row>
    <row r="82" spans="1:12" ht="13.5" customHeight="1">
      <c r="D82" s="11" t="str">
        <f t="shared" si="7"/>
        <v>MACSF</v>
      </c>
      <c r="E82" s="11" t="str">
        <f t="shared" si="7"/>
        <v>MACSF</v>
      </c>
      <c r="F82" s="12">
        <f t="shared" si="10"/>
        <v>546</v>
      </c>
      <c r="G82" s="13">
        <f t="shared" si="8"/>
        <v>546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MAE</v>
      </c>
      <c r="E83" s="11" t="str">
        <f t="shared" si="11"/>
        <v>MAE</v>
      </c>
      <c r="F83" s="12">
        <f t="shared" si="10"/>
        <v>27240</v>
      </c>
      <c r="G83" s="13">
        <f t="shared" si="8"/>
        <v>27240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MAIF</v>
      </c>
      <c r="F84" s="12">
        <f t="shared" si="10"/>
        <v>162308.26</v>
      </c>
      <c r="G84" s="13">
        <f t="shared" si="8"/>
        <v>162308.26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3729403.4399999995</v>
      </c>
      <c r="G86" s="13">
        <f>SUM(G2:G85)</f>
        <v>3727407.04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7" t="s">
        <v>11</v>
      </c>
      <c r="F87" s="13">
        <f>+VLOOKUP(D87,D145:F327,3,FALSE)</f>
        <v>-5004672.67</v>
      </c>
      <c r="G87" s="156">
        <f>SUM(G86:J86)</f>
        <v>3729403.44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-1275269.2300000004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3729403.4399999995</v>
      </c>
      <c r="G93" s="33">
        <f>+G86</f>
        <v>3727407.04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621390.90666666673</v>
      </c>
      <c r="G94" s="38">
        <f>+(G93+G95)/1.2*0.2</f>
        <v>621234.50666666671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141</v>
      </c>
      <c r="F98" s="49"/>
      <c r="G98" s="50">
        <f>+G99-G100</f>
        <v>366722.65</v>
      </c>
      <c r="H98" s="50">
        <f t="shared" ref="H98:I98" si="13">+H99-H100</f>
        <v>0</v>
      </c>
      <c r="I98" s="50">
        <f t="shared" si="13"/>
        <v>3610.6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215114.65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102.6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-151608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-3508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-254511.85666666669</v>
      </c>
      <c r="H102" s="125">
        <f>+H98-H94</f>
        <v>0</v>
      </c>
      <c r="I102" s="125">
        <f>+I98-I94</f>
        <v>3454.2</v>
      </c>
      <c r="J102" s="126"/>
      <c r="K102" s="53"/>
    </row>
    <row r="103" spans="1:11">
      <c r="D103" s="42"/>
      <c r="E103" s="43"/>
      <c r="F103" s="54" t="s">
        <v>22</v>
      </c>
      <c r="G103" s="55"/>
      <c r="H103" s="55"/>
      <c r="I103" s="55"/>
      <c r="J103" s="56"/>
      <c r="K103" s="47"/>
    </row>
    <row r="104" spans="1:11">
      <c r="D104" s="42"/>
      <c r="E104" s="43"/>
      <c r="F104" s="57" t="s">
        <v>23</v>
      </c>
      <c r="G104" s="58">
        <f>+G102-G103</f>
        <v>-254511.85666666669</v>
      </c>
      <c r="H104" s="58">
        <f>+H102-H103</f>
        <v>0</v>
      </c>
      <c r="I104" s="58">
        <f>+I102-I103</f>
        <v>3454.2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 ht="15.75">
      <c r="D106" s="35"/>
      <c r="E106" s="35"/>
      <c r="F106" s="63"/>
      <c r="G106" s="161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v>0.2</v>
      </c>
      <c r="H109" s="28">
        <v>0.19600000000000001</v>
      </c>
      <c r="I109" s="28">
        <v>8.5000000000000006E-2</v>
      </c>
      <c r="J109" s="29" t="s">
        <v>14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151560.46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23">
      <c r="A113" s="150"/>
      <c r="B113" s="150"/>
      <c r="C113" s="150"/>
      <c r="D113" s="162"/>
      <c r="E113" s="163" t="s">
        <v>25</v>
      </c>
      <c r="F113" s="148" t="str">
        <f ca="1">TEXT(RIGHT(CELL("nomfichier",A1),LEN(CELL("nomfichier",A1))-FIND("]",CELL("nomfichier",A1),1))-1,"00")</f>
        <v>02</v>
      </c>
      <c r="G113" s="149">
        <f ca="1">INDIRECT(TEXT($F$113,"00")&amp;"!"&amp;CHAR(64+COLUMN())&amp;94)</f>
        <v>630802.54666666663</v>
      </c>
      <c r="H113" s="149">
        <f ca="1">INDIRECT(TEXT($F$113,"00")&amp;"!"&amp;CHAR(64+COLUMN())&amp;94)</f>
        <v>0</v>
      </c>
      <c r="I113" s="149">
        <f t="shared" ref="I113:J113" ca="1" si="14">INDIRECT(TEXT($F$113,"00")&amp;"!"&amp;CHAR(64+COLUMN())&amp;94)</f>
        <v>3658.4</v>
      </c>
      <c r="J113" s="149">
        <f t="shared" ca="1" si="14"/>
        <v>0</v>
      </c>
      <c r="K113" s="137"/>
      <c r="L113" s="150" t="s">
        <v>356</v>
      </c>
      <c r="M113" s="150"/>
      <c r="N113" s="150"/>
      <c r="O113" s="150"/>
      <c r="P113" s="150"/>
      <c r="Q113" s="150"/>
      <c r="R113" s="150"/>
      <c r="S113" s="150"/>
      <c r="T113" s="150"/>
    </row>
    <row r="114" spans="1:23">
      <c r="D114" s="71"/>
      <c r="E114" s="54"/>
      <c r="F114" s="72"/>
      <c r="G114" s="35"/>
      <c r="H114" s="35"/>
      <c r="I114" s="35"/>
      <c r="J114" s="46"/>
      <c r="K114" s="35"/>
      <c r="L114" s="150" t="s">
        <v>359</v>
      </c>
      <c r="M114" s="150"/>
      <c r="N114" s="150"/>
      <c r="O114" s="150"/>
      <c r="P114" s="150"/>
      <c r="Q114" s="150"/>
      <c r="R114" s="150"/>
      <c r="S114" s="150"/>
      <c r="T114" s="150"/>
    </row>
    <row r="115" spans="1:23">
      <c r="D115" s="36"/>
      <c r="E115" s="124" t="s">
        <v>169</v>
      </c>
      <c r="F115" s="127"/>
      <c r="G115" s="125">
        <f ca="1">+G113-G94+G111</f>
        <v>161128.49999999991</v>
      </c>
      <c r="H115" s="125">
        <f ca="1">+H113-H94+H111</f>
        <v>0</v>
      </c>
      <c r="I115" s="125">
        <f ca="1">+I113-I94+I111</f>
        <v>3502</v>
      </c>
      <c r="J115" s="126">
        <f ca="1">+J113-J94+J111</f>
        <v>0</v>
      </c>
      <c r="K115" s="35"/>
      <c r="L115" s="150" t="s">
        <v>357</v>
      </c>
      <c r="M115" s="150"/>
      <c r="N115" s="150"/>
      <c r="O115" s="150"/>
      <c r="P115" s="150"/>
      <c r="Q115" s="150"/>
      <c r="R115" s="150"/>
      <c r="S115" s="150"/>
      <c r="T115" s="150"/>
    </row>
    <row r="116" spans="1:23">
      <c r="D116" s="36"/>
      <c r="E116" s="54"/>
      <c r="F116" s="54" t="s">
        <v>28</v>
      </c>
      <c r="G116" s="50">
        <f>+G102</f>
        <v>-254511.85666666669</v>
      </c>
      <c r="H116" s="50">
        <f>+H102</f>
        <v>0</v>
      </c>
      <c r="I116" s="50">
        <f>+I102</f>
        <v>3454.2</v>
      </c>
      <c r="J116" s="69"/>
      <c r="K116" s="35"/>
      <c r="L116" s="150" t="s">
        <v>358</v>
      </c>
      <c r="M116" s="150"/>
      <c r="N116" s="150"/>
      <c r="O116" s="150"/>
      <c r="P116" s="150"/>
      <c r="Q116" s="150"/>
      <c r="R116" s="150"/>
      <c r="S116" s="150"/>
      <c r="T116" s="150"/>
    </row>
    <row r="117" spans="1:23">
      <c r="A117" s="15"/>
      <c r="B117" s="15"/>
      <c r="D117" s="36"/>
      <c r="E117" s="35"/>
      <c r="F117" s="73" t="s">
        <v>23</v>
      </c>
      <c r="G117" s="74">
        <f ca="1">+G115-G116</f>
        <v>415640.35666666657</v>
      </c>
      <c r="H117" s="74">
        <f ca="1">+H115-H116</f>
        <v>0</v>
      </c>
      <c r="I117" s="74">
        <f ca="1">+I115-I116</f>
        <v>47.800000000000182</v>
      </c>
      <c r="J117" s="75"/>
      <c r="K117" s="35"/>
      <c r="L117" s="151"/>
      <c r="M117" s="150"/>
      <c r="N117" s="150"/>
      <c r="O117" s="150"/>
      <c r="P117" s="150"/>
      <c r="Q117" s="150"/>
      <c r="R117" s="150"/>
      <c r="S117" s="150"/>
      <c r="T117" s="150"/>
    </row>
    <row r="118" spans="1:23">
      <c r="A118" s="15"/>
      <c r="B118" s="15"/>
      <c r="D118" s="36"/>
      <c r="E118" s="35"/>
      <c r="F118" s="35"/>
      <c r="G118" s="63"/>
      <c r="H118" s="35"/>
      <c r="I118" s="35"/>
      <c r="J118" s="76"/>
      <c r="K118" s="63"/>
      <c r="L118" s="150"/>
      <c r="M118" s="150"/>
      <c r="N118" s="150"/>
      <c r="O118" s="150"/>
      <c r="P118" s="150"/>
      <c r="Q118" s="150"/>
      <c r="R118" s="150"/>
      <c r="S118" s="150"/>
      <c r="T118" s="150"/>
    </row>
    <row r="119" spans="1:23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  <c r="L119" s="151"/>
      <c r="M119" s="151"/>
      <c r="N119" s="151"/>
      <c r="O119" s="151"/>
      <c r="P119" s="151"/>
      <c r="Q119" s="151"/>
      <c r="R119" s="151"/>
      <c r="S119" s="151"/>
      <c r="T119" s="151"/>
    </row>
    <row r="120" spans="1:23" s="85" customFormat="1">
      <c r="D120" s="160"/>
      <c r="E120" s="160"/>
      <c r="F120" s="160"/>
      <c r="G120" s="160"/>
      <c r="H120" s="160"/>
      <c r="I120" s="160"/>
      <c r="J120" s="160"/>
      <c r="K120" s="47"/>
    </row>
    <row r="121" spans="1:23">
      <c r="A121" s="15"/>
      <c r="B121" s="15"/>
      <c r="G121" s="10" t="str">
        <f>CHAR(64+COLUMN())</f>
        <v>G</v>
      </c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</row>
    <row r="122" spans="1:23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</row>
    <row r="123" spans="1:23" s="15" customFormat="1">
      <c r="D123" s="25"/>
      <c r="E123" s="26"/>
      <c r="F123" s="26"/>
      <c r="G123" s="26"/>
      <c r="H123" s="26"/>
      <c r="I123" s="26"/>
      <c r="J123" s="120"/>
      <c r="K123" s="79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</row>
    <row r="124" spans="1:23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</row>
    <row r="125" spans="1:23" s="15" customFormat="1">
      <c r="D125" s="80">
        <v>4457400</v>
      </c>
      <c r="E125" s="54" t="s">
        <v>32</v>
      </c>
      <c r="F125" s="83">
        <f>+G102</f>
        <v>-254511.85666666669</v>
      </c>
      <c r="G125" s="82"/>
      <c r="H125" s="35"/>
      <c r="I125" s="84"/>
      <c r="J125" s="46"/>
      <c r="K125" s="143">
        <f>+G100+F125</f>
        <v>-406119.85666666669</v>
      </c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</row>
    <row r="126" spans="1:23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</row>
    <row r="127" spans="1:23" s="15" customFormat="1">
      <c r="D127" s="80">
        <v>4457300</v>
      </c>
      <c r="E127" s="54" t="s">
        <v>34</v>
      </c>
      <c r="F127" s="83">
        <f>+I102</f>
        <v>3454.2</v>
      </c>
      <c r="G127" s="86"/>
      <c r="H127" s="35"/>
      <c r="I127" s="84"/>
      <c r="J127" s="46"/>
      <c r="K127" s="143">
        <f>+I100+F127</f>
        <v>-53.800000000000182</v>
      </c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</row>
    <row r="128" spans="1:23" s="15" customFormat="1">
      <c r="D128" s="80">
        <v>4456200</v>
      </c>
      <c r="E128" s="54" t="s">
        <v>35</v>
      </c>
      <c r="F128" s="87"/>
      <c r="G128" s="131">
        <v>0</v>
      </c>
      <c r="H128" s="35"/>
      <c r="I128" s="35"/>
      <c r="J128" s="46"/>
      <c r="K128" s="10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</row>
    <row r="129" spans="1:16" s="15" customFormat="1">
      <c r="D129" s="80">
        <v>4456600</v>
      </c>
      <c r="E129" s="54" t="s">
        <v>36</v>
      </c>
      <c r="F129" s="88"/>
      <c r="G129" s="131">
        <v>380</v>
      </c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>
        <v>30468</v>
      </c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 ca="1"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-281905.65666666668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139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-146212.12</v>
      </c>
      <c r="G146" s="100"/>
    </row>
    <row r="147" spans="4:7">
      <c r="D147" s="110" t="s">
        <v>180</v>
      </c>
      <c r="E147" s="110" t="s">
        <v>181</v>
      </c>
      <c r="F147" s="111">
        <v>-13063.8</v>
      </c>
      <c r="G147" s="100"/>
    </row>
    <row r="148" spans="4:7">
      <c r="D148" s="110" t="s">
        <v>46</v>
      </c>
      <c r="E148" s="110" t="s">
        <v>46</v>
      </c>
      <c r="F148" s="111">
        <v>-72691.850000000006</v>
      </c>
      <c r="G148" s="100"/>
    </row>
    <row r="149" spans="4:7">
      <c r="D149" s="110" t="s">
        <v>182</v>
      </c>
      <c r="E149" s="110" t="s">
        <v>182</v>
      </c>
      <c r="F149" s="111">
        <v>-35694</v>
      </c>
      <c r="G149" s="100"/>
    </row>
    <row r="150" spans="4:7">
      <c r="D150" s="110" t="s">
        <v>47</v>
      </c>
      <c r="E150" s="110" t="s">
        <v>47</v>
      </c>
      <c r="F150" s="111">
        <v>-428285.47</v>
      </c>
      <c r="G150" s="100"/>
    </row>
    <row r="151" spans="4:7">
      <c r="D151" s="110" t="s">
        <v>48</v>
      </c>
      <c r="E151" s="110" t="s">
        <v>183</v>
      </c>
      <c r="F151" s="111">
        <v>-1050</v>
      </c>
      <c r="G151" s="100"/>
    </row>
    <row r="152" spans="4:7">
      <c r="D152" s="110" t="s">
        <v>49</v>
      </c>
      <c r="E152" s="110" t="s">
        <v>49</v>
      </c>
      <c r="F152" s="111">
        <v>-27017.4</v>
      </c>
      <c r="G152" s="100"/>
    </row>
    <row r="153" spans="4:7">
      <c r="D153" s="110" t="s">
        <v>287</v>
      </c>
      <c r="E153" s="110" t="s">
        <v>287</v>
      </c>
      <c r="F153" s="111">
        <v>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-12939.9</v>
      </c>
      <c r="G155" s="100"/>
    </row>
    <row r="156" spans="4:7">
      <c r="D156" s="110" t="s">
        <v>51</v>
      </c>
      <c r="E156" s="110" t="s">
        <v>186</v>
      </c>
      <c r="F156" s="111">
        <v>-17103.37</v>
      </c>
      <c r="G156" s="100"/>
    </row>
    <row r="157" spans="4:7">
      <c r="D157" s="110" t="s">
        <v>52</v>
      </c>
      <c r="E157" s="110" t="s">
        <v>187</v>
      </c>
      <c r="F157" s="111">
        <v>-13933.2</v>
      </c>
      <c r="G157" s="100"/>
    </row>
    <row r="158" spans="4:7">
      <c r="D158" s="110" t="s">
        <v>188</v>
      </c>
      <c r="E158" s="110" t="s">
        <v>188</v>
      </c>
      <c r="F158" s="111">
        <v>0</v>
      </c>
      <c r="G158" s="100"/>
    </row>
    <row r="159" spans="4:7">
      <c r="D159" s="110" t="s">
        <v>189</v>
      </c>
      <c r="E159" s="110" t="s">
        <v>50</v>
      </c>
      <c r="F159" s="111">
        <v>0</v>
      </c>
      <c r="G159" s="100"/>
    </row>
    <row r="160" spans="4:7">
      <c r="D160" s="110" t="s">
        <v>53</v>
      </c>
      <c r="E160" s="110" t="s">
        <v>54</v>
      </c>
      <c r="F160" s="111">
        <v>-310</v>
      </c>
      <c r="G160" s="100"/>
    </row>
    <row r="161" spans="4:7">
      <c r="D161" s="110" t="s">
        <v>55</v>
      </c>
      <c r="E161" s="110" t="s">
        <v>56</v>
      </c>
      <c r="F161" s="111">
        <v>-710346.95</v>
      </c>
      <c r="G161" s="100"/>
    </row>
    <row r="162" spans="4:7">
      <c r="D162" s="110" t="s">
        <v>190</v>
      </c>
      <c r="E162" s="110" t="s">
        <v>191</v>
      </c>
      <c r="F162" s="111">
        <v>0</v>
      </c>
      <c r="G162" s="100"/>
    </row>
    <row r="163" spans="4:7">
      <c r="D163" s="110" t="s">
        <v>192</v>
      </c>
      <c r="E163" s="110" t="s">
        <v>193</v>
      </c>
      <c r="F163" s="111">
        <v>-1548</v>
      </c>
      <c r="G163" s="100"/>
    </row>
    <row r="164" spans="4:7">
      <c r="D164" s="110" t="s">
        <v>57</v>
      </c>
      <c r="E164" s="110" t="s">
        <v>58</v>
      </c>
      <c r="F164" s="111">
        <v>-45738.2</v>
      </c>
      <c r="G164" s="100"/>
    </row>
    <row r="165" spans="4:7">
      <c r="D165" s="110" t="s">
        <v>302</v>
      </c>
      <c r="E165" s="110" t="s">
        <v>303</v>
      </c>
      <c r="F165" s="111">
        <v>7244.48</v>
      </c>
      <c r="G165" s="100"/>
    </row>
    <row r="166" spans="4:7">
      <c r="D166" s="110" t="s">
        <v>59</v>
      </c>
      <c r="E166" s="110" t="s">
        <v>60</v>
      </c>
      <c r="F166" s="111">
        <v>-202748</v>
      </c>
      <c r="G166" s="100"/>
    </row>
    <row r="167" spans="4:7">
      <c r="D167" s="110" t="s">
        <v>61</v>
      </c>
      <c r="E167" s="110" t="s">
        <v>62</v>
      </c>
      <c r="F167" s="111">
        <v>139617.79999999999</v>
      </c>
      <c r="G167" s="100"/>
    </row>
    <row r="168" spans="4:7">
      <c r="D168" s="110" t="s">
        <v>194</v>
      </c>
      <c r="E168" s="110" t="s">
        <v>194</v>
      </c>
      <c r="F168" s="111">
        <v>-72</v>
      </c>
      <c r="G168" s="100"/>
    </row>
    <row r="169" spans="4:7">
      <c r="D169" s="110" t="s">
        <v>63</v>
      </c>
      <c r="E169" s="110" t="s">
        <v>195</v>
      </c>
      <c r="F169" s="111">
        <v>-57619.39</v>
      </c>
      <c r="G169" s="100"/>
    </row>
    <row r="170" spans="4:7">
      <c r="D170" s="110" t="s">
        <v>64</v>
      </c>
      <c r="E170" s="110" t="s">
        <v>304</v>
      </c>
      <c r="F170" s="111">
        <v>0</v>
      </c>
      <c r="G170" s="100"/>
    </row>
    <row r="171" spans="4:7">
      <c r="D171" s="110" t="s">
        <v>65</v>
      </c>
      <c r="E171" s="110" t="s">
        <v>305</v>
      </c>
      <c r="F171" s="111">
        <v>0</v>
      </c>
      <c r="G171" s="100"/>
    </row>
    <row r="172" spans="4:7">
      <c r="D172" s="110" t="s">
        <v>66</v>
      </c>
      <c r="E172" s="110" t="s">
        <v>196</v>
      </c>
      <c r="F172" s="111">
        <v>-726</v>
      </c>
      <c r="G172" s="100"/>
    </row>
    <row r="173" spans="4:7">
      <c r="D173" s="110" t="s">
        <v>67</v>
      </c>
      <c r="E173" s="110" t="s">
        <v>197</v>
      </c>
      <c r="F173" s="111">
        <v>0</v>
      </c>
      <c r="G173" s="100"/>
    </row>
    <row r="174" spans="4:7">
      <c r="D174" s="110" t="s">
        <v>69</v>
      </c>
      <c r="E174" s="110" t="s">
        <v>288</v>
      </c>
      <c r="F174" s="111">
        <v>-20519.57</v>
      </c>
      <c r="G174" s="100"/>
    </row>
    <row r="175" spans="4:7">
      <c r="D175" s="110" t="s">
        <v>70</v>
      </c>
      <c r="E175" s="110" t="s">
        <v>198</v>
      </c>
      <c r="F175" s="111">
        <v>0</v>
      </c>
      <c r="G175" s="100"/>
    </row>
    <row r="176" spans="4:7">
      <c r="D176" s="110" t="s">
        <v>306</v>
      </c>
      <c r="E176" s="110" t="s">
        <v>307</v>
      </c>
      <c r="F176" s="111">
        <v>-117</v>
      </c>
      <c r="G176" s="100"/>
    </row>
    <row r="177" spans="4:7">
      <c r="D177" s="110" t="s">
        <v>289</v>
      </c>
      <c r="E177" s="110" t="s">
        <v>290</v>
      </c>
      <c r="F177" s="111">
        <v>-127.7</v>
      </c>
      <c r="G177" s="100"/>
    </row>
    <row r="178" spans="4:7">
      <c r="D178" s="110" t="s">
        <v>199</v>
      </c>
      <c r="E178" s="110" t="s">
        <v>200</v>
      </c>
      <c r="F178" s="111">
        <v>-40905.94</v>
      </c>
      <c r="G178" s="100"/>
    </row>
    <row r="179" spans="4:7">
      <c r="D179" s="110" t="s">
        <v>291</v>
      </c>
      <c r="E179" s="110" t="s">
        <v>292</v>
      </c>
      <c r="F179" s="111">
        <v>0</v>
      </c>
      <c r="G179" s="100"/>
    </row>
    <row r="180" spans="4:7">
      <c r="D180" s="110" t="s">
        <v>71</v>
      </c>
      <c r="E180" s="110" t="s">
        <v>293</v>
      </c>
      <c r="F180" s="111">
        <v>-39590.019999999997</v>
      </c>
      <c r="G180" s="100"/>
    </row>
    <row r="181" spans="4:7">
      <c r="D181" s="110" t="s">
        <v>294</v>
      </c>
      <c r="E181" s="110" t="s">
        <v>295</v>
      </c>
      <c r="F181" s="111">
        <v>0</v>
      </c>
      <c r="G181" s="100"/>
    </row>
    <row r="182" spans="4:7">
      <c r="D182" s="110" t="s">
        <v>201</v>
      </c>
      <c r="E182" s="110" t="s">
        <v>202</v>
      </c>
      <c r="F182" s="111">
        <v>-360</v>
      </c>
      <c r="G182" s="100"/>
    </row>
    <row r="183" spans="4:7">
      <c r="D183" s="110" t="s">
        <v>203</v>
      </c>
      <c r="E183" s="110" t="s">
        <v>204</v>
      </c>
      <c r="F183" s="111">
        <v>-4143.6000000000004</v>
      </c>
      <c r="G183" s="100"/>
    </row>
    <row r="184" spans="4:7">
      <c r="D184" s="110" t="s">
        <v>72</v>
      </c>
      <c r="E184" s="110" t="s">
        <v>72</v>
      </c>
      <c r="F184" s="111">
        <v>-2157</v>
      </c>
      <c r="G184" s="100"/>
    </row>
    <row r="185" spans="4:7">
      <c r="D185" s="110" t="s">
        <v>205</v>
      </c>
      <c r="E185" s="110" t="s">
        <v>205</v>
      </c>
      <c r="F185" s="111">
        <v>-6024</v>
      </c>
      <c r="G185" s="100"/>
    </row>
    <row r="186" spans="4:7">
      <c r="D186" s="110" t="s">
        <v>73</v>
      </c>
      <c r="E186" s="110" t="s">
        <v>73</v>
      </c>
      <c r="F186" s="111">
        <v>-7411.2</v>
      </c>
      <c r="G186" s="100"/>
    </row>
    <row r="187" spans="4:7">
      <c r="D187" s="110" t="s">
        <v>206</v>
      </c>
      <c r="E187" s="110" t="s">
        <v>206</v>
      </c>
      <c r="F187" s="111">
        <v>-2525</v>
      </c>
      <c r="G187" s="100"/>
    </row>
    <row r="188" spans="4:7">
      <c r="D188" s="110" t="s">
        <v>207</v>
      </c>
      <c r="E188" s="110" t="s">
        <v>208</v>
      </c>
      <c r="F188" s="111">
        <v>-1884</v>
      </c>
      <c r="G188" s="100"/>
    </row>
    <row r="189" spans="4:7">
      <c r="D189" s="110" t="s">
        <v>209</v>
      </c>
      <c r="E189" s="110" t="s">
        <v>209</v>
      </c>
      <c r="F189" s="111">
        <v>-360</v>
      </c>
      <c r="G189" s="100"/>
    </row>
    <row r="190" spans="4:7">
      <c r="D190" s="110" t="s">
        <v>210</v>
      </c>
      <c r="E190" s="110" t="s">
        <v>211</v>
      </c>
      <c r="F190" s="111">
        <v>-1599</v>
      </c>
      <c r="G190" s="100"/>
    </row>
    <row r="191" spans="4:7">
      <c r="D191" s="110" t="s">
        <v>212</v>
      </c>
      <c r="E191" s="110" t="s">
        <v>213</v>
      </c>
      <c r="F191" s="111">
        <v>-360</v>
      </c>
      <c r="G191" s="100"/>
    </row>
    <row r="192" spans="4:7">
      <c r="D192" s="110" t="s">
        <v>214</v>
      </c>
      <c r="E192" s="110" t="s">
        <v>214</v>
      </c>
      <c r="F192" s="111">
        <v>-15375.02</v>
      </c>
      <c r="G192" s="100"/>
    </row>
    <row r="193" spans="4:7">
      <c r="D193" s="110" t="s">
        <v>308</v>
      </c>
      <c r="E193" s="110" t="s">
        <v>308</v>
      </c>
      <c r="F193" s="111">
        <v>-456</v>
      </c>
      <c r="G193" s="100"/>
    </row>
    <row r="194" spans="4:7">
      <c r="D194" s="110" t="s">
        <v>74</v>
      </c>
      <c r="E194" s="110" t="s">
        <v>75</v>
      </c>
      <c r="F194" s="111">
        <v>-840</v>
      </c>
      <c r="G194" s="100"/>
    </row>
    <row r="195" spans="4:7">
      <c r="D195" s="110" t="s">
        <v>76</v>
      </c>
      <c r="E195" s="110" t="s">
        <v>77</v>
      </c>
      <c r="F195" s="111">
        <v>-52698.8</v>
      </c>
      <c r="G195" s="100"/>
    </row>
    <row r="196" spans="4:7">
      <c r="D196" s="110" t="s">
        <v>215</v>
      </c>
      <c r="E196" s="110" t="s">
        <v>216</v>
      </c>
      <c r="F196" s="111">
        <v>-2041.2</v>
      </c>
      <c r="G196" s="100"/>
    </row>
    <row r="197" spans="4:7">
      <c r="D197" s="110" t="s">
        <v>217</v>
      </c>
      <c r="E197" s="110" t="s">
        <v>217</v>
      </c>
      <c r="F197" s="111">
        <v>-2553</v>
      </c>
      <c r="G197" s="100"/>
    </row>
    <row r="198" spans="4:7">
      <c r="D198" s="110" t="s">
        <v>218</v>
      </c>
      <c r="E198" s="110" t="s">
        <v>218</v>
      </c>
      <c r="F198" s="111">
        <v>-6084</v>
      </c>
      <c r="G198" s="100"/>
    </row>
    <row r="199" spans="4:7">
      <c r="D199" s="110" t="s">
        <v>78</v>
      </c>
      <c r="E199" s="110" t="s">
        <v>78</v>
      </c>
      <c r="F199" s="111">
        <v>-15624.4</v>
      </c>
      <c r="G199" s="100"/>
    </row>
    <row r="200" spans="4:7">
      <c r="D200" s="110" t="s">
        <v>79</v>
      </c>
      <c r="E200" s="110" t="s">
        <v>80</v>
      </c>
      <c r="F200" s="111">
        <v>-3204</v>
      </c>
      <c r="G200" s="100"/>
    </row>
    <row r="201" spans="4:7">
      <c r="D201" s="110" t="s">
        <v>219</v>
      </c>
      <c r="E201" s="110" t="s">
        <v>220</v>
      </c>
      <c r="F201" s="111">
        <v>-126205.83</v>
      </c>
      <c r="G201" s="100"/>
    </row>
    <row r="202" spans="4:7">
      <c r="D202" s="110" t="s">
        <v>81</v>
      </c>
      <c r="E202" s="110" t="s">
        <v>82</v>
      </c>
      <c r="F202" s="111">
        <v>-36131.42</v>
      </c>
      <c r="G202" s="100"/>
    </row>
    <row r="203" spans="4:7">
      <c r="D203" s="110" t="s">
        <v>83</v>
      </c>
      <c r="E203" s="110" t="s">
        <v>83</v>
      </c>
      <c r="F203" s="111">
        <v>-106239.67999999999</v>
      </c>
      <c r="G203" s="100"/>
    </row>
    <row r="204" spans="4:7">
      <c r="D204" s="110" t="s">
        <v>84</v>
      </c>
      <c r="E204" s="110" t="s">
        <v>85</v>
      </c>
      <c r="F204" s="111">
        <v>-10047</v>
      </c>
      <c r="G204" s="100"/>
    </row>
    <row r="205" spans="4:7">
      <c r="D205" s="110" t="s">
        <v>86</v>
      </c>
      <c r="E205" s="110" t="s">
        <v>87</v>
      </c>
      <c r="F205" s="111">
        <v>-96495</v>
      </c>
      <c r="G205" s="100"/>
    </row>
    <row r="206" spans="4:7">
      <c r="D206" s="110" t="s">
        <v>88</v>
      </c>
      <c r="E206" s="110" t="s">
        <v>71</v>
      </c>
      <c r="F206" s="111">
        <v>-2802</v>
      </c>
      <c r="G206" s="100"/>
    </row>
    <row r="207" spans="4:7">
      <c r="D207" s="110" t="s">
        <v>90</v>
      </c>
      <c r="E207" s="110" t="s">
        <v>91</v>
      </c>
      <c r="F207" s="111">
        <v>-225946.77</v>
      </c>
      <c r="G207" s="100"/>
    </row>
    <row r="208" spans="4:7">
      <c r="D208" s="110" t="s">
        <v>92</v>
      </c>
      <c r="E208" s="110" t="s">
        <v>93</v>
      </c>
      <c r="F208" s="111">
        <v>-55322.400000000001</v>
      </c>
      <c r="G208" s="100"/>
    </row>
    <row r="209" spans="4:7">
      <c r="D209" s="110" t="s">
        <v>94</v>
      </c>
      <c r="E209" s="110" t="s">
        <v>94</v>
      </c>
      <c r="F209" s="111">
        <v>-630596.4</v>
      </c>
      <c r="G209" s="100"/>
    </row>
    <row r="210" spans="4:7">
      <c r="D210" s="110" t="s">
        <v>221</v>
      </c>
      <c r="E210" s="110" t="s">
        <v>222</v>
      </c>
      <c r="F210" s="111">
        <v>-5820</v>
      </c>
      <c r="G210" s="100"/>
    </row>
    <row r="211" spans="4:7">
      <c r="D211" s="110" t="s">
        <v>296</v>
      </c>
      <c r="E211" s="110" t="s">
        <v>297</v>
      </c>
      <c r="F211" s="111">
        <v>0</v>
      </c>
      <c r="G211" s="100"/>
    </row>
    <row r="212" spans="4:7">
      <c r="D212" s="110" t="s">
        <v>223</v>
      </c>
      <c r="E212" s="110" t="s">
        <v>224</v>
      </c>
      <c r="F212" s="111">
        <v>-2484</v>
      </c>
      <c r="G212" s="100"/>
    </row>
    <row r="213" spans="4:7">
      <c r="D213" s="110" t="s">
        <v>225</v>
      </c>
      <c r="E213" s="110" t="s">
        <v>226</v>
      </c>
      <c r="F213" s="111">
        <v>-40</v>
      </c>
      <c r="G213" s="101"/>
    </row>
    <row r="214" spans="4:7">
      <c r="D214" s="110" t="s">
        <v>95</v>
      </c>
      <c r="E214" s="110" t="s">
        <v>227</v>
      </c>
      <c r="F214" s="111">
        <v>-22122</v>
      </c>
      <c r="G214" s="102"/>
    </row>
    <row r="215" spans="4:7">
      <c r="D215" s="110" t="s">
        <v>228</v>
      </c>
      <c r="E215" s="110" t="s">
        <v>228</v>
      </c>
      <c r="F215" s="111">
        <v>-5208</v>
      </c>
      <c r="G215" s="102"/>
    </row>
    <row r="216" spans="4:7">
      <c r="D216" s="110" t="s">
        <v>229</v>
      </c>
      <c r="E216" s="110" t="s">
        <v>230</v>
      </c>
      <c r="F216" s="111">
        <v>-900</v>
      </c>
      <c r="G216" s="102"/>
    </row>
    <row r="217" spans="4:7">
      <c r="D217" s="110" t="s">
        <v>231</v>
      </c>
      <c r="E217" s="110" t="s">
        <v>231</v>
      </c>
      <c r="F217" s="111">
        <v>-360</v>
      </c>
      <c r="G217" s="102"/>
    </row>
    <row r="218" spans="4:7">
      <c r="D218" s="110" t="s">
        <v>298</v>
      </c>
      <c r="E218" s="110" t="s">
        <v>89</v>
      </c>
      <c r="F218" s="111">
        <v>0</v>
      </c>
      <c r="G218" s="102"/>
    </row>
    <row r="219" spans="4:7">
      <c r="D219" s="110" t="s">
        <v>232</v>
      </c>
      <c r="E219" s="110" t="s">
        <v>233</v>
      </c>
      <c r="F219" s="111">
        <v>-15859.2</v>
      </c>
      <c r="G219" s="102"/>
    </row>
    <row r="220" spans="4:7">
      <c r="D220" s="110" t="s">
        <v>96</v>
      </c>
      <c r="E220" s="110" t="s">
        <v>97</v>
      </c>
      <c r="F220" s="111">
        <v>-1416</v>
      </c>
      <c r="G220" s="102"/>
    </row>
    <row r="221" spans="4:7">
      <c r="D221" s="110" t="s">
        <v>309</v>
      </c>
      <c r="E221" s="110" t="s">
        <v>310</v>
      </c>
      <c r="F221" s="111">
        <v>0</v>
      </c>
      <c r="G221" s="102"/>
    </row>
    <row r="222" spans="4:7">
      <c r="D222" s="110" t="s">
        <v>98</v>
      </c>
      <c r="E222" s="110" t="s">
        <v>99</v>
      </c>
      <c r="F222" s="111">
        <v>-5610.05</v>
      </c>
      <c r="G222" s="102"/>
    </row>
    <row r="223" spans="4:7">
      <c r="D223" s="110" t="s">
        <v>100</v>
      </c>
      <c r="E223" s="110" t="s">
        <v>100</v>
      </c>
      <c r="F223" s="111">
        <v>-58951.199999999997</v>
      </c>
      <c r="G223" s="102"/>
    </row>
    <row r="224" spans="4:7">
      <c r="D224" s="110" t="s">
        <v>101</v>
      </c>
      <c r="E224" s="110" t="s">
        <v>101</v>
      </c>
      <c r="F224" s="111">
        <v>-204926.36</v>
      </c>
      <c r="G224" s="102"/>
    </row>
    <row r="225" spans="4:7">
      <c r="D225" s="110" t="s">
        <v>234</v>
      </c>
      <c r="E225" s="110" t="s">
        <v>234</v>
      </c>
      <c r="F225" s="111">
        <v>-546</v>
      </c>
      <c r="G225" s="102"/>
    </row>
    <row r="226" spans="4:7">
      <c r="D226" s="110" t="s">
        <v>102</v>
      </c>
      <c r="E226" s="110" t="s">
        <v>102</v>
      </c>
      <c r="F226" s="111">
        <v>-27240</v>
      </c>
      <c r="G226" s="102"/>
    </row>
    <row r="227" spans="4:7">
      <c r="D227" s="110" t="s">
        <v>103</v>
      </c>
      <c r="E227" s="110" t="s">
        <v>103</v>
      </c>
      <c r="F227" s="111">
        <v>-162308.26</v>
      </c>
      <c r="G227" s="102"/>
    </row>
    <row r="228" spans="4:7">
      <c r="D228" s="110" t="s">
        <v>235</v>
      </c>
      <c r="E228" s="110" t="s">
        <v>235</v>
      </c>
      <c r="F228" s="111">
        <v>-31680</v>
      </c>
      <c r="G228" s="102"/>
    </row>
    <row r="229" spans="4:7">
      <c r="D229" s="110" t="s">
        <v>299</v>
      </c>
      <c r="E229" s="110" t="s">
        <v>89</v>
      </c>
      <c r="F229" s="111">
        <v>0</v>
      </c>
      <c r="G229" s="102"/>
    </row>
    <row r="230" spans="4:7">
      <c r="D230" s="110" t="s">
        <v>236</v>
      </c>
      <c r="E230" s="110" t="s">
        <v>236</v>
      </c>
      <c r="F230" s="111">
        <v>-14811</v>
      </c>
      <c r="G230" s="102"/>
    </row>
    <row r="231" spans="4:7">
      <c r="D231" s="110" t="s">
        <v>104</v>
      </c>
      <c r="E231" s="110" t="s">
        <v>104</v>
      </c>
      <c r="F231" s="111">
        <v>0</v>
      </c>
      <c r="G231" s="102"/>
    </row>
    <row r="232" spans="4:7">
      <c r="D232" s="110" t="s">
        <v>105</v>
      </c>
      <c r="E232" s="110" t="s">
        <v>106</v>
      </c>
      <c r="F232" s="111">
        <v>-1326</v>
      </c>
      <c r="G232" s="102"/>
    </row>
    <row r="233" spans="4:7">
      <c r="D233" s="110" t="s">
        <v>311</v>
      </c>
      <c r="E233" s="110" t="s">
        <v>311</v>
      </c>
      <c r="F233" s="111">
        <v>-360</v>
      </c>
      <c r="G233" s="102"/>
    </row>
    <row r="234" spans="4:7">
      <c r="D234" s="110" t="s">
        <v>237</v>
      </c>
      <c r="E234" s="110" t="s">
        <v>238</v>
      </c>
      <c r="F234" s="111">
        <v>0</v>
      </c>
      <c r="G234" s="102"/>
    </row>
    <row r="235" spans="4:7">
      <c r="D235" s="110" t="s">
        <v>107</v>
      </c>
      <c r="E235" s="110" t="s">
        <v>108</v>
      </c>
      <c r="F235" s="111">
        <v>-118476.96</v>
      </c>
      <c r="G235" s="102"/>
    </row>
    <row r="236" spans="4:7">
      <c r="D236" s="110" t="s">
        <v>239</v>
      </c>
      <c r="E236" s="110" t="s">
        <v>240</v>
      </c>
      <c r="F236" s="111">
        <v>-276</v>
      </c>
      <c r="G236" s="102"/>
    </row>
    <row r="237" spans="4:7">
      <c r="D237" s="110" t="s">
        <v>241</v>
      </c>
      <c r="E237" s="110" t="s">
        <v>242</v>
      </c>
      <c r="F237" s="111">
        <v>-8005.8</v>
      </c>
      <c r="G237" s="102"/>
    </row>
    <row r="238" spans="4:7">
      <c r="D238" s="110" t="s">
        <v>243</v>
      </c>
      <c r="E238" s="110" t="s">
        <v>244</v>
      </c>
      <c r="F238" s="111">
        <v>-2028</v>
      </c>
      <c r="G238" s="102"/>
    </row>
    <row r="239" spans="4:7">
      <c r="D239" s="110" t="s">
        <v>245</v>
      </c>
      <c r="E239" s="110" t="s">
        <v>246</v>
      </c>
      <c r="F239" s="111">
        <v>-2418</v>
      </c>
      <c r="G239" s="102"/>
    </row>
    <row r="240" spans="4:7">
      <c r="D240" s="110" t="s">
        <v>247</v>
      </c>
      <c r="E240" s="110" t="s">
        <v>248</v>
      </c>
      <c r="F240" s="111">
        <v>-792</v>
      </c>
      <c r="G240" s="102"/>
    </row>
    <row r="241" spans="4:7">
      <c r="D241" s="110" t="s">
        <v>312</v>
      </c>
      <c r="E241" s="110" t="s">
        <v>313</v>
      </c>
      <c r="F241" s="111">
        <v>-1008</v>
      </c>
      <c r="G241" s="102"/>
    </row>
    <row r="242" spans="4:7">
      <c r="D242" s="110" t="s">
        <v>249</v>
      </c>
      <c r="E242" s="110" t="s">
        <v>250</v>
      </c>
      <c r="F242" s="111">
        <v>-3516</v>
      </c>
      <c r="G242" s="102"/>
    </row>
    <row r="243" spans="4:7">
      <c r="D243" s="110" t="s">
        <v>109</v>
      </c>
      <c r="E243" s="110" t="s">
        <v>110</v>
      </c>
      <c r="F243" s="111">
        <v>-12241</v>
      </c>
      <c r="G243" s="102"/>
    </row>
    <row r="244" spans="4:7">
      <c r="D244" s="110" t="s">
        <v>111</v>
      </c>
      <c r="E244" s="110" t="s">
        <v>112</v>
      </c>
      <c r="F244" s="111">
        <v>-78573.72</v>
      </c>
      <c r="G244" s="102"/>
    </row>
    <row r="245" spans="4:7">
      <c r="D245" s="110" t="s">
        <v>113</v>
      </c>
      <c r="E245" s="110" t="s">
        <v>251</v>
      </c>
      <c r="F245" s="111">
        <v>-3252</v>
      </c>
      <c r="G245" s="102"/>
    </row>
    <row r="246" spans="4:7">
      <c r="D246" s="110" t="s">
        <v>314</v>
      </c>
      <c r="E246" s="110" t="s">
        <v>315</v>
      </c>
      <c r="F246" s="111">
        <v>-360</v>
      </c>
      <c r="G246" s="102"/>
    </row>
    <row r="247" spans="4:7">
      <c r="D247" s="110" t="s">
        <v>114</v>
      </c>
      <c r="E247" s="110" t="s">
        <v>114</v>
      </c>
      <c r="F247" s="111">
        <v>-486038.84</v>
      </c>
      <c r="G247" s="102"/>
    </row>
    <row r="248" spans="4:7">
      <c r="D248" s="110" t="s">
        <v>252</v>
      </c>
      <c r="E248" s="110" t="s">
        <v>252</v>
      </c>
      <c r="F248" s="111">
        <v>0</v>
      </c>
      <c r="G248" s="102"/>
    </row>
    <row r="249" spans="4:7">
      <c r="D249" s="110" t="s">
        <v>253</v>
      </c>
      <c r="E249" s="110" t="s">
        <v>254</v>
      </c>
      <c r="F249" s="111">
        <v>-408</v>
      </c>
      <c r="G249" s="102"/>
    </row>
    <row r="250" spans="4:7">
      <c r="D250" s="110" t="s">
        <v>115</v>
      </c>
      <c r="E250" s="110" t="s">
        <v>255</v>
      </c>
      <c r="F250" s="111">
        <v>0</v>
      </c>
      <c r="G250" s="102"/>
    </row>
    <row r="251" spans="4:7">
      <c r="D251" s="110" t="s">
        <v>256</v>
      </c>
      <c r="E251" s="110" t="s">
        <v>116</v>
      </c>
      <c r="F251" s="111">
        <v>0</v>
      </c>
      <c r="G251" s="102"/>
    </row>
    <row r="252" spans="4:7">
      <c r="D252" s="110" t="s">
        <v>257</v>
      </c>
      <c r="E252" s="110" t="s">
        <v>68</v>
      </c>
      <c r="F252" s="111">
        <v>0</v>
      </c>
      <c r="G252" s="102"/>
    </row>
    <row r="253" spans="4:7">
      <c r="D253" s="110" t="s">
        <v>258</v>
      </c>
      <c r="E253" s="110" t="s">
        <v>259</v>
      </c>
      <c r="F253" s="111">
        <v>-9632.4</v>
      </c>
      <c r="G253" s="102"/>
    </row>
    <row r="254" spans="4:7">
      <c r="D254" s="110" t="s">
        <v>260</v>
      </c>
      <c r="E254" s="110" t="s">
        <v>261</v>
      </c>
      <c r="F254" s="111">
        <v>-784.88</v>
      </c>
      <c r="G254" s="102"/>
    </row>
    <row r="255" spans="4:7">
      <c r="D255" s="110" t="s">
        <v>117</v>
      </c>
      <c r="E255" s="110" t="s">
        <v>118</v>
      </c>
      <c r="F255" s="111">
        <v>-82465</v>
      </c>
      <c r="G255" s="102"/>
    </row>
    <row r="256" spans="4:7">
      <c r="D256" s="110" t="s">
        <v>119</v>
      </c>
      <c r="E256" s="110" t="s">
        <v>120</v>
      </c>
      <c r="F256" s="111">
        <v>-131550.45000000001</v>
      </c>
      <c r="G256" s="102"/>
    </row>
    <row r="257" spans="4:7">
      <c r="D257" s="110" t="s">
        <v>262</v>
      </c>
      <c r="E257" s="110" t="s">
        <v>263</v>
      </c>
      <c r="F257" s="111">
        <v>-432</v>
      </c>
      <c r="G257" s="102"/>
    </row>
    <row r="258" spans="4:7">
      <c r="D258" s="110" t="s">
        <v>264</v>
      </c>
      <c r="E258" s="110" t="s">
        <v>264</v>
      </c>
      <c r="F258" s="111">
        <v>-5453</v>
      </c>
      <c r="G258" s="102"/>
    </row>
    <row r="259" spans="4:7">
      <c r="D259" s="110" t="s">
        <v>121</v>
      </c>
      <c r="E259" s="110" t="s">
        <v>122</v>
      </c>
      <c r="F259" s="111">
        <v>-10402.92</v>
      </c>
      <c r="G259" s="102"/>
    </row>
    <row r="260" spans="4:7">
      <c r="D260" s="110" t="s">
        <v>265</v>
      </c>
      <c r="E260" s="110" t="s">
        <v>265</v>
      </c>
      <c r="F260" s="111">
        <v>-1512</v>
      </c>
      <c r="G260" s="102"/>
    </row>
    <row r="261" spans="4:7">
      <c r="D261" s="110" t="s">
        <v>123</v>
      </c>
      <c r="E261" s="110" t="s">
        <v>124</v>
      </c>
      <c r="F261" s="111">
        <v>-48552</v>
      </c>
      <c r="G261" s="102"/>
    </row>
    <row r="262" spans="4:7">
      <c r="D262" s="110" t="s">
        <v>266</v>
      </c>
      <c r="E262" s="110" t="s">
        <v>267</v>
      </c>
      <c r="F262" s="111">
        <v>0</v>
      </c>
      <c r="G262" s="102"/>
    </row>
    <row r="263" spans="4:7">
      <c r="D263" s="110" t="s">
        <v>125</v>
      </c>
      <c r="E263" s="110" t="s">
        <v>125</v>
      </c>
      <c r="F263" s="111">
        <v>-558</v>
      </c>
      <c r="G263" s="102"/>
    </row>
    <row r="264" spans="4:7">
      <c r="D264" s="110" t="s">
        <v>126</v>
      </c>
      <c r="E264" s="110" t="s">
        <v>126</v>
      </c>
      <c r="F264" s="111">
        <v>-5443.92</v>
      </c>
      <c r="G264" s="102"/>
    </row>
    <row r="265" spans="4:7">
      <c r="D265" s="110" t="s">
        <v>268</v>
      </c>
      <c r="E265" s="110" t="s">
        <v>268</v>
      </c>
      <c r="F265" s="111">
        <v>-16405.98</v>
      </c>
      <c r="G265" s="102"/>
    </row>
    <row r="266" spans="4:7">
      <c r="D266" s="110" t="s">
        <v>300</v>
      </c>
      <c r="E266" s="110" t="s">
        <v>301</v>
      </c>
      <c r="F266" s="111">
        <v>0</v>
      </c>
      <c r="G266" s="102"/>
    </row>
    <row r="267" spans="4:7">
      <c r="D267" s="110" t="s">
        <v>269</v>
      </c>
      <c r="E267" s="110" t="s">
        <v>269</v>
      </c>
      <c r="F267" s="111">
        <v>-1056</v>
      </c>
      <c r="G267" s="102"/>
    </row>
    <row r="268" spans="4:7">
      <c r="D268" s="110" t="s">
        <v>270</v>
      </c>
      <c r="E268" s="110" t="s">
        <v>270</v>
      </c>
      <c r="F268" s="111">
        <v>-38835.57</v>
      </c>
      <c r="G268" s="102"/>
    </row>
    <row r="269" spans="4:7">
      <c r="D269" s="110" t="s">
        <v>271</v>
      </c>
      <c r="E269" s="110" t="s">
        <v>271</v>
      </c>
      <c r="F269" s="111">
        <v>-11299.2</v>
      </c>
      <c r="G269" s="102"/>
    </row>
    <row r="270" spans="4:7">
      <c r="D270" s="110" t="s">
        <v>272</v>
      </c>
      <c r="E270" s="110" t="s">
        <v>273</v>
      </c>
      <c r="F270" s="111">
        <v>-3309.94</v>
      </c>
      <c r="G270" s="102"/>
    </row>
    <row r="271" spans="4:7">
      <c r="D271" s="110" t="s">
        <v>274</v>
      </c>
      <c r="E271" s="110" t="s">
        <v>199</v>
      </c>
      <c r="F271" s="111">
        <v>0</v>
      </c>
      <c r="G271" s="102"/>
    </row>
    <row r="272" spans="4:7">
      <c r="D272" s="110" t="s">
        <v>127</v>
      </c>
      <c r="E272" s="110" t="s">
        <v>128</v>
      </c>
      <c r="F272" s="111">
        <v>-115293.21</v>
      </c>
      <c r="G272" s="102"/>
    </row>
    <row r="273" spans="4:7">
      <c r="D273" s="110" t="s">
        <v>129</v>
      </c>
      <c r="E273" s="110" t="s">
        <v>130</v>
      </c>
      <c r="F273" s="111">
        <v>-12742</v>
      </c>
      <c r="G273" s="102"/>
    </row>
    <row r="274" spans="4:7">
      <c r="D274" s="110" t="s">
        <v>275</v>
      </c>
      <c r="E274" s="110" t="s">
        <v>276</v>
      </c>
      <c r="F274" s="111">
        <v>-4833.84</v>
      </c>
      <c r="G274" s="102"/>
    </row>
    <row r="275" spans="4:7">
      <c r="D275" s="110" t="s">
        <v>277</v>
      </c>
      <c r="E275" s="110" t="s">
        <v>278</v>
      </c>
      <c r="F275" s="111">
        <v>-504</v>
      </c>
      <c r="G275" s="102"/>
    </row>
    <row r="276" spans="4:7">
      <c r="D276" s="110" t="s">
        <v>279</v>
      </c>
      <c r="E276" s="110" t="s">
        <v>280</v>
      </c>
      <c r="F276" s="111">
        <v>-2520</v>
      </c>
      <c r="G276" s="102"/>
    </row>
    <row r="277" spans="4:7">
      <c r="D277" s="110" t="s">
        <v>281</v>
      </c>
      <c r="E277" s="110" t="s">
        <v>281</v>
      </c>
      <c r="F277" s="111">
        <v>0</v>
      </c>
      <c r="G277" s="102"/>
    </row>
    <row r="278" spans="4:7">
      <c r="D278" s="110" t="s">
        <v>282</v>
      </c>
      <c r="E278" s="110" t="s">
        <v>283</v>
      </c>
      <c r="F278" s="111">
        <v>0</v>
      </c>
      <c r="G278" s="102"/>
    </row>
    <row r="279" spans="4:7">
      <c r="D279" s="110" t="s">
        <v>131</v>
      </c>
      <c r="E279" s="110" t="s">
        <v>131</v>
      </c>
      <c r="F279" s="111">
        <v>-3075.6</v>
      </c>
      <c r="G279" s="102"/>
    </row>
    <row r="280" spans="4:7">
      <c r="D280" s="110" t="s">
        <v>284</v>
      </c>
      <c r="E280" s="110" t="s">
        <v>284</v>
      </c>
      <c r="F280" s="111">
        <v>-2388</v>
      </c>
      <c r="G280" s="102"/>
    </row>
    <row r="281" spans="4:7">
      <c r="D281" s="110" t="s">
        <v>285</v>
      </c>
      <c r="E281" s="110" t="s">
        <v>286</v>
      </c>
      <c r="F281" s="111">
        <v>-648</v>
      </c>
      <c r="G281" s="102"/>
    </row>
    <row r="282" spans="4:7">
      <c r="D282" s="103" t="s">
        <v>134</v>
      </c>
      <c r="E282" s="103"/>
      <c r="F282" s="112">
        <v>-5004672.67</v>
      </c>
      <c r="G282" s="102"/>
    </row>
    <row r="283" spans="4:7">
      <c r="D283" s="145"/>
      <c r="E283" s="145"/>
      <c r="F283" s="146"/>
      <c r="G283" s="102"/>
    </row>
    <row r="284" spans="4:7">
      <c r="D284" s="104"/>
      <c r="E284" s="104"/>
      <c r="F284" s="104"/>
      <c r="G284" s="102"/>
    </row>
    <row r="285" spans="4:7">
      <c r="D285" s="104"/>
      <c r="E285" s="104"/>
      <c r="F285" s="104"/>
      <c r="G285" s="102"/>
    </row>
    <row r="286" spans="4:7">
      <c r="D286" s="104"/>
      <c r="E286" s="104"/>
      <c r="F286" s="104"/>
      <c r="G286" s="102"/>
    </row>
    <row r="287" spans="4:7">
      <c r="D287" s="104"/>
      <c r="E287" s="104"/>
      <c r="F287" s="104"/>
      <c r="G287" s="102"/>
    </row>
    <row r="288" spans="4:7">
      <c r="D288" s="104"/>
      <c r="E288" s="104"/>
      <c r="F288" s="104"/>
      <c r="G288" s="102"/>
    </row>
    <row r="289" spans="4:7">
      <c r="D289" s="104"/>
      <c r="E289" s="104"/>
      <c r="F289" s="104"/>
      <c r="G289" s="102"/>
    </row>
    <row r="290" spans="4:7">
      <c r="D290" s="104"/>
      <c r="E290" s="104"/>
      <c r="F290" s="104"/>
      <c r="G290" s="102"/>
    </row>
    <row r="291" spans="4:7">
      <c r="D291" s="104"/>
      <c r="E291" s="104"/>
      <c r="F291" s="104"/>
      <c r="G291" s="102"/>
    </row>
    <row r="292" spans="4:7">
      <c r="D292" s="104"/>
      <c r="E292" s="104"/>
      <c r="F292" s="104"/>
      <c r="G292" s="102"/>
    </row>
    <row r="293" spans="4:7">
      <c r="D293" s="104"/>
      <c r="E293" s="104"/>
      <c r="F293" s="104"/>
      <c r="G293" s="102"/>
    </row>
    <row r="294" spans="4:7">
      <c r="D294" s="104"/>
      <c r="E294" s="104"/>
      <c r="F294" s="104"/>
      <c r="G294" s="102"/>
    </row>
    <row r="295" spans="4:7">
      <c r="D295" s="104"/>
      <c r="E295" s="104"/>
      <c r="F295" s="104"/>
      <c r="G295" s="102"/>
    </row>
    <row r="296" spans="4:7">
      <c r="D296" s="104"/>
      <c r="E296" s="104"/>
      <c r="F296" s="104"/>
      <c r="G296" s="102"/>
    </row>
    <row r="297" spans="4:7">
      <c r="D297" s="104"/>
      <c r="E297" s="104"/>
      <c r="F297" s="104"/>
      <c r="G297" s="102"/>
    </row>
    <row r="298" spans="4:7">
      <c r="D298" s="104"/>
      <c r="E298" s="104"/>
      <c r="F298" s="104"/>
      <c r="G298" s="102"/>
    </row>
    <row r="299" spans="4:7">
      <c r="D299" s="104"/>
      <c r="E299" s="104"/>
      <c r="F299" s="104"/>
      <c r="G299" s="102"/>
    </row>
    <row r="300" spans="4:7">
      <c r="D300" s="104"/>
      <c r="E300" s="104"/>
      <c r="F300" s="104"/>
      <c r="G300" s="102"/>
    </row>
    <row r="301" spans="4:7">
      <c r="D301" s="104"/>
      <c r="E301" s="104"/>
      <c r="F301" s="104"/>
      <c r="G301" s="102"/>
    </row>
    <row r="302" spans="4:7">
      <c r="D302" s="104"/>
      <c r="E302" s="104"/>
      <c r="F302" s="104"/>
      <c r="G302" s="102"/>
    </row>
    <row r="303" spans="4:7">
      <c r="D303" s="104"/>
      <c r="E303" s="104"/>
      <c r="F303" s="104"/>
      <c r="G303" s="102"/>
    </row>
    <row r="304" spans="4:7">
      <c r="D304" s="104"/>
      <c r="E304" s="104"/>
      <c r="F304" s="104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8">
    <mergeCell ref="D122:J122"/>
    <mergeCell ref="D86:E86"/>
    <mergeCell ref="G87:J87"/>
    <mergeCell ref="G88:K88"/>
    <mergeCell ref="D91:J91"/>
    <mergeCell ref="E102:F102"/>
    <mergeCell ref="D108:J108"/>
    <mergeCell ref="D120:J120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ignoredErrors>
    <ignoredError sqref="G97:J9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92" activePane="bottomRight" state="frozen"/>
      <selection activeCell="D11" sqref="D11"/>
      <selection pane="topRight" activeCell="D11" sqref="D11"/>
      <selection pane="bottomLeft" activeCell="D11" sqref="D11"/>
      <selection pane="bottomRight" activeCell="F113" sqref="F113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157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120966.71</v>
      </c>
      <c r="G3" s="13">
        <f t="shared" ref="G3:G66" si="2">+F3-H3-I3-J3</f>
        <v>120966.71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14959.8</v>
      </c>
      <c r="G4" s="13">
        <f t="shared" si="2"/>
        <v>14959.8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39052.99</v>
      </c>
      <c r="G5" s="13">
        <f t="shared" si="2"/>
        <v>38445.39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36594</v>
      </c>
      <c r="G6" s="13">
        <f t="shared" si="2"/>
        <v>36594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326138.76</v>
      </c>
      <c r="G7" s="13">
        <f t="shared" si="2"/>
        <v>326138.76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1050</v>
      </c>
      <c r="G8" s="13">
        <f t="shared" si="2"/>
        <v>1050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4</v>
      </c>
      <c r="D9" s="11" t="str">
        <f t="shared" si="0"/>
        <v>AGPM</v>
      </c>
      <c r="E9" s="11" t="str">
        <f t="shared" si="0"/>
        <v>AGPM</v>
      </c>
      <c r="F9" s="12">
        <f t="shared" si="1"/>
        <v>24156</v>
      </c>
      <c r="G9" s="13">
        <f t="shared" si="2"/>
        <v>24156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04</v>
      </c>
      <c r="D10" s="11" t="str">
        <f t="shared" si="0"/>
        <v>AIG</v>
      </c>
      <c r="E10" s="11" t="str">
        <f t="shared" si="0"/>
        <v>AIG</v>
      </c>
      <c r="F10" s="12">
        <f t="shared" si="1"/>
        <v>2652</v>
      </c>
      <c r="G10" s="13">
        <f t="shared" si="2"/>
        <v>2652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43951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202001..202004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7561.08</v>
      </c>
      <c r="G12" s="13">
        <f t="shared" si="2"/>
        <v>7561.08</v>
      </c>
      <c r="H12" s="14"/>
      <c r="I12" s="14"/>
      <c r="J12" s="14"/>
    </row>
    <row r="13" spans="1:10" ht="13.5" customHeight="1">
      <c r="D13" s="11" t="str">
        <f t="shared" si="0"/>
        <v>APJ</v>
      </c>
      <c r="E13" s="11" t="str">
        <f t="shared" si="0"/>
        <v>ASSISTANCE PROT JURIDIQUE</v>
      </c>
      <c r="F13" s="12">
        <f t="shared" si="3"/>
        <v>18759.990000000002</v>
      </c>
      <c r="G13" s="13">
        <f t="shared" si="2"/>
        <v>18759.990000000002</v>
      </c>
      <c r="H13" s="14"/>
      <c r="I13" s="14"/>
      <c r="J13" s="14"/>
    </row>
    <row r="14" spans="1:10" ht="13.5" customHeight="1">
      <c r="D14" s="11" t="str">
        <f t="shared" si="0"/>
        <v>ASBANQPOPU</v>
      </c>
      <c r="E14" s="11" t="str">
        <f t="shared" si="0"/>
        <v>ASS BANQUE POPULAIRE</v>
      </c>
      <c r="F14" s="12">
        <f t="shared" si="3"/>
        <v>27046.799999999999</v>
      </c>
      <c r="G14" s="13">
        <f t="shared" si="2"/>
        <v>27046.799999999999</v>
      </c>
      <c r="H14" s="14"/>
      <c r="I14" s="14"/>
      <c r="J14" s="14"/>
    </row>
    <row r="15" spans="1:10" ht="13.5" customHeight="1">
      <c r="D15" s="11" t="str">
        <f t="shared" si="0"/>
        <v>ASIROM</v>
      </c>
      <c r="E15" s="11" t="str">
        <f t="shared" si="0"/>
        <v>ASIROM</v>
      </c>
      <c r="F15" s="12">
        <f t="shared" si="3"/>
        <v>0</v>
      </c>
      <c r="G15" s="13">
        <f t="shared" si="2"/>
        <v>0</v>
      </c>
      <c r="H15" s="14"/>
      <c r="I15" s="14"/>
      <c r="J15" s="14"/>
    </row>
    <row r="16" spans="1:10" ht="13.5" customHeight="1">
      <c r="D16" s="11" t="str">
        <f t="shared" si="0"/>
        <v>ASSMUTFONC</v>
      </c>
      <c r="E16" s="11" t="str">
        <f t="shared" si="0"/>
        <v>AMF</v>
      </c>
      <c r="F16" s="12">
        <f t="shared" si="3"/>
        <v>0</v>
      </c>
      <c r="G16" s="13">
        <f t="shared" si="2"/>
        <v>0</v>
      </c>
      <c r="H16" s="14"/>
      <c r="I16" s="14"/>
      <c r="J16" s="14"/>
    </row>
    <row r="17" spans="4:10" ht="13.5" customHeight="1">
      <c r="D17" s="11" t="str">
        <f t="shared" si="0"/>
        <v>ASSSUD</v>
      </c>
      <c r="E17" s="11" t="str">
        <f t="shared" si="0"/>
        <v>ASSURANCE DU SUD</v>
      </c>
      <c r="F17" s="12">
        <f t="shared" si="3"/>
        <v>520</v>
      </c>
      <c r="G17" s="13">
        <f t="shared" si="2"/>
        <v>520</v>
      </c>
      <c r="H17" s="14"/>
      <c r="I17" s="14"/>
      <c r="J17" s="14"/>
    </row>
    <row r="18" spans="4:10" ht="13.5" customHeight="1">
      <c r="D18" s="11" t="str">
        <f t="shared" si="0"/>
        <v>AXA</v>
      </c>
      <c r="E18" s="11" t="str">
        <f t="shared" si="0"/>
        <v>AXA ASSURANCES</v>
      </c>
      <c r="F18" s="12">
        <f t="shared" si="3"/>
        <v>450786.04</v>
      </c>
      <c r="G18" s="13">
        <f t="shared" si="2"/>
        <v>450786.04</v>
      </c>
      <c r="H18" s="14"/>
      <c r="I18" s="14"/>
      <c r="J18" s="14"/>
    </row>
    <row r="19" spans="4:10" ht="13.5" customHeight="1">
      <c r="D19" s="11" t="str">
        <f t="shared" ref="D19:E34" si="4">+D162</f>
        <v>AXABELGI</v>
      </c>
      <c r="E19" s="11" t="str">
        <f t="shared" si="4"/>
        <v>AXA BELGIUM</v>
      </c>
      <c r="F19" s="12">
        <f t="shared" si="3"/>
        <v>0</v>
      </c>
      <c r="G19" s="13">
        <f t="shared" si="2"/>
        <v>0</v>
      </c>
      <c r="H19" s="14"/>
      <c r="I19" s="14"/>
      <c r="J19" s="14"/>
    </row>
    <row r="20" spans="4:10" ht="13.5" customHeight="1">
      <c r="D20" s="11" t="str">
        <f t="shared" si="4"/>
        <v>AXACORP</v>
      </c>
      <c r="E20" s="11" t="str">
        <f t="shared" si="4"/>
        <v>AXA CORPORATE SOLUTIONS ASSURANCES</v>
      </c>
      <c r="F20" s="12">
        <f t="shared" si="3"/>
        <v>1548</v>
      </c>
      <c r="G20" s="13">
        <f t="shared" si="2"/>
        <v>1548</v>
      </c>
      <c r="H20" s="14"/>
      <c r="I20" s="14"/>
      <c r="J20" s="14"/>
    </row>
    <row r="21" spans="4:10" ht="13.5" customHeight="1">
      <c r="D21" s="11" t="str">
        <f t="shared" si="4"/>
        <v>BPCEANATIX</v>
      </c>
      <c r="E21" s="11" t="str">
        <f t="shared" si="4"/>
        <v>BPCE NATIXIS</v>
      </c>
      <c r="F21" s="12">
        <f t="shared" si="3"/>
        <v>46845.2</v>
      </c>
      <c r="G21" s="13">
        <f t="shared" si="2"/>
        <v>46845.2</v>
      </c>
      <c r="H21" s="14"/>
      <c r="I21" s="14"/>
      <c r="J21" s="14"/>
    </row>
    <row r="22" spans="4:10" ht="13.5" customHeight="1">
      <c r="D22" s="11" t="str">
        <f t="shared" si="4"/>
        <v>BPO</v>
      </c>
      <c r="E22" s="11" t="str">
        <f t="shared" si="4"/>
        <v>BPO - CLIENTS EN ATTENTE</v>
      </c>
      <c r="F22" s="12">
        <f t="shared" si="3"/>
        <v>-2036.46</v>
      </c>
      <c r="G22" s="13">
        <f t="shared" si="2"/>
        <v>-2036.46</v>
      </c>
      <c r="H22" s="14"/>
      <c r="I22" s="14"/>
      <c r="J22" s="14"/>
    </row>
    <row r="23" spans="4:10" ht="13.5" customHeight="1">
      <c r="D23" s="11" t="str">
        <f t="shared" si="4"/>
        <v>BQPOST</v>
      </c>
      <c r="E23" s="11" t="str">
        <f t="shared" si="4"/>
        <v>BANQUE POSTALE</v>
      </c>
      <c r="F23" s="12">
        <f t="shared" si="3"/>
        <v>203018</v>
      </c>
      <c r="G23" s="13">
        <f t="shared" si="2"/>
        <v>203018</v>
      </c>
      <c r="H23" s="14"/>
      <c r="I23" s="14"/>
      <c r="J23" s="14"/>
    </row>
    <row r="24" spans="4:10" ht="13.5" customHeight="1">
      <c r="D24" s="11" t="str">
        <f t="shared" si="4"/>
        <v>BRA</v>
      </c>
      <c r="E24" s="11" t="str">
        <f t="shared" si="4"/>
        <v>BRA - CLIENTS EN ATTENTE</v>
      </c>
      <c r="F24" s="12">
        <f t="shared" si="3"/>
        <v>-10921.2</v>
      </c>
      <c r="G24" s="13">
        <f t="shared" si="2"/>
        <v>-10921.2</v>
      </c>
      <c r="H24" s="14"/>
      <c r="I24" s="14"/>
      <c r="J24" s="14"/>
    </row>
    <row r="25" spans="4:10" ht="13.5" customHeight="1">
      <c r="D25" s="11" t="str">
        <f t="shared" si="4"/>
        <v>BTA</v>
      </c>
      <c r="E25" s="11" t="str">
        <f t="shared" si="4"/>
        <v>BTA</v>
      </c>
      <c r="F25" s="12">
        <f t="shared" si="3"/>
        <v>72</v>
      </c>
      <c r="G25" s="13">
        <f t="shared" si="2"/>
        <v>72</v>
      </c>
      <c r="H25" s="14"/>
      <c r="I25" s="14"/>
      <c r="J25" s="14"/>
    </row>
    <row r="26" spans="4:10" ht="13.5" customHeight="1">
      <c r="D26" s="11" t="str">
        <f t="shared" si="4"/>
        <v>C01POLYSAS</v>
      </c>
      <c r="E26" s="11" t="str">
        <f t="shared" si="4"/>
        <v>C01 POLY SAS</v>
      </c>
      <c r="F26" s="12">
        <f t="shared" si="3"/>
        <v>63229.13</v>
      </c>
      <c r="G26" s="13">
        <f t="shared" si="2"/>
        <v>63229.13</v>
      </c>
      <c r="H26" s="14"/>
      <c r="I26" s="14"/>
      <c r="J26" s="14"/>
    </row>
    <row r="27" spans="4:10" ht="13.5" customHeight="1">
      <c r="D27" s="11" t="str">
        <f t="shared" si="4"/>
        <v>C02POLYATL</v>
      </c>
      <c r="E27" s="11" t="str">
        <f t="shared" si="4"/>
        <v>C02 POLY ATL</v>
      </c>
      <c r="F27" s="12">
        <f t="shared" si="3"/>
        <v>957.6</v>
      </c>
      <c r="G27" s="13">
        <f t="shared" si="2"/>
        <v>957.6</v>
      </c>
      <c r="H27" s="14"/>
      <c r="I27" s="14"/>
      <c r="J27" s="14"/>
    </row>
    <row r="28" spans="4:10" ht="13.5" customHeight="1">
      <c r="D28" s="11" t="str">
        <f t="shared" si="4"/>
        <v>C03POLYEST</v>
      </c>
      <c r="E28" s="11" t="str">
        <f t="shared" si="4"/>
        <v>C03 POLY EST</v>
      </c>
      <c r="F28" s="12">
        <f t="shared" si="3"/>
        <v>0</v>
      </c>
      <c r="G28" s="13">
        <f t="shared" si="2"/>
        <v>0</v>
      </c>
      <c r="H28" s="14"/>
      <c r="I28" s="14"/>
      <c r="J28" s="14"/>
    </row>
    <row r="29" spans="4:10" ht="13.5" customHeight="1">
      <c r="D29" s="11" t="str">
        <f t="shared" si="4"/>
        <v>C04POLYIDF</v>
      </c>
      <c r="E29" s="11" t="str">
        <f t="shared" si="4"/>
        <v>C04 POLY IDF</v>
      </c>
      <c r="F29" s="12">
        <f t="shared" si="3"/>
        <v>1842</v>
      </c>
      <c r="G29" s="13">
        <f t="shared" si="2"/>
        <v>1842</v>
      </c>
      <c r="H29" s="14"/>
      <c r="I29" s="14"/>
      <c r="J29" s="14"/>
    </row>
    <row r="30" spans="4:10" ht="13.5" customHeight="1">
      <c r="D30" s="11" t="str">
        <f t="shared" si="4"/>
        <v>C05POLYLAN</v>
      </c>
      <c r="E30" s="11" t="str">
        <f t="shared" si="4"/>
        <v>C05 POLY LANGUEDOC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4"/>
        <v>C07POLYNORD</v>
      </c>
      <c r="E31" s="11" t="str">
        <f t="shared" si="4"/>
        <v>C07 POLY NORD</v>
      </c>
      <c r="F31" s="12">
        <f t="shared" si="3"/>
        <v>20519.57</v>
      </c>
      <c r="G31" s="13">
        <f t="shared" si="2"/>
        <v>20519.57</v>
      </c>
      <c r="H31" s="14"/>
      <c r="I31" s="14"/>
      <c r="J31" s="14"/>
    </row>
    <row r="32" spans="4:10" ht="13.5" customHeight="1">
      <c r="D32" s="11" t="str">
        <f t="shared" si="4"/>
        <v>C10POLYPAQ</v>
      </c>
      <c r="E32" s="11" t="str">
        <f t="shared" si="4"/>
        <v>C10 POLY PAQ</v>
      </c>
      <c r="F32" s="12">
        <f t="shared" si="3"/>
        <v>0</v>
      </c>
      <c r="G32" s="13">
        <f t="shared" si="2"/>
        <v>0</v>
      </c>
      <c r="H32" s="14"/>
      <c r="I32" s="14"/>
      <c r="J32" s="14"/>
    </row>
    <row r="33" spans="4:10" ht="13.5" customHeight="1">
      <c r="D33" s="11" t="str">
        <f t="shared" si="4"/>
        <v>C12POLYANT</v>
      </c>
      <c r="E33" s="11" t="str">
        <f t="shared" si="4"/>
        <v>POLYEXPERT ANTILLES</v>
      </c>
      <c r="F33" s="12">
        <f t="shared" si="3"/>
        <v>117</v>
      </c>
      <c r="G33" s="13">
        <f t="shared" si="2"/>
        <v>117</v>
      </c>
      <c r="H33" s="14"/>
      <c r="I33" s="14"/>
      <c r="J33" s="14"/>
    </row>
    <row r="34" spans="4:10" ht="13.5" customHeight="1">
      <c r="D34" s="11" t="str">
        <f t="shared" si="4"/>
        <v>C14OCEAN</v>
      </c>
      <c r="E34" s="11" t="str">
        <f t="shared" si="4"/>
        <v>C14 POLY OCEAN INDIEN</v>
      </c>
      <c r="F34" s="12">
        <f t="shared" si="3"/>
        <v>127.7</v>
      </c>
      <c r="G34" s="13">
        <f t="shared" si="2"/>
        <v>127.7</v>
      </c>
      <c r="H34" s="14"/>
      <c r="I34" s="14"/>
      <c r="J34" s="14"/>
    </row>
    <row r="35" spans="4:10" ht="13.5" customHeight="1">
      <c r="D35" s="11" t="str">
        <f t="shared" ref="D35:E50" si="5">+D178</f>
        <v>C15POLYTEL</v>
      </c>
      <c r="E35" s="11" t="str">
        <f t="shared" si="5"/>
        <v>C15 POLYTEL</v>
      </c>
      <c r="F35" s="12">
        <f t="shared" si="3"/>
        <v>18000</v>
      </c>
      <c r="G35" s="13">
        <f t="shared" si="2"/>
        <v>18000</v>
      </c>
      <c r="H35" s="14"/>
      <c r="I35" s="14"/>
      <c r="J35" s="14"/>
    </row>
    <row r="36" spans="4:10" ht="13.5" customHeight="1">
      <c r="D36" s="11" t="str">
        <f t="shared" si="5"/>
        <v>C20ENVIRON</v>
      </c>
      <c r="E36" s="11" t="str">
        <f t="shared" si="5"/>
        <v xml:space="preserve">C20 ENVIRONNEMENT </v>
      </c>
      <c r="F36" s="12">
        <f t="shared" si="3"/>
        <v>0</v>
      </c>
      <c r="G36" s="13">
        <f t="shared" si="2"/>
        <v>0</v>
      </c>
      <c r="H36" s="14"/>
      <c r="I36" s="14"/>
      <c r="J36" s="14"/>
    </row>
    <row r="37" spans="4:10" ht="13.5" customHeight="1">
      <c r="D37" s="11" t="str">
        <f t="shared" si="5"/>
        <v>C32GECO</v>
      </c>
      <c r="E37" s="11" t="str">
        <f t="shared" si="5"/>
        <v xml:space="preserve">C32 GECO </v>
      </c>
      <c r="F37" s="12">
        <f t="shared" si="3"/>
        <v>4905.9399999999996</v>
      </c>
      <c r="G37" s="13">
        <f t="shared" si="2"/>
        <v>4905.9399999999996</v>
      </c>
      <c r="H37" s="14"/>
      <c r="I37" s="14"/>
      <c r="J37" s="14"/>
    </row>
    <row r="38" spans="4:10" ht="13.5" customHeight="1">
      <c r="D38" s="11" t="str">
        <f t="shared" si="5"/>
        <v>C35PREVENBAT</v>
      </c>
      <c r="E38" s="11" t="str">
        <f t="shared" si="5"/>
        <v>C35 PREVENBAT</v>
      </c>
      <c r="F38" s="12">
        <f t="shared" si="3"/>
        <v>0</v>
      </c>
      <c r="G38" s="13">
        <f t="shared" si="2"/>
        <v>0</v>
      </c>
      <c r="H38" s="14"/>
      <c r="I38" s="14"/>
      <c r="J38" s="14"/>
    </row>
    <row r="39" spans="4:10" ht="13.5" customHeight="1">
      <c r="D39" s="11" t="str">
        <f t="shared" si="5"/>
        <v>CAASMUTBTP</v>
      </c>
      <c r="E39" s="11" t="str">
        <f t="shared" si="5"/>
        <v>CAM BTP</v>
      </c>
      <c r="F39" s="12">
        <f t="shared" si="3"/>
        <v>360</v>
      </c>
      <c r="G39" s="13">
        <f t="shared" si="2"/>
        <v>360</v>
      </c>
      <c r="H39" s="14"/>
      <c r="I39" s="14"/>
      <c r="J39" s="14"/>
    </row>
    <row r="40" spans="4:10" ht="13.5" customHeight="1">
      <c r="D40" s="11" t="str">
        <f t="shared" si="5"/>
        <v>CAISSMEUSI</v>
      </c>
      <c r="E40" s="11" t="str">
        <f t="shared" si="5"/>
        <v>CAISSE MEUSIENNE</v>
      </c>
      <c r="F40" s="12">
        <f t="shared" si="3"/>
        <v>10098</v>
      </c>
      <c r="G40" s="13">
        <f t="shared" si="2"/>
        <v>10098</v>
      </c>
      <c r="H40" s="14"/>
      <c r="I40" s="14"/>
      <c r="J40" s="14"/>
    </row>
    <row r="41" spans="4:10" ht="13.5" customHeight="1">
      <c r="D41" s="11" t="str">
        <f t="shared" si="5"/>
        <v>CALYPSO</v>
      </c>
      <c r="E41" s="11" t="str">
        <f t="shared" si="5"/>
        <v>CALYPSO</v>
      </c>
      <c r="F41" s="12">
        <f t="shared" si="3"/>
        <v>3404</v>
      </c>
      <c r="G41" s="13">
        <f t="shared" si="2"/>
        <v>3404</v>
      </c>
      <c r="H41" s="14"/>
      <c r="I41" s="14"/>
      <c r="J41" s="14"/>
    </row>
    <row r="42" spans="4:10" ht="13.5" customHeight="1">
      <c r="D42" s="11" t="str">
        <f t="shared" si="5"/>
        <v>CAMCA</v>
      </c>
      <c r="E42" s="11" t="str">
        <f t="shared" si="5"/>
        <v>CAMCA</v>
      </c>
      <c r="F42" s="12">
        <f t="shared" si="3"/>
        <v>3750</v>
      </c>
      <c r="G42" s="13">
        <f t="shared" si="2"/>
        <v>3750</v>
      </c>
      <c r="H42" s="14"/>
      <c r="I42" s="14"/>
      <c r="J42" s="14"/>
    </row>
    <row r="43" spans="4:10" ht="13.5" customHeight="1">
      <c r="D43" s="11" t="str">
        <f t="shared" si="5"/>
        <v>CARMA</v>
      </c>
      <c r="E43" s="11" t="str">
        <f t="shared" si="5"/>
        <v>CARMA</v>
      </c>
      <c r="F43" s="12">
        <f t="shared" si="3"/>
        <v>526.79999999999995</v>
      </c>
      <c r="G43" s="13">
        <f t="shared" si="2"/>
        <v>526.79999999999995</v>
      </c>
      <c r="H43" s="14"/>
      <c r="I43" s="14"/>
      <c r="J43" s="14"/>
    </row>
    <row r="44" spans="4:10" ht="13.5" customHeight="1">
      <c r="D44" s="11" t="str">
        <f t="shared" si="5"/>
        <v>CFDP</v>
      </c>
      <c r="E44" s="11" t="str">
        <f t="shared" si="5"/>
        <v>CFDP</v>
      </c>
      <c r="F44" s="12">
        <f t="shared" si="3"/>
        <v>2525</v>
      </c>
      <c r="G44" s="13">
        <f t="shared" si="2"/>
        <v>2525</v>
      </c>
      <c r="H44" s="14"/>
      <c r="I44" s="14"/>
      <c r="J44" s="14"/>
    </row>
    <row r="45" spans="4:10" ht="13.5" customHeight="1">
      <c r="D45" s="11" t="str">
        <f t="shared" si="5"/>
        <v>CHUBBASS</v>
      </c>
      <c r="E45" s="11" t="str">
        <f t="shared" si="5"/>
        <v>CHUBB ASSURANCES</v>
      </c>
      <c r="F45" s="12">
        <f t="shared" si="3"/>
        <v>1344</v>
      </c>
      <c r="G45" s="13">
        <f t="shared" si="2"/>
        <v>1344</v>
      </c>
      <c r="H45" s="14"/>
      <c r="I45" s="14"/>
      <c r="J45" s="14"/>
    </row>
    <row r="46" spans="4:10" ht="13.5" customHeight="1">
      <c r="D46" s="11" t="str">
        <f t="shared" si="5"/>
        <v>CIAM</v>
      </c>
      <c r="E46" s="11" t="str">
        <f t="shared" si="5"/>
        <v>CIAM</v>
      </c>
      <c r="F46" s="12">
        <f t="shared" si="3"/>
        <v>360</v>
      </c>
      <c r="G46" s="13">
        <f t="shared" si="2"/>
        <v>360</v>
      </c>
      <c r="H46" s="14"/>
      <c r="I46" s="14"/>
      <c r="J46" s="14"/>
    </row>
    <row r="47" spans="4:10" ht="13.5" customHeight="1">
      <c r="D47" s="11" t="str">
        <f t="shared" si="5"/>
        <v>CIBLEEXPERT</v>
      </c>
      <c r="E47" s="11" t="str">
        <f t="shared" si="5"/>
        <v>C16CIBLEXPERTS</v>
      </c>
      <c r="F47" s="12">
        <f t="shared" si="3"/>
        <v>1599</v>
      </c>
      <c r="G47" s="13">
        <f t="shared" si="2"/>
        <v>1599</v>
      </c>
      <c r="H47" s="14"/>
      <c r="I47" s="14"/>
      <c r="J47" s="14"/>
    </row>
    <row r="48" spans="4:10" ht="13.5" customHeight="1">
      <c r="D48" s="11" t="str">
        <f t="shared" si="5"/>
        <v>CLIENTDIVERS</v>
      </c>
      <c r="E48" s="11" t="str">
        <f t="shared" si="5"/>
        <v>CLIENT DIVERS</v>
      </c>
      <c r="F48" s="12">
        <f t="shared" si="3"/>
        <v>0</v>
      </c>
      <c r="G48" s="13">
        <f t="shared" si="2"/>
        <v>0</v>
      </c>
      <c r="H48" s="14"/>
      <c r="I48" s="14"/>
      <c r="J48" s="14"/>
    </row>
    <row r="49" spans="4:10" ht="13.5" customHeight="1">
      <c r="D49" s="11" t="str">
        <f t="shared" si="5"/>
        <v>COVEA</v>
      </c>
      <c r="E49" s="11" t="str">
        <f t="shared" si="5"/>
        <v>COVEA</v>
      </c>
      <c r="F49" s="12">
        <f t="shared" si="3"/>
        <v>16593.740000000002</v>
      </c>
      <c r="G49" s="13">
        <f t="shared" si="2"/>
        <v>16593.740000000002</v>
      </c>
      <c r="H49" s="14"/>
      <c r="I49" s="14"/>
      <c r="J49" s="14"/>
    </row>
    <row r="50" spans="4:10" ht="13.5" customHeight="1">
      <c r="D50" s="11" t="str">
        <f t="shared" si="5"/>
        <v>DAS</v>
      </c>
      <c r="E50" s="11" t="str">
        <f t="shared" si="5"/>
        <v>DAS</v>
      </c>
      <c r="F50" s="12">
        <f t="shared" si="3"/>
        <v>0</v>
      </c>
      <c r="G50" s="13">
        <f t="shared" si="2"/>
        <v>0</v>
      </c>
      <c r="H50" s="14"/>
      <c r="I50" s="14"/>
      <c r="J50" s="14"/>
    </row>
    <row r="51" spans="4:10" ht="13.5" customHeight="1">
      <c r="D51" s="11" t="str">
        <f t="shared" ref="D51:E66" si="6">+D194</f>
        <v>DIRECTASS</v>
      </c>
      <c r="E51" s="11" t="str">
        <f t="shared" si="6"/>
        <v>DIRECT ASSURANCES</v>
      </c>
      <c r="F51" s="12">
        <f t="shared" si="3"/>
        <v>1248</v>
      </c>
      <c r="G51" s="13">
        <f t="shared" si="2"/>
        <v>1248</v>
      </c>
      <c r="H51" s="14"/>
      <c r="I51" s="14"/>
      <c r="J51" s="14"/>
    </row>
    <row r="52" spans="4:10" ht="13.5" customHeight="1">
      <c r="D52" s="11" t="str">
        <f t="shared" si="6"/>
        <v>ECUREUILAS</v>
      </c>
      <c r="E52" s="11" t="str">
        <f t="shared" si="6"/>
        <v>ECUREUIL ASSURANCE</v>
      </c>
      <c r="F52" s="12">
        <f t="shared" si="3"/>
        <v>56695.199999999997</v>
      </c>
      <c r="G52" s="13">
        <f t="shared" si="2"/>
        <v>56695.199999999997</v>
      </c>
      <c r="H52" s="14"/>
      <c r="I52" s="14"/>
      <c r="J52" s="14"/>
    </row>
    <row r="53" spans="4:10" ht="13.5" customHeight="1">
      <c r="D53" s="11" t="str">
        <f t="shared" si="6"/>
        <v>EDFCIST</v>
      </c>
      <c r="E53" s="11" t="str">
        <f t="shared" si="6"/>
        <v>EDF CIST</v>
      </c>
      <c r="F53" s="12">
        <f t="shared" si="3"/>
        <v>2041.2</v>
      </c>
      <c r="G53" s="13">
        <f t="shared" si="2"/>
        <v>2041.2</v>
      </c>
      <c r="H53" s="14"/>
      <c r="I53" s="14"/>
      <c r="J53" s="14"/>
    </row>
    <row r="54" spans="4:10" ht="13.5" customHeight="1">
      <c r="D54" s="11" t="str">
        <f t="shared" si="6"/>
        <v>ERDF</v>
      </c>
      <c r="E54" s="11" t="str">
        <f t="shared" si="6"/>
        <v>ERDF</v>
      </c>
      <c r="F54" s="12">
        <f t="shared" si="3"/>
        <v>627</v>
      </c>
      <c r="G54" s="13">
        <f t="shared" si="2"/>
        <v>627</v>
      </c>
      <c r="H54" s="14"/>
      <c r="I54" s="14"/>
      <c r="J54" s="14"/>
    </row>
    <row r="55" spans="4:10" ht="13.5" customHeight="1">
      <c r="D55" s="11" t="str">
        <f t="shared" si="6"/>
        <v>ETHIAS</v>
      </c>
      <c r="E55" s="11" t="str">
        <f t="shared" si="6"/>
        <v>ETHIAS</v>
      </c>
      <c r="F55" s="12">
        <f t="shared" si="3"/>
        <v>6324</v>
      </c>
      <c r="G55" s="13">
        <f t="shared" si="2"/>
        <v>6324</v>
      </c>
      <c r="H55" s="14"/>
      <c r="I55" s="14"/>
      <c r="J55" s="14"/>
    </row>
    <row r="56" spans="4:10" ht="13.5" customHeight="1">
      <c r="D56" s="11" t="str">
        <f t="shared" si="6"/>
        <v>EUROFIL</v>
      </c>
      <c r="E56" s="11" t="str">
        <f t="shared" si="6"/>
        <v>EUROFIL</v>
      </c>
      <c r="F56" s="12">
        <f t="shared" si="3"/>
        <v>13788.13</v>
      </c>
      <c r="G56" s="13">
        <f t="shared" si="2"/>
        <v>13788.13</v>
      </c>
      <c r="H56" s="14"/>
      <c r="I56" s="14"/>
      <c r="J56" s="14"/>
    </row>
    <row r="57" spans="4:10" ht="13.5" customHeight="1">
      <c r="D57" s="11" t="str">
        <f t="shared" si="6"/>
        <v>EUROPROJUR</v>
      </c>
      <c r="E57" s="11" t="str">
        <f t="shared" si="6"/>
        <v>EUROP PROT JURIDIQUE</v>
      </c>
      <c r="F57" s="12">
        <f t="shared" si="3"/>
        <v>2376</v>
      </c>
      <c r="G57" s="13">
        <f t="shared" si="2"/>
        <v>2376</v>
      </c>
      <c r="H57" s="14"/>
      <c r="I57" s="14"/>
      <c r="J57" s="14"/>
    </row>
    <row r="58" spans="4:10" ht="13.5" customHeight="1">
      <c r="D58" s="11" t="str">
        <f t="shared" si="6"/>
        <v>EXPDIRECTE</v>
      </c>
      <c r="E58" s="11" t="str">
        <f t="shared" si="6"/>
        <v>EXPERTISE DIRECTE</v>
      </c>
      <c r="F58" s="12">
        <f t="shared" si="3"/>
        <v>121287.7</v>
      </c>
      <c r="G58" s="13">
        <f t="shared" si="2"/>
        <v>121287.7</v>
      </c>
      <c r="H58" s="14"/>
      <c r="I58" s="14"/>
      <c r="J58" s="14"/>
    </row>
    <row r="59" spans="4:10" ht="13.5" customHeight="1">
      <c r="D59" s="11" t="str">
        <f t="shared" si="6"/>
        <v>FILIAMAIF</v>
      </c>
      <c r="E59" s="11" t="str">
        <f t="shared" si="6"/>
        <v>FILIA MAIF</v>
      </c>
      <c r="F59" s="12">
        <f t="shared" si="3"/>
        <v>29681.52</v>
      </c>
      <c r="G59" s="13">
        <f t="shared" si="2"/>
        <v>29681.52</v>
      </c>
      <c r="H59" s="14"/>
      <c r="I59" s="14"/>
      <c r="J59" s="14"/>
    </row>
    <row r="60" spans="4:10" ht="13.5" customHeight="1">
      <c r="D60" s="11" t="str">
        <f t="shared" si="6"/>
        <v>GAN</v>
      </c>
      <c r="E60" s="11" t="str">
        <f t="shared" si="6"/>
        <v>GAN</v>
      </c>
      <c r="F60" s="12">
        <f t="shared" si="3"/>
        <v>102796.28</v>
      </c>
      <c r="G60" s="13">
        <f t="shared" si="2"/>
        <v>102796.28</v>
      </c>
      <c r="H60" s="14"/>
      <c r="I60" s="14"/>
      <c r="J60" s="14"/>
    </row>
    <row r="61" spans="4:10" ht="13.5" customHeight="1">
      <c r="D61" s="11" t="str">
        <f t="shared" si="6"/>
        <v>GANCIF</v>
      </c>
      <c r="E61" s="11" t="str">
        <f t="shared" si="6"/>
        <v>GAN CIF</v>
      </c>
      <c r="F61" s="12">
        <f t="shared" si="3"/>
        <v>9488.2000000000007</v>
      </c>
      <c r="G61" s="13">
        <f t="shared" si="2"/>
        <v>9488.2000000000007</v>
      </c>
      <c r="H61" s="14"/>
      <c r="I61" s="14"/>
      <c r="J61" s="14"/>
    </row>
    <row r="62" spans="4:10" ht="13.5" customHeight="1">
      <c r="D62" s="11" t="str">
        <f t="shared" si="6"/>
        <v>GANEURO</v>
      </c>
      <c r="E62" s="11" t="str">
        <f t="shared" si="6"/>
        <v>GAN EUROCOURTAGE</v>
      </c>
      <c r="F62" s="12">
        <f t="shared" si="3"/>
        <v>79324</v>
      </c>
      <c r="G62" s="13">
        <f t="shared" si="2"/>
        <v>79324</v>
      </c>
      <c r="H62" s="14"/>
      <c r="I62" s="14"/>
      <c r="J62" s="14"/>
    </row>
    <row r="63" spans="4:10" ht="13.5" customHeight="1">
      <c r="D63" s="11" t="str">
        <f t="shared" si="6"/>
        <v>GCMAAF</v>
      </c>
      <c r="E63" s="11" t="str">
        <f t="shared" si="6"/>
        <v>C32GECO</v>
      </c>
      <c r="F63" s="12">
        <f t="shared" si="3"/>
        <v>2802</v>
      </c>
      <c r="G63" s="13">
        <f t="shared" si="2"/>
        <v>2802</v>
      </c>
      <c r="H63" s="14"/>
      <c r="I63" s="14"/>
      <c r="J63" s="14"/>
    </row>
    <row r="64" spans="4:10" ht="13.5" customHeight="1">
      <c r="D64" s="11" t="str">
        <f t="shared" si="6"/>
        <v>GENERALI</v>
      </c>
      <c r="E64" s="11" t="str">
        <f t="shared" si="6"/>
        <v>GENERALI ASSURANCES</v>
      </c>
      <c r="F64" s="12">
        <f t="shared" si="3"/>
        <v>251546.98</v>
      </c>
      <c r="G64" s="13">
        <f t="shared" si="2"/>
        <v>251546.98</v>
      </c>
      <c r="H64" s="14"/>
      <c r="I64" s="14"/>
      <c r="J64" s="14"/>
    </row>
    <row r="65" spans="4:10" ht="13.5" customHeight="1">
      <c r="D65" s="11" t="str">
        <f t="shared" si="6"/>
        <v>GMFASS</v>
      </c>
      <c r="E65" s="11" t="str">
        <f t="shared" si="6"/>
        <v>GMFASSURANCES</v>
      </c>
      <c r="F65" s="12">
        <f t="shared" si="3"/>
        <v>55054.8</v>
      </c>
      <c r="G65" s="13">
        <f t="shared" si="2"/>
        <v>55054.8</v>
      </c>
      <c r="H65" s="14"/>
      <c r="I65" s="14"/>
      <c r="J65" s="14"/>
    </row>
    <row r="66" spans="4:10" ht="13.5" customHeight="1">
      <c r="D66" s="11" t="str">
        <f t="shared" si="6"/>
        <v>GROUCOUR</v>
      </c>
      <c r="E66" s="11" t="str">
        <f t="shared" si="6"/>
        <v>GROUCOUR</v>
      </c>
      <c r="F66" s="12">
        <f t="shared" si="3"/>
        <v>564</v>
      </c>
      <c r="G66" s="13">
        <f t="shared" si="2"/>
        <v>-824.8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GROUPAMA</v>
      </c>
      <c r="E67" s="11" t="str">
        <f t="shared" si="7"/>
        <v>GROUPAMA</v>
      </c>
      <c r="F67" s="12">
        <f t="shared" si="3"/>
        <v>430152</v>
      </c>
      <c r="G67" s="13">
        <f t="shared" ref="G67:G84" si="8">+F67-H67-I67-J67</f>
        <v>430152</v>
      </c>
      <c r="H67" s="14"/>
      <c r="I67" s="14"/>
      <c r="J67" s="14"/>
    </row>
    <row r="68" spans="4:10" ht="13.5" customHeight="1">
      <c r="D68" s="11" t="str">
        <f t="shared" si="7"/>
        <v>GROUPAMATR</v>
      </c>
      <c r="E68" s="11" t="str">
        <f t="shared" si="7"/>
        <v>GROUPAMA TRANSPORTS</v>
      </c>
      <c r="F68" s="12">
        <f t="shared" si="3"/>
        <v>4140</v>
      </c>
      <c r="G68" s="13">
        <f t="shared" si="8"/>
        <v>4140</v>
      </c>
      <c r="H68" s="14"/>
      <c r="I68" s="14"/>
      <c r="J68" s="14"/>
    </row>
    <row r="69" spans="4:10" ht="13.5" customHeight="1">
      <c r="D69" s="11" t="str">
        <f t="shared" si="7"/>
        <v>GROUPEA</v>
      </c>
      <c r="E69" s="11" t="str">
        <f t="shared" si="7"/>
        <v>GROUPE AZUR</v>
      </c>
      <c r="F69" s="12">
        <f t="shared" si="3"/>
        <v>301.2</v>
      </c>
      <c r="G69" s="13">
        <f t="shared" si="8"/>
        <v>301.2</v>
      </c>
      <c r="H69" s="14"/>
      <c r="I69" s="14"/>
      <c r="J69" s="14"/>
    </row>
    <row r="70" spans="4:10" ht="13.5" customHeight="1">
      <c r="D70" s="11" t="str">
        <f t="shared" si="7"/>
        <v>GROUPELAP</v>
      </c>
      <c r="E70" s="11" t="str">
        <f t="shared" si="7"/>
        <v>GROUPE LA POSTE</v>
      </c>
      <c r="F70" s="12">
        <f t="shared" si="3"/>
        <v>2484</v>
      </c>
      <c r="G70" s="13">
        <f t="shared" si="8"/>
        <v>2484</v>
      </c>
      <c r="H70" s="14"/>
      <c r="I70" s="14"/>
      <c r="J70" s="14"/>
    </row>
    <row r="71" spans="4:10" ht="13.5" customHeight="1">
      <c r="D71" s="11" t="str">
        <f t="shared" si="7"/>
        <v>GROUROUM</v>
      </c>
      <c r="E71" s="11" t="str">
        <f t="shared" si="7"/>
        <v>GROUPAMA ROUMANIE</v>
      </c>
      <c r="F71" s="12">
        <f t="shared" si="3"/>
        <v>40</v>
      </c>
      <c r="G71" s="13">
        <f t="shared" si="8"/>
        <v>40</v>
      </c>
      <c r="H71" s="14"/>
      <c r="I71" s="14"/>
      <c r="J71" s="14"/>
    </row>
    <row r="72" spans="4:10" ht="13.5" customHeight="1">
      <c r="D72" s="11" t="str">
        <f t="shared" si="7"/>
        <v>HDIGERLING</v>
      </c>
      <c r="E72" s="11" t="str">
        <f t="shared" si="7"/>
        <v>HDI GERLING</v>
      </c>
      <c r="F72" s="12">
        <f t="shared" si="3"/>
        <v>27312</v>
      </c>
      <c r="G72" s="13">
        <f t="shared" si="8"/>
        <v>27312</v>
      </c>
      <c r="H72" s="14"/>
      <c r="I72" s="14"/>
      <c r="J72" s="14"/>
    </row>
    <row r="73" spans="4:10" ht="13.5" customHeight="1">
      <c r="D73" s="11" t="str">
        <f t="shared" si="7"/>
        <v>HELVETIA</v>
      </c>
      <c r="E73" s="11" t="str">
        <f t="shared" si="7"/>
        <v>HELVETIA</v>
      </c>
      <c r="F73" s="12">
        <f t="shared" si="3"/>
        <v>3720</v>
      </c>
      <c r="G73" s="13">
        <f t="shared" si="8"/>
        <v>3720</v>
      </c>
      <c r="H73" s="14"/>
      <c r="I73" s="14"/>
      <c r="J73" s="14"/>
    </row>
    <row r="74" spans="4:10" ht="13.5" customHeight="1">
      <c r="D74" s="11" t="str">
        <f t="shared" si="7"/>
        <v>HISCOXASS</v>
      </c>
      <c r="E74" s="11" t="str">
        <f t="shared" si="7"/>
        <v>HISCOX ASSURANCES</v>
      </c>
      <c r="F74" s="12">
        <f t="shared" si="3"/>
        <v>900</v>
      </c>
      <c r="G74" s="13">
        <f t="shared" si="8"/>
        <v>900</v>
      </c>
      <c r="H74" s="14"/>
      <c r="I74" s="14"/>
      <c r="J74" s="14"/>
    </row>
    <row r="75" spans="4:10" ht="13.5" customHeight="1">
      <c r="D75" s="11" t="str">
        <f t="shared" si="7"/>
        <v>HUBENERV</v>
      </c>
      <c r="E75" s="11" t="str">
        <f t="shared" si="7"/>
        <v>HUBENERV</v>
      </c>
      <c r="F75" s="12">
        <f t="shared" si="3"/>
        <v>495</v>
      </c>
      <c r="G75" s="13">
        <f t="shared" si="8"/>
        <v>495</v>
      </c>
      <c r="H75" s="14"/>
      <c r="I75" s="14"/>
      <c r="J75" s="14"/>
    </row>
    <row r="76" spans="4:10" ht="13.5" customHeight="1">
      <c r="D76" s="11" t="str">
        <f t="shared" si="7"/>
        <v>JURIDICA</v>
      </c>
      <c r="E76" s="11" t="str">
        <f t="shared" si="7"/>
        <v>JURIDICA</v>
      </c>
      <c r="F76" s="12">
        <f t="shared" ref="F76:F79" si="9">+IF(D219="Total",0,-F219)</f>
        <v>360</v>
      </c>
      <c r="G76" s="13">
        <f t="shared" si="8"/>
        <v>360</v>
      </c>
      <c r="H76" s="14"/>
      <c r="I76" s="14"/>
      <c r="J76" s="14"/>
    </row>
    <row r="77" spans="4:10" ht="13.5" customHeight="1">
      <c r="D77" s="11" t="str">
        <f t="shared" si="7"/>
        <v>LABRESSANE</v>
      </c>
      <c r="E77" s="11" t="str">
        <f t="shared" si="7"/>
        <v>Tiers à créer</v>
      </c>
      <c r="F77" s="12">
        <f t="shared" si="9"/>
        <v>0</v>
      </c>
      <c r="G77" s="13">
        <f t="shared" si="8"/>
        <v>0</v>
      </c>
      <c r="H77" s="14"/>
      <c r="I77" s="14"/>
      <c r="J77" s="14"/>
    </row>
    <row r="78" spans="4:10" ht="13.5" customHeight="1">
      <c r="D78" s="11" t="str">
        <f t="shared" si="7"/>
        <v>LAPARISASS</v>
      </c>
      <c r="E78" s="11" t="str">
        <f t="shared" si="7"/>
        <v>LA PARISIENNE ASSURANCE</v>
      </c>
      <c r="F78" s="12">
        <f t="shared" si="9"/>
        <v>16140</v>
      </c>
      <c r="G78" s="13">
        <f t="shared" si="8"/>
        <v>16140</v>
      </c>
      <c r="H78" s="14"/>
      <c r="I78" s="14"/>
      <c r="J78" s="14"/>
    </row>
    <row r="79" spans="4:10" ht="13.5" customHeight="1">
      <c r="D79" s="11" t="str">
        <f t="shared" si="7"/>
        <v>LAUXILIAIR</v>
      </c>
      <c r="E79" s="11" t="str">
        <f t="shared" si="7"/>
        <v>L AUXILIAIRE</v>
      </c>
      <c r="F79" s="12">
        <f t="shared" si="9"/>
        <v>1416</v>
      </c>
      <c r="G79" s="13">
        <f t="shared" si="8"/>
        <v>1416</v>
      </c>
      <c r="H79" s="14"/>
      <c r="I79" s="14"/>
      <c r="J79" s="14"/>
    </row>
    <row r="80" spans="4:10" ht="13.5" customHeight="1">
      <c r="D80" s="11" t="str">
        <f t="shared" si="7"/>
        <v>LCL</v>
      </c>
      <c r="E80" s="11" t="str">
        <f t="shared" si="7"/>
        <v>LCL - CLIENTS EN ATTENTE</v>
      </c>
      <c r="F80" s="12">
        <f>+IF(D223="Total",0,-F223)</f>
        <v>0</v>
      </c>
      <c r="G80" s="13">
        <f>+F80-H80-I80-J80</f>
        <v>0</v>
      </c>
      <c r="H80" s="14"/>
      <c r="I80" s="14"/>
      <c r="J80" s="14"/>
    </row>
    <row r="81" spans="1:12" ht="13.5" customHeight="1">
      <c r="D81" s="11" t="str">
        <f t="shared" si="7"/>
        <v>LEQUITE</v>
      </c>
      <c r="E81" s="11" t="str">
        <f t="shared" si="7"/>
        <v>L EQUITE</v>
      </c>
      <c r="F81" s="12">
        <f t="shared" ref="F81:F84" si="10">+IF(D224="Grand Total",0,-F224)</f>
        <v>5390.05</v>
      </c>
      <c r="G81" s="13">
        <f t="shared" si="8"/>
        <v>5390.05</v>
      </c>
      <c r="H81" s="14"/>
      <c r="I81" s="14"/>
      <c r="J81" s="14"/>
    </row>
    <row r="82" spans="1:12" ht="13.5" customHeight="1">
      <c r="D82" s="11" t="str">
        <f t="shared" si="7"/>
        <v>MAAF</v>
      </c>
      <c r="E82" s="11" t="str">
        <f t="shared" si="7"/>
        <v>MAAF</v>
      </c>
      <c r="F82" s="12">
        <f t="shared" si="10"/>
        <v>103779.84</v>
      </c>
      <c r="G82" s="13">
        <f t="shared" si="8"/>
        <v>103779.84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MACIF</v>
      </c>
      <c r="E83" s="11" t="str">
        <f t="shared" si="11"/>
        <v>MACIF</v>
      </c>
      <c r="F83" s="12">
        <f t="shared" si="10"/>
        <v>141259.78</v>
      </c>
      <c r="G83" s="13">
        <f t="shared" si="8"/>
        <v>141259.78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MACSF</v>
      </c>
      <c r="F84" s="12">
        <f t="shared" si="10"/>
        <v>0</v>
      </c>
      <c r="G84" s="13">
        <f t="shared" si="8"/>
        <v>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2991192.1199999992</v>
      </c>
      <c r="G86" s="13">
        <f>SUM(G2:G85)</f>
        <v>2989195.7199999993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18" t="s">
        <v>11</v>
      </c>
      <c r="F87" s="13">
        <f>+VLOOKUP(D87,D145:F327,3,FALSE)</f>
        <v>-4170377.66</v>
      </c>
      <c r="G87" s="156">
        <f>SUM(G86:J86)</f>
        <v>2991192.1199999992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-1179185.540000001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119"/>
      <c r="H89" s="119"/>
      <c r="I89" s="119"/>
      <c r="J89" s="119"/>
      <c r="K89" s="119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2991192.1199999992</v>
      </c>
      <c r="G93" s="33">
        <f>+G86</f>
        <v>2989195.7199999993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498355.68666666659</v>
      </c>
      <c r="G94" s="38">
        <f>+(G93+G95)/1.2*0.2</f>
        <v>498199.28666666656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135">
        <v>44571000</v>
      </c>
      <c r="I97" s="45" t="s">
        <v>20</v>
      </c>
      <c r="J97" s="46"/>
      <c r="K97" s="47"/>
    </row>
    <row r="98" spans="1:11">
      <c r="D98" s="42"/>
      <c r="E98" s="48" t="s">
        <v>141</v>
      </c>
      <c r="F98" s="49"/>
      <c r="G98" s="50">
        <f>+G99-G100</f>
        <v>337553.94</v>
      </c>
      <c r="H98" s="50">
        <f t="shared" ref="H98:I98" si="13">+H99-H100</f>
        <v>0</v>
      </c>
      <c r="I98" s="50">
        <f t="shared" si="13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_xll.Assistant.XL.RIK_AC("INF02__;INF02@E=1,S=1031,G=0,T=0,P=0:@R=A,S=1000,V=POLYTEL:R=B,S=1001|1,V={0}:R=C,S=1089,V={1}:",G$97,$B$12)</f>
        <v>183060.94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-154493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-160645.34666666656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/>
      <c r="H103" s="55"/>
      <c r="I103" s="55"/>
      <c r="J103" s="56"/>
      <c r="K103" s="47"/>
    </row>
    <row r="104" spans="1:11">
      <c r="D104" s="42"/>
      <c r="E104" s="43"/>
      <c r="F104" s="57" t="s">
        <v>23</v>
      </c>
      <c r="G104" s="58">
        <f>+G102-G103</f>
        <v>-160645.34666666656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v>0.2</v>
      </c>
      <c r="H109" s="28">
        <v>0.19600000000000001</v>
      </c>
      <c r="I109" s="28">
        <v>8.5000000000000006E-2</v>
      </c>
      <c r="J109" s="29" t="s">
        <v>14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122439.29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54.4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47">
        <v>3</v>
      </c>
      <c r="G113" s="55" t="e">
        <f ca="1">+INDIRECT("'"&amp;$F$113&amp;"'!g94")</f>
        <v>#REF!</v>
      </c>
      <c r="H113" s="55" t="e">
        <f ca="1">+INDIRECT("'"&amp;$F$113&amp;"'!g95")</f>
        <v>#REF!</v>
      </c>
      <c r="I113" s="55" t="e">
        <f ca="1">+INDIRECT("'"&amp;$F$113&amp;"'!g96")</f>
        <v>#REF!</v>
      </c>
      <c r="J113" s="56">
        <f>+'03'!J94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 t="e">
        <f ca="1">+G113-G94+G111</f>
        <v>#REF!</v>
      </c>
      <c r="H115" s="125" t="e">
        <f ca="1">+H113-H94+H111</f>
        <v>#REF!</v>
      </c>
      <c r="I115" s="125" t="e">
        <f ca="1">+I113-I94+I111</f>
        <v>#REF!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-160645.34666666656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 t="e">
        <f ca="1">+G115-G116</f>
        <v>#REF!</v>
      </c>
      <c r="H117" s="74" t="e">
        <f ca="1">+H115-H116</f>
        <v>#REF!</v>
      </c>
      <c r="I117" s="74" t="e">
        <f ca="1">+I115-I116</f>
        <v>#REF!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-160645.34666666656</v>
      </c>
      <c r="G125" s="82"/>
      <c r="H125" s="35"/>
      <c r="I125" s="84"/>
      <c r="J125" s="46"/>
      <c r="K125" s="143">
        <f>+G100+F125</f>
        <v>-315138.34666666656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/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>
        <v>1041</v>
      </c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>
        <v>18606</v>
      </c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-180291.74666666656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142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-120966.71</v>
      </c>
      <c r="G146" s="100"/>
    </row>
    <row r="147" spans="4:7">
      <c r="D147" s="110" t="s">
        <v>180</v>
      </c>
      <c r="E147" s="110" t="s">
        <v>181</v>
      </c>
      <c r="F147" s="111">
        <v>-14959.8</v>
      </c>
      <c r="G147" s="100"/>
    </row>
    <row r="148" spans="4:7">
      <c r="D148" s="110" t="s">
        <v>46</v>
      </c>
      <c r="E148" s="110" t="s">
        <v>46</v>
      </c>
      <c r="F148" s="111">
        <v>-39052.99</v>
      </c>
      <c r="G148" s="100"/>
    </row>
    <row r="149" spans="4:7">
      <c r="D149" s="110" t="s">
        <v>182</v>
      </c>
      <c r="E149" s="110" t="s">
        <v>182</v>
      </c>
      <c r="F149" s="111">
        <v>-36594</v>
      </c>
      <c r="G149" s="100"/>
    </row>
    <row r="150" spans="4:7">
      <c r="D150" s="110" t="s">
        <v>47</v>
      </c>
      <c r="E150" s="110" t="s">
        <v>47</v>
      </c>
      <c r="F150" s="111">
        <v>-326138.76</v>
      </c>
      <c r="G150" s="100"/>
    </row>
    <row r="151" spans="4:7">
      <c r="D151" s="110" t="s">
        <v>48</v>
      </c>
      <c r="E151" s="110" t="s">
        <v>183</v>
      </c>
      <c r="F151" s="111">
        <v>-1050</v>
      </c>
      <c r="G151" s="100"/>
    </row>
    <row r="152" spans="4:7">
      <c r="D152" s="110" t="s">
        <v>49</v>
      </c>
      <c r="E152" s="110" t="s">
        <v>49</v>
      </c>
      <c r="F152" s="111">
        <v>-24156</v>
      </c>
      <c r="G152" s="100"/>
    </row>
    <row r="153" spans="4:7">
      <c r="D153" s="110" t="s">
        <v>287</v>
      </c>
      <c r="E153" s="110" t="s">
        <v>287</v>
      </c>
      <c r="F153" s="111">
        <v>-2652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-7561.08</v>
      </c>
      <c r="G155" s="100"/>
    </row>
    <row r="156" spans="4:7">
      <c r="D156" s="110" t="s">
        <v>51</v>
      </c>
      <c r="E156" s="110" t="s">
        <v>186</v>
      </c>
      <c r="F156" s="111">
        <v>-18759.990000000002</v>
      </c>
      <c r="G156" s="100"/>
    </row>
    <row r="157" spans="4:7">
      <c r="D157" s="110" t="s">
        <v>52</v>
      </c>
      <c r="E157" s="110" t="s">
        <v>187</v>
      </c>
      <c r="F157" s="111">
        <v>-27046.799999999999</v>
      </c>
      <c r="G157" s="100"/>
    </row>
    <row r="158" spans="4:7">
      <c r="D158" s="110" t="s">
        <v>188</v>
      </c>
      <c r="E158" s="110" t="s">
        <v>188</v>
      </c>
      <c r="F158" s="111">
        <v>0</v>
      </c>
      <c r="G158" s="100"/>
    </row>
    <row r="159" spans="4:7">
      <c r="D159" s="110" t="s">
        <v>189</v>
      </c>
      <c r="E159" s="110" t="s">
        <v>50</v>
      </c>
      <c r="F159" s="111">
        <v>0</v>
      </c>
      <c r="G159" s="100"/>
    </row>
    <row r="160" spans="4:7">
      <c r="D160" s="110" t="s">
        <v>53</v>
      </c>
      <c r="E160" s="110" t="s">
        <v>54</v>
      </c>
      <c r="F160" s="111">
        <v>-520</v>
      </c>
      <c r="G160" s="100"/>
    </row>
    <row r="161" spans="4:7">
      <c r="D161" s="110" t="s">
        <v>55</v>
      </c>
      <c r="E161" s="110" t="s">
        <v>56</v>
      </c>
      <c r="F161" s="111">
        <v>-450786.04</v>
      </c>
      <c r="G161" s="100"/>
    </row>
    <row r="162" spans="4:7">
      <c r="D162" s="110" t="s">
        <v>190</v>
      </c>
      <c r="E162" s="110" t="s">
        <v>191</v>
      </c>
      <c r="F162" s="111">
        <v>0</v>
      </c>
      <c r="G162" s="100"/>
    </row>
    <row r="163" spans="4:7">
      <c r="D163" s="110" t="s">
        <v>192</v>
      </c>
      <c r="E163" s="110" t="s">
        <v>193</v>
      </c>
      <c r="F163" s="111">
        <v>-1548</v>
      </c>
      <c r="G163" s="100"/>
    </row>
    <row r="164" spans="4:7">
      <c r="D164" s="110" t="s">
        <v>57</v>
      </c>
      <c r="E164" s="110" t="s">
        <v>58</v>
      </c>
      <c r="F164" s="111">
        <v>-46845.2</v>
      </c>
      <c r="G164" s="100"/>
    </row>
    <row r="165" spans="4:7">
      <c r="D165" s="110" t="s">
        <v>302</v>
      </c>
      <c r="E165" s="110" t="s">
        <v>303</v>
      </c>
      <c r="F165" s="111">
        <v>2036.46</v>
      </c>
      <c r="G165" s="100"/>
    </row>
    <row r="166" spans="4:7">
      <c r="D166" s="110" t="s">
        <v>59</v>
      </c>
      <c r="E166" s="110" t="s">
        <v>60</v>
      </c>
      <c r="F166" s="111">
        <v>-203018</v>
      </c>
      <c r="G166" s="100"/>
    </row>
    <row r="167" spans="4:7">
      <c r="D167" s="110" t="s">
        <v>61</v>
      </c>
      <c r="E167" s="110" t="s">
        <v>62</v>
      </c>
      <c r="F167" s="111">
        <v>10921.2</v>
      </c>
      <c r="G167" s="100"/>
    </row>
    <row r="168" spans="4:7">
      <c r="D168" s="110" t="s">
        <v>194</v>
      </c>
      <c r="E168" s="110" t="s">
        <v>194</v>
      </c>
      <c r="F168" s="111">
        <v>-72</v>
      </c>
      <c r="G168" s="100"/>
    </row>
    <row r="169" spans="4:7">
      <c r="D169" s="110" t="s">
        <v>63</v>
      </c>
      <c r="E169" s="110" t="s">
        <v>195</v>
      </c>
      <c r="F169" s="111">
        <v>-63229.13</v>
      </c>
      <c r="G169" s="100"/>
    </row>
    <row r="170" spans="4:7">
      <c r="D170" s="110" t="s">
        <v>64</v>
      </c>
      <c r="E170" s="110" t="s">
        <v>304</v>
      </c>
      <c r="F170" s="111">
        <v>-957.6</v>
      </c>
      <c r="G170" s="100"/>
    </row>
    <row r="171" spans="4:7">
      <c r="D171" s="110" t="s">
        <v>65</v>
      </c>
      <c r="E171" s="110" t="s">
        <v>305</v>
      </c>
      <c r="F171" s="111">
        <v>0</v>
      </c>
      <c r="G171" s="100"/>
    </row>
    <row r="172" spans="4:7">
      <c r="D172" s="110" t="s">
        <v>66</v>
      </c>
      <c r="E172" s="110" t="s">
        <v>196</v>
      </c>
      <c r="F172" s="111">
        <v>-1842</v>
      </c>
      <c r="G172" s="100"/>
    </row>
    <row r="173" spans="4:7">
      <c r="D173" s="110" t="s">
        <v>67</v>
      </c>
      <c r="E173" s="110" t="s">
        <v>197</v>
      </c>
      <c r="F173" s="111">
        <v>0</v>
      </c>
      <c r="G173" s="100"/>
    </row>
    <row r="174" spans="4:7">
      <c r="D174" s="110" t="s">
        <v>69</v>
      </c>
      <c r="E174" s="110" t="s">
        <v>288</v>
      </c>
      <c r="F174" s="111">
        <v>-20519.57</v>
      </c>
      <c r="G174" s="100"/>
    </row>
    <row r="175" spans="4:7">
      <c r="D175" s="110" t="s">
        <v>70</v>
      </c>
      <c r="E175" s="110" t="s">
        <v>198</v>
      </c>
      <c r="F175" s="111">
        <v>0</v>
      </c>
      <c r="G175" s="100"/>
    </row>
    <row r="176" spans="4:7">
      <c r="D176" s="110" t="s">
        <v>306</v>
      </c>
      <c r="E176" s="110" t="s">
        <v>307</v>
      </c>
      <c r="F176" s="111">
        <v>-117</v>
      </c>
      <c r="G176" s="100"/>
    </row>
    <row r="177" spans="4:7">
      <c r="D177" s="110" t="s">
        <v>289</v>
      </c>
      <c r="E177" s="110" t="s">
        <v>290</v>
      </c>
      <c r="F177" s="111">
        <v>-127.7</v>
      </c>
      <c r="G177" s="100"/>
    </row>
    <row r="178" spans="4:7">
      <c r="D178" s="110" t="s">
        <v>199</v>
      </c>
      <c r="E178" s="110" t="s">
        <v>200</v>
      </c>
      <c r="F178" s="111">
        <v>-18000</v>
      </c>
      <c r="G178" s="100"/>
    </row>
    <row r="179" spans="4:7">
      <c r="D179" s="110" t="s">
        <v>291</v>
      </c>
      <c r="E179" s="110" t="s">
        <v>292</v>
      </c>
      <c r="F179" s="111">
        <v>0</v>
      </c>
      <c r="G179" s="100"/>
    </row>
    <row r="180" spans="4:7">
      <c r="D180" s="110" t="s">
        <v>71</v>
      </c>
      <c r="E180" s="110" t="s">
        <v>293</v>
      </c>
      <c r="F180" s="111">
        <v>-4905.9399999999996</v>
      </c>
      <c r="G180" s="100"/>
    </row>
    <row r="181" spans="4:7">
      <c r="D181" s="110" t="s">
        <v>294</v>
      </c>
      <c r="E181" s="110" t="s">
        <v>295</v>
      </c>
      <c r="F181" s="111">
        <v>0</v>
      </c>
      <c r="G181" s="100"/>
    </row>
    <row r="182" spans="4:7">
      <c r="D182" s="110" t="s">
        <v>201</v>
      </c>
      <c r="E182" s="110" t="s">
        <v>202</v>
      </c>
      <c r="F182" s="111">
        <v>-360</v>
      </c>
      <c r="G182" s="100"/>
    </row>
    <row r="183" spans="4:7">
      <c r="D183" s="110" t="s">
        <v>203</v>
      </c>
      <c r="E183" s="110" t="s">
        <v>204</v>
      </c>
      <c r="F183" s="111">
        <v>-10098</v>
      </c>
      <c r="G183" s="100"/>
    </row>
    <row r="184" spans="4:7">
      <c r="D184" s="110" t="s">
        <v>72</v>
      </c>
      <c r="E184" s="110" t="s">
        <v>72</v>
      </c>
      <c r="F184" s="111">
        <v>-3404</v>
      </c>
      <c r="G184" s="100"/>
    </row>
    <row r="185" spans="4:7">
      <c r="D185" s="110" t="s">
        <v>205</v>
      </c>
      <c r="E185" s="110" t="s">
        <v>205</v>
      </c>
      <c r="F185" s="111">
        <v>-3750</v>
      </c>
      <c r="G185" s="100"/>
    </row>
    <row r="186" spans="4:7">
      <c r="D186" s="110" t="s">
        <v>73</v>
      </c>
      <c r="E186" s="110" t="s">
        <v>73</v>
      </c>
      <c r="F186" s="111">
        <v>-526.79999999999995</v>
      </c>
      <c r="G186" s="100"/>
    </row>
    <row r="187" spans="4:7">
      <c r="D187" s="110" t="s">
        <v>206</v>
      </c>
      <c r="E187" s="110" t="s">
        <v>206</v>
      </c>
      <c r="F187" s="111">
        <v>-2525</v>
      </c>
      <c r="G187" s="100"/>
    </row>
    <row r="188" spans="4:7">
      <c r="D188" s="110" t="s">
        <v>207</v>
      </c>
      <c r="E188" s="110" t="s">
        <v>208</v>
      </c>
      <c r="F188" s="111">
        <v>-1344</v>
      </c>
      <c r="G188" s="100"/>
    </row>
    <row r="189" spans="4:7">
      <c r="D189" s="110" t="s">
        <v>209</v>
      </c>
      <c r="E189" s="110" t="s">
        <v>209</v>
      </c>
      <c r="F189" s="111">
        <v>-360</v>
      </c>
      <c r="G189" s="100"/>
    </row>
    <row r="190" spans="4:7">
      <c r="D190" s="110" t="s">
        <v>210</v>
      </c>
      <c r="E190" s="110" t="s">
        <v>211</v>
      </c>
      <c r="F190" s="111">
        <v>-1599</v>
      </c>
      <c r="G190" s="100"/>
    </row>
    <row r="191" spans="4:7">
      <c r="D191" s="110" t="s">
        <v>212</v>
      </c>
      <c r="E191" s="110" t="s">
        <v>213</v>
      </c>
      <c r="F191" s="111">
        <v>0</v>
      </c>
      <c r="G191" s="100"/>
    </row>
    <row r="192" spans="4:7">
      <c r="D192" s="110" t="s">
        <v>214</v>
      </c>
      <c r="E192" s="110" t="s">
        <v>214</v>
      </c>
      <c r="F192" s="111">
        <v>-16593.740000000002</v>
      </c>
      <c r="G192" s="100"/>
    </row>
    <row r="193" spans="4:7">
      <c r="D193" s="110" t="s">
        <v>308</v>
      </c>
      <c r="E193" s="110" t="s">
        <v>308</v>
      </c>
      <c r="F193" s="111">
        <v>0</v>
      </c>
      <c r="G193" s="100"/>
    </row>
    <row r="194" spans="4:7">
      <c r="D194" s="110" t="s">
        <v>74</v>
      </c>
      <c r="E194" s="110" t="s">
        <v>75</v>
      </c>
      <c r="F194" s="111">
        <v>-1248</v>
      </c>
      <c r="G194" s="100"/>
    </row>
    <row r="195" spans="4:7">
      <c r="D195" s="110" t="s">
        <v>76</v>
      </c>
      <c r="E195" s="110" t="s">
        <v>77</v>
      </c>
      <c r="F195" s="111">
        <v>-56695.199999999997</v>
      </c>
      <c r="G195" s="100"/>
    </row>
    <row r="196" spans="4:7">
      <c r="D196" s="110" t="s">
        <v>215</v>
      </c>
      <c r="E196" s="110" t="s">
        <v>216</v>
      </c>
      <c r="F196" s="111">
        <v>-2041.2</v>
      </c>
      <c r="G196" s="100"/>
    </row>
    <row r="197" spans="4:7">
      <c r="D197" s="110" t="s">
        <v>217</v>
      </c>
      <c r="E197" s="110" t="s">
        <v>217</v>
      </c>
      <c r="F197" s="111">
        <v>-627</v>
      </c>
      <c r="G197" s="100"/>
    </row>
    <row r="198" spans="4:7">
      <c r="D198" s="110" t="s">
        <v>218</v>
      </c>
      <c r="E198" s="110" t="s">
        <v>218</v>
      </c>
      <c r="F198" s="111">
        <v>-6324</v>
      </c>
      <c r="G198" s="100"/>
    </row>
    <row r="199" spans="4:7">
      <c r="D199" s="110" t="s">
        <v>78</v>
      </c>
      <c r="E199" s="110" t="s">
        <v>78</v>
      </c>
      <c r="F199" s="111">
        <v>-13788.13</v>
      </c>
      <c r="G199" s="100"/>
    </row>
    <row r="200" spans="4:7">
      <c r="D200" s="110" t="s">
        <v>79</v>
      </c>
      <c r="E200" s="110" t="s">
        <v>80</v>
      </c>
      <c r="F200" s="111">
        <v>-2376</v>
      </c>
      <c r="G200" s="100"/>
    </row>
    <row r="201" spans="4:7">
      <c r="D201" s="110" t="s">
        <v>219</v>
      </c>
      <c r="E201" s="110" t="s">
        <v>220</v>
      </c>
      <c r="F201" s="111">
        <v>-121287.7</v>
      </c>
      <c r="G201" s="100"/>
    </row>
    <row r="202" spans="4:7">
      <c r="D202" s="110" t="s">
        <v>81</v>
      </c>
      <c r="E202" s="110" t="s">
        <v>82</v>
      </c>
      <c r="F202" s="111">
        <v>-29681.52</v>
      </c>
      <c r="G202" s="100"/>
    </row>
    <row r="203" spans="4:7">
      <c r="D203" s="110" t="s">
        <v>83</v>
      </c>
      <c r="E203" s="110" t="s">
        <v>83</v>
      </c>
      <c r="F203" s="111">
        <v>-102796.28</v>
      </c>
      <c r="G203" s="100"/>
    </row>
    <row r="204" spans="4:7">
      <c r="D204" s="110" t="s">
        <v>84</v>
      </c>
      <c r="E204" s="110" t="s">
        <v>85</v>
      </c>
      <c r="F204" s="111">
        <v>-9488.2000000000007</v>
      </c>
      <c r="G204" s="100"/>
    </row>
    <row r="205" spans="4:7">
      <c r="D205" s="110" t="s">
        <v>86</v>
      </c>
      <c r="E205" s="110" t="s">
        <v>87</v>
      </c>
      <c r="F205" s="111">
        <v>-79324</v>
      </c>
      <c r="G205" s="100"/>
    </row>
    <row r="206" spans="4:7">
      <c r="D206" s="110" t="s">
        <v>88</v>
      </c>
      <c r="E206" s="110" t="s">
        <v>71</v>
      </c>
      <c r="F206" s="111">
        <v>-2802</v>
      </c>
      <c r="G206" s="100"/>
    </row>
    <row r="207" spans="4:7">
      <c r="D207" s="110" t="s">
        <v>90</v>
      </c>
      <c r="E207" s="110" t="s">
        <v>91</v>
      </c>
      <c r="F207" s="111">
        <v>-251546.98</v>
      </c>
      <c r="G207" s="100"/>
    </row>
    <row r="208" spans="4:7">
      <c r="D208" s="110" t="s">
        <v>92</v>
      </c>
      <c r="E208" s="110" t="s">
        <v>93</v>
      </c>
      <c r="F208" s="111">
        <v>-55054.8</v>
      </c>
      <c r="G208" s="100"/>
    </row>
    <row r="209" spans="4:7">
      <c r="D209" s="110" t="s">
        <v>316</v>
      </c>
      <c r="E209" s="110" t="s">
        <v>316</v>
      </c>
      <c r="F209" s="111">
        <v>-564</v>
      </c>
      <c r="G209" s="100"/>
    </row>
    <row r="210" spans="4:7">
      <c r="D210" s="110" t="s">
        <v>94</v>
      </c>
      <c r="E210" s="110" t="s">
        <v>94</v>
      </c>
      <c r="F210" s="111">
        <v>-430152</v>
      </c>
      <c r="G210" s="100"/>
    </row>
    <row r="211" spans="4:7">
      <c r="D211" s="110" t="s">
        <v>221</v>
      </c>
      <c r="E211" s="110" t="s">
        <v>222</v>
      </c>
      <c r="F211" s="111">
        <v>-4140</v>
      </c>
      <c r="G211" s="100"/>
    </row>
    <row r="212" spans="4:7">
      <c r="D212" s="110" t="s">
        <v>296</v>
      </c>
      <c r="E212" s="110" t="s">
        <v>297</v>
      </c>
      <c r="F212" s="111">
        <v>-301.2</v>
      </c>
      <c r="G212" s="100"/>
    </row>
    <row r="213" spans="4:7">
      <c r="D213" s="110" t="s">
        <v>223</v>
      </c>
      <c r="E213" s="110" t="s">
        <v>224</v>
      </c>
      <c r="F213" s="111">
        <v>-2484</v>
      </c>
      <c r="G213" s="101"/>
    </row>
    <row r="214" spans="4:7">
      <c r="D214" s="110" t="s">
        <v>225</v>
      </c>
      <c r="E214" s="110" t="s">
        <v>226</v>
      </c>
      <c r="F214" s="111">
        <v>-40</v>
      </c>
      <c r="G214" s="102"/>
    </row>
    <row r="215" spans="4:7">
      <c r="D215" s="110" t="s">
        <v>95</v>
      </c>
      <c r="E215" s="110" t="s">
        <v>227</v>
      </c>
      <c r="F215" s="111">
        <v>-27312</v>
      </c>
      <c r="G215" s="102"/>
    </row>
    <row r="216" spans="4:7">
      <c r="D216" s="110" t="s">
        <v>228</v>
      </c>
      <c r="E216" s="110" t="s">
        <v>228</v>
      </c>
      <c r="F216" s="111">
        <v>-3720</v>
      </c>
      <c r="G216" s="102"/>
    </row>
    <row r="217" spans="4:7">
      <c r="D217" s="110" t="s">
        <v>229</v>
      </c>
      <c r="E217" s="110" t="s">
        <v>230</v>
      </c>
      <c r="F217" s="111">
        <v>-900</v>
      </c>
      <c r="G217" s="102"/>
    </row>
    <row r="218" spans="4:7">
      <c r="D218" s="110" t="s">
        <v>317</v>
      </c>
      <c r="E218" s="110" t="s">
        <v>317</v>
      </c>
      <c r="F218" s="111">
        <v>-495</v>
      </c>
      <c r="G218" s="102"/>
    </row>
    <row r="219" spans="4:7">
      <c r="D219" s="110" t="s">
        <v>231</v>
      </c>
      <c r="E219" s="110" t="s">
        <v>231</v>
      </c>
      <c r="F219" s="111">
        <v>-360</v>
      </c>
      <c r="G219" s="102"/>
    </row>
    <row r="220" spans="4:7">
      <c r="D220" s="110" t="s">
        <v>298</v>
      </c>
      <c r="E220" s="110" t="s">
        <v>89</v>
      </c>
      <c r="F220" s="111">
        <v>0</v>
      </c>
      <c r="G220" s="102"/>
    </row>
    <row r="221" spans="4:7">
      <c r="D221" s="110" t="s">
        <v>232</v>
      </c>
      <c r="E221" s="110" t="s">
        <v>233</v>
      </c>
      <c r="F221" s="111">
        <v>-16140</v>
      </c>
      <c r="G221" s="102"/>
    </row>
    <row r="222" spans="4:7">
      <c r="D222" s="110" t="s">
        <v>96</v>
      </c>
      <c r="E222" s="110" t="s">
        <v>97</v>
      </c>
      <c r="F222" s="111">
        <v>-1416</v>
      </c>
      <c r="G222" s="102"/>
    </row>
    <row r="223" spans="4:7">
      <c r="D223" s="110" t="s">
        <v>309</v>
      </c>
      <c r="E223" s="110" t="s">
        <v>310</v>
      </c>
      <c r="F223" s="111">
        <v>0</v>
      </c>
      <c r="G223" s="102"/>
    </row>
    <row r="224" spans="4:7">
      <c r="D224" s="110" t="s">
        <v>98</v>
      </c>
      <c r="E224" s="110" t="s">
        <v>99</v>
      </c>
      <c r="F224" s="111">
        <v>-5390.05</v>
      </c>
      <c r="G224" s="102"/>
    </row>
    <row r="225" spans="4:7">
      <c r="D225" s="110" t="s">
        <v>100</v>
      </c>
      <c r="E225" s="110" t="s">
        <v>100</v>
      </c>
      <c r="F225" s="111">
        <v>-103779.84</v>
      </c>
      <c r="G225" s="102"/>
    </row>
    <row r="226" spans="4:7">
      <c r="D226" s="110" t="s">
        <v>101</v>
      </c>
      <c r="E226" s="110" t="s">
        <v>101</v>
      </c>
      <c r="F226" s="111">
        <v>-141259.78</v>
      </c>
      <c r="G226" s="102"/>
    </row>
    <row r="227" spans="4:7">
      <c r="D227" s="110" t="s">
        <v>234</v>
      </c>
      <c r="E227" s="110" t="s">
        <v>234</v>
      </c>
      <c r="F227" s="111">
        <v>0</v>
      </c>
      <c r="G227" s="102"/>
    </row>
    <row r="228" spans="4:7">
      <c r="D228" s="110" t="s">
        <v>102</v>
      </c>
      <c r="E228" s="110" t="s">
        <v>102</v>
      </c>
      <c r="F228" s="111">
        <v>-40518</v>
      </c>
      <c r="G228" s="102"/>
    </row>
    <row r="229" spans="4:7">
      <c r="D229" s="110" t="s">
        <v>103</v>
      </c>
      <c r="E229" s="110" t="s">
        <v>103</v>
      </c>
      <c r="F229" s="111">
        <v>-122981.8</v>
      </c>
      <c r="G229" s="102"/>
    </row>
    <row r="230" spans="4:7">
      <c r="D230" s="110" t="s">
        <v>235</v>
      </c>
      <c r="E230" s="110" t="s">
        <v>235</v>
      </c>
      <c r="F230" s="111">
        <v>-14744.4</v>
      </c>
      <c r="G230" s="102"/>
    </row>
    <row r="231" spans="4:7">
      <c r="D231" s="110" t="s">
        <v>299</v>
      </c>
      <c r="E231" s="110" t="s">
        <v>89</v>
      </c>
      <c r="F231" s="111">
        <v>0</v>
      </c>
      <c r="G231" s="102"/>
    </row>
    <row r="232" spans="4:7">
      <c r="D232" s="110" t="s">
        <v>236</v>
      </c>
      <c r="E232" s="110" t="s">
        <v>236</v>
      </c>
      <c r="F232" s="111">
        <v>-10254</v>
      </c>
      <c r="G232" s="102"/>
    </row>
    <row r="233" spans="4:7">
      <c r="D233" s="110" t="s">
        <v>104</v>
      </c>
      <c r="E233" s="110" t="s">
        <v>104</v>
      </c>
      <c r="F233" s="111">
        <v>-1860</v>
      </c>
      <c r="G233" s="102"/>
    </row>
    <row r="234" spans="4:7">
      <c r="D234" s="110" t="s">
        <v>105</v>
      </c>
      <c r="E234" s="110" t="s">
        <v>106</v>
      </c>
      <c r="F234" s="111">
        <v>-912</v>
      </c>
      <c r="G234" s="102"/>
    </row>
    <row r="235" spans="4:7">
      <c r="D235" s="110" t="s">
        <v>311</v>
      </c>
      <c r="E235" s="110" t="s">
        <v>311</v>
      </c>
      <c r="F235" s="111">
        <v>-360</v>
      </c>
      <c r="G235" s="102"/>
    </row>
    <row r="236" spans="4:7">
      <c r="D236" s="110" t="s">
        <v>237</v>
      </c>
      <c r="E236" s="110" t="s">
        <v>238</v>
      </c>
      <c r="F236" s="111">
        <v>0</v>
      </c>
      <c r="G236" s="102"/>
    </row>
    <row r="237" spans="4:7">
      <c r="D237" s="110" t="s">
        <v>107</v>
      </c>
      <c r="E237" s="110" t="s">
        <v>108</v>
      </c>
      <c r="F237" s="111">
        <v>-127706.41</v>
      </c>
      <c r="G237" s="102"/>
    </row>
    <row r="238" spans="4:7">
      <c r="D238" s="110" t="s">
        <v>239</v>
      </c>
      <c r="E238" s="110" t="s">
        <v>240</v>
      </c>
      <c r="F238" s="111">
        <v>-276</v>
      </c>
      <c r="G238" s="102"/>
    </row>
    <row r="239" spans="4:7">
      <c r="D239" s="110" t="s">
        <v>241</v>
      </c>
      <c r="E239" s="110" t="s">
        <v>242</v>
      </c>
      <c r="F239" s="111">
        <v>-9569.7999999999993</v>
      </c>
      <c r="G239" s="102"/>
    </row>
    <row r="240" spans="4:7">
      <c r="D240" s="110" t="s">
        <v>243</v>
      </c>
      <c r="E240" s="110" t="s">
        <v>244</v>
      </c>
      <c r="F240" s="111">
        <v>-2028</v>
      </c>
      <c r="G240" s="102"/>
    </row>
    <row r="241" spans="4:7">
      <c r="D241" s="110" t="s">
        <v>318</v>
      </c>
      <c r="E241" s="110" t="s">
        <v>319</v>
      </c>
      <c r="F241" s="111">
        <v>0</v>
      </c>
      <c r="G241" s="102"/>
    </row>
    <row r="242" spans="4:7">
      <c r="D242" s="110" t="s">
        <v>245</v>
      </c>
      <c r="E242" s="110" t="s">
        <v>246</v>
      </c>
      <c r="F242" s="111">
        <v>-2058</v>
      </c>
      <c r="G242" s="102"/>
    </row>
    <row r="243" spans="4:7">
      <c r="D243" s="110" t="s">
        <v>247</v>
      </c>
      <c r="E243" s="110" t="s">
        <v>248</v>
      </c>
      <c r="F243" s="111">
        <v>-792</v>
      </c>
      <c r="G243" s="102"/>
    </row>
    <row r="244" spans="4:7">
      <c r="D244" s="110" t="s">
        <v>312</v>
      </c>
      <c r="E244" s="110" t="s">
        <v>313</v>
      </c>
      <c r="F244" s="111">
        <v>-1008</v>
      </c>
      <c r="G244" s="102"/>
    </row>
    <row r="245" spans="4:7">
      <c r="D245" s="110" t="s">
        <v>249</v>
      </c>
      <c r="E245" s="110" t="s">
        <v>250</v>
      </c>
      <c r="F245" s="111">
        <v>-1920</v>
      </c>
      <c r="G245" s="102"/>
    </row>
    <row r="246" spans="4:7">
      <c r="D246" s="110" t="s">
        <v>109</v>
      </c>
      <c r="E246" s="110" t="s">
        <v>110</v>
      </c>
      <c r="F246" s="111">
        <v>-7171</v>
      </c>
      <c r="G246" s="102"/>
    </row>
    <row r="247" spans="4:7">
      <c r="D247" s="110" t="s">
        <v>111</v>
      </c>
      <c r="E247" s="110" t="s">
        <v>112</v>
      </c>
      <c r="F247" s="111">
        <v>-56696.11</v>
      </c>
      <c r="G247" s="102"/>
    </row>
    <row r="248" spans="4:7">
      <c r="D248" s="110" t="s">
        <v>113</v>
      </c>
      <c r="E248" s="110" t="s">
        <v>251</v>
      </c>
      <c r="F248" s="111">
        <v>-840</v>
      </c>
      <c r="G248" s="102"/>
    </row>
    <row r="249" spans="4:7">
      <c r="D249" s="110" t="s">
        <v>314</v>
      </c>
      <c r="E249" s="110" t="s">
        <v>315</v>
      </c>
      <c r="F249" s="111">
        <v>-360</v>
      </c>
      <c r="G249" s="102"/>
    </row>
    <row r="250" spans="4:7">
      <c r="D250" s="110" t="s">
        <v>114</v>
      </c>
      <c r="E250" s="110" t="s">
        <v>114</v>
      </c>
      <c r="F250" s="111">
        <v>-265063.7</v>
      </c>
      <c r="G250" s="102"/>
    </row>
    <row r="251" spans="4:7">
      <c r="D251" s="110" t="s">
        <v>252</v>
      </c>
      <c r="E251" s="110" t="s">
        <v>252</v>
      </c>
      <c r="F251" s="111">
        <v>0</v>
      </c>
      <c r="G251" s="102"/>
    </row>
    <row r="252" spans="4:7">
      <c r="D252" s="110" t="s">
        <v>253</v>
      </c>
      <c r="E252" s="110" t="s">
        <v>254</v>
      </c>
      <c r="F252" s="111">
        <v>-408</v>
      </c>
      <c r="G252" s="102"/>
    </row>
    <row r="253" spans="4:7">
      <c r="D253" s="110" t="s">
        <v>115</v>
      </c>
      <c r="E253" s="110" t="s">
        <v>255</v>
      </c>
      <c r="F253" s="111">
        <v>0</v>
      </c>
      <c r="G253" s="102"/>
    </row>
    <row r="254" spans="4:7">
      <c r="D254" s="110" t="s">
        <v>256</v>
      </c>
      <c r="E254" s="110" t="s">
        <v>116</v>
      </c>
      <c r="F254" s="111">
        <v>0</v>
      </c>
      <c r="G254" s="102"/>
    </row>
    <row r="255" spans="4:7">
      <c r="D255" s="110" t="s">
        <v>257</v>
      </c>
      <c r="E255" s="110" t="s">
        <v>68</v>
      </c>
      <c r="F255" s="111">
        <v>0</v>
      </c>
      <c r="G255" s="102"/>
    </row>
    <row r="256" spans="4:7">
      <c r="D256" s="110" t="s">
        <v>258</v>
      </c>
      <c r="E256" s="110" t="s">
        <v>259</v>
      </c>
      <c r="F256" s="111">
        <v>-9632.4</v>
      </c>
      <c r="G256" s="102"/>
    </row>
    <row r="257" spans="4:7">
      <c r="D257" s="110" t="s">
        <v>260</v>
      </c>
      <c r="E257" s="110" t="s">
        <v>261</v>
      </c>
      <c r="F257" s="111">
        <v>-784.88</v>
      </c>
      <c r="G257" s="102"/>
    </row>
    <row r="258" spans="4:7">
      <c r="D258" s="110" t="s">
        <v>117</v>
      </c>
      <c r="E258" s="110" t="s">
        <v>118</v>
      </c>
      <c r="F258" s="111">
        <v>-82465</v>
      </c>
      <c r="G258" s="102"/>
    </row>
    <row r="259" spans="4:7">
      <c r="D259" s="110" t="s">
        <v>119</v>
      </c>
      <c r="E259" s="110" t="s">
        <v>120</v>
      </c>
      <c r="F259" s="111">
        <v>-131550.45000000001</v>
      </c>
      <c r="G259" s="102"/>
    </row>
    <row r="260" spans="4:7">
      <c r="D260" s="110" t="s">
        <v>262</v>
      </c>
      <c r="E260" s="110" t="s">
        <v>263</v>
      </c>
      <c r="F260" s="111">
        <v>-432</v>
      </c>
      <c r="G260" s="102"/>
    </row>
    <row r="261" spans="4:7">
      <c r="D261" s="110" t="s">
        <v>264</v>
      </c>
      <c r="E261" s="110" t="s">
        <v>264</v>
      </c>
      <c r="F261" s="111">
        <v>-5409</v>
      </c>
      <c r="G261" s="102"/>
    </row>
    <row r="262" spans="4:7">
      <c r="D262" s="110" t="s">
        <v>121</v>
      </c>
      <c r="E262" s="110" t="s">
        <v>122</v>
      </c>
      <c r="F262" s="111">
        <v>-10402.92</v>
      </c>
      <c r="G262" s="102"/>
    </row>
    <row r="263" spans="4:7">
      <c r="D263" s="110" t="s">
        <v>265</v>
      </c>
      <c r="E263" s="110" t="s">
        <v>265</v>
      </c>
      <c r="F263" s="111">
        <v>-1512</v>
      </c>
      <c r="G263" s="102"/>
    </row>
    <row r="264" spans="4:7">
      <c r="D264" s="110" t="s">
        <v>123</v>
      </c>
      <c r="E264" s="110" t="s">
        <v>124</v>
      </c>
      <c r="F264" s="111">
        <v>-33882</v>
      </c>
      <c r="G264" s="102"/>
    </row>
    <row r="265" spans="4:7">
      <c r="D265" s="110" t="s">
        <v>266</v>
      </c>
      <c r="E265" s="110" t="s">
        <v>267</v>
      </c>
      <c r="F265" s="111">
        <v>0</v>
      </c>
      <c r="G265" s="102"/>
    </row>
    <row r="266" spans="4:7">
      <c r="D266" s="110" t="s">
        <v>125</v>
      </c>
      <c r="E266" s="110" t="s">
        <v>125</v>
      </c>
      <c r="F266" s="111">
        <v>-2484</v>
      </c>
      <c r="G266" s="102"/>
    </row>
    <row r="267" spans="4:7">
      <c r="D267" s="110" t="s">
        <v>126</v>
      </c>
      <c r="E267" s="110" t="s">
        <v>126</v>
      </c>
      <c r="F267" s="111">
        <v>-5722.32</v>
      </c>
      <c r="G267" s="102"/>
    </row>
    <row r="268" spans="4:7">
      <c r="D268" s="110" t="s">
        <v>268</v>
      </c>
      <c r="E268" s="110" t="s">
        <v>268</v>
      </c>
      <c r="F268" s="111">
        <v>-10694.53</v>
      </c>
      <c r="G268" s="102"/>
    </row>
    <row r="269" spans="4:7">
      <c r="D269" s="110" t="s">
        <v>300</v>
      </c>
      <c r="E269" s="110" t="s">
        <v>301</v>
      </c>
      <c r="F269" s="111">
        <v>0</v>
      </c>
      <c r="G269" s="102"/>
    </row>
    <row r="270" spans="4:7">
      <c r="D270" s="110" t="s">
        <v>269</v>
      </c>
      <c r="E270" s="110" t="s">
        <v>269</v>
      </c>
      <c r="F270" s="111">
        <v>-1056</v>
      </c>
      <c r="G270" s="102"/>
    </row>
    <row r="271" spans="4:7">
      <c r="D271" s="110" t="s">
        <v>270</v>
      </c>
      <c r="E271" s="110" t="s">
        <v>270</v>
      </c>
      <c r="F271" s="111">
        <v>-66220.070000000007</v>
      </c>
      <c r="G271" s="102"/>
    </row>
    <row r="272" spans="4:7">
      <c r="D272" s="110" t="s">
        <v>271</v>
      </c>
      <c r="E272" s="110" t="s">
        <v>271</v>
      </c>
      <c r="F272" s="111">
        <v>-7672.8</v>
      </c>
      <c r="G272" s="102"/>
    </row>
    <row r="273" spans="4:7">
      <c r="D273" s="110" t="s">
        <v>272</v>
      </c>
      <c r="E273" s="110" t="s">
        <v>273</v>
      </c>
      <c r="F273" s="111">
        <v>-3043.54</v>
      </c>
      <c r="G273" s="102"/>
    </row>
    <row r="274" spans="4:7">
      <c r="D274" s="110" t="s">
        <v>274</v>
      </c>
      <c r="E274" s="110" t="s">
        <v>199</v>
      </c>
      <c r="F274" s="111">
        <v>0</v>
      </c>
      <c r="G274" s="102"/>
    </row>
    <row r="275" spans="4:7">
      <c r="D275" s="110" t="s">
        <v>127</v>
      </c>
      <c r="E275" s="110" t="s">
        <v>128</v>
      </c>
      <c r="F275" s="111">
        <v>-114334.01</v>
      </c>
      <c r="G275" s="102"/>
    </row>
    <row r="276" spans="4:7">
      <c r="D276" s="110" t="s">
        <v>129</v>
      </c>
      <c r="E276" s="110" t="s">
        <v>130</v>
      </c>
      <c r="F276" s="111">
        <v>-12742</v>
      </c>
      <c r="G276" s="102"/>
    </row>
    <row r="277" spans="4:7">
      <c r="D277" s="110" t="s">
        <v>275</v>
      </c>
      <c r="E277" s="110" t="s">
        <v>276</v>
      </c>
      <c r="F277" s="111">
        <v>-360</v>
      </c>
      <c r="G277" s="102"/>
    </row>
    <row r="278" spans="4:7">
      <c r="D278" s="110" t="s">
        <v>277</v>
      </c>
      <c r="E278" s="110" t="s">
        <v>278</v>
      </c>
      <c r="F278" s="111">
        <v>-504</v>
      </c>
      <c r="G278" s="102"/>
    </row>
    <row r="279" spans="4:7">
      <c r="D279" s="110" t="s">
        <v>279</v>
      </c>
      <c r="E279" s="110" t="s">
        <v>280</v>
      </c>
      <c r="F279" s="111">
        <v>-3960</v>
      </c>
      <c r="G279" s="102"/>
    </row>
    <row r="280" spans="4:7">
      <c r="D280" s="110" t="s">
        <v>281</v>
      </c>
      <c r="E280" s="110" t="s">
        <v>281</v>
      </c>
      <c r="F280" s="111">
        <v>0</v>
      </c>
      <c r="G280" s="102"/>
    </row>
    <row r="281" spans="4:7">
      <c r="D281" s="110" t="s">
        <v>282</v>
      </c>
      <c r="E281" s="110" t="s">
        <v>283</v>
      </c>
      <c r="F281" s="111">
        <v>0</v>
      </c>
      <c r="G281" s="102"/>
    </row>
    <row r="282" spans="4:7">
      <c r="D282" s="110" t="s">
        <v>131</v>
      </c>
      <c r="E282" s="110" t="s">
        <v>131</v>
      </c>
      <c r="F282" s="111">
        <v>-3758.4</v>
      </c>
      <c r="G282" s="102"/>
    </row>
    <row r="283" spans="4:7">
      <c r="D283" s="110" t="s">
        <v>284</v>
      </c>
      <c r="E283" s="110" t="s">
        <v>284</v>
      </c>
      <c r="F283" s="111">
        <v>-2388</v>
      </c>
      <c r="G283" s="102"/>
    </row>
    <row r="284" spans="4:7">
      <c r="D284" s="110" t="s">
        <v>285</v>
      </c>
      <c r="E284" s="110" t="s">
        <v>286</v>
      </c>
      <c r="F284" s="111">
        <v>-648</v>
      </c>
      <c r="G284" s="102"/>
    </row>
    <row r="285" spans="4:7">
      <c r="D285" s="103" t="s">
        <v>134</v>
      </c>
      <c r="E285" s="103"/>
      <c r="F285" s="112">
        <v>-4170377.66</v>
      </c>
      <c r="G285" s="102"/>
    </row>
    <row r="286" spans="4:7">
      <c r="D286" s="145"/>
      <c r="E286" s="145"/>
      <c r="F286" s="146"/>
      <c r="G286" s="102"/>
    </row>
    <row r="287" spans="4:7">
      <c r="D287" s="104"/>
      <c r="E287" s="104"/>
      <c r="F287" s="104"/>
      <c r="G287" s="102"/>
    </row>
    <row r="288" spans="4:7">
      <c r="D288" s="104"/>
      <c r="E288" s="104"/>
      <c r="F288" s="104"/>
      <c r="G288" s="102"/>
    </row>
    <row r="289" spans="4:7">
      <c r="D289" s="104"/>
      <c r="E289" s="104"/>
      <c r="F289" s="104"/>
      <c r="G289" s="102"/>
    </row>
    <row r="290" spans="4:7">
      <c r="D290" s="104"/>
      <c r="E290" s="104"/>
      <c r="F290" s="104"/>
      <c r="G290" s="102"/>
    </row>
    <row r="291" spans="4:7">
      <c r="D291" s="104"/>
      <c r="E291" s="104"/>
      <c r="F291" s="104"/>
      <c r="G291" s="102"/>
    </row>
    <row r="292" spans="4:7">
      <c r="D292" s="104"/>
      <c r="E292" s="104"/>
      <c r="F292" s="104"/>
      <c r="G292" s="102"/>
    </row>
    <row r="293" spans="4:7">
      <c r="D293" s="104"/>
      <c r="E293" s="104"/>
      <c r="F293" s="104"/>
      <c r="G293" s="102"/>
    </row>
    <row r="294" spans="4:7">
      <c r="D294" s="104"/>
      <c r="E294" s="104"/>
      <c r="F294" s="104"/>
      <c r="G294" s="102"/>
    </row>
    <row r="295" spans="4:7">
      <c r="D295" s="104"/>
      <c r="E295" s="104"/>
      <c r="F295" s="104"/>
      <c r="G295" s="102"/>
    </row>
    <row r="296" spans="4:7">
      <c r="D296" s="104"/>
      <c r="E296" s="104"/>
      <c r="F296" s="104"/>
      <c r="G296" s="102"/>
    </row>
    <row r="297" spans="4:7">
      <c r="D297" s="104"/>
      <c r="E297" s="104"/>
      <c r="F297" s="104"/>
      <c r="G297" s="102"/>
    </row>
    <row r="298" spans="4:7">
      <c r="D298" s="104"/>
      <c r="E298" s="104"/>
      <c r="F298" s="104"/>
      <c r="G298" s="102"/>
    </row>
    <row r="299" spans="4:7">
      <c r="D299" s="104"/>
      <c r="E299" s="104"/>
      <c r="F299" s="104"/>
      <c r="G299" s="102"/>
    </row>
    <row r="300" spans="4:7">
      <c r="D300" s="104"/>
      <c r="E300" s="104"/>
      <c r="F300" s="104"/>
      <c r="G300" s="102"/>
    </row>
    <row r="301" spans="4:7">
      <c r="D301" s="104"/>
      <c r="E301" s="104"/>
      <c r="F301" s="104"/>
      <c r="G301" s="102"/>
    </row>
    <row r="302" spans="4:7">
      <c r="D302" s="104"/>
      <c r="E302" s="104"/>
      <c r="F302" s="104"/>
      <c r="G302" s="102"/>
    </row>
    <row r="303" spans="4:7">
      <c r="D303" s="104"/>
      <c r="E303" s="104"/>
      <c r="F303" s="104"/>
      <c r="G303" s="102"/>
    </row>
    <row r="304" spans="4:7">
      <c r="D304" s="104"/>
      <c r="E304" s="104"/>
      <c r="F304" s="104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ignoredErrors>
    <ignoredError sqref="G97 I97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86" activePane="bottomRight" state="frozen"/>
      <selection activeCell="D11" sqref="D11"/>
      <selection pane="topRight" activeCell="D11" sqref="D11"/>
      <selection pane="bottomLeft" activeCell="D11" sqref="D11"/>
      <selection pane="bottomRight" activeCell="G95" sqref="G95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158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159805.43</v>
      </c>
      <c r="G3" s="13">
        <f t="shared" ref="G3:G66" si="2">+F3-H3-I3-J3</f>
        <v>159805.43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16579.8</v>
      </c>
      <c r="G4" s="13">
        <f t="shared" si="2"/>
        <v>16579.8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41792.44</v>
      </c>
      <c r="G5" s="13">
        <f t="shared" si="2"/>
        <v>41184.840000000004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44124</v>
      </c>
      <c r="G6" s="13">
        <f t="shared" si="2"/>
        <v>44124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523944.76</v>
      </c>
      <c r="G7" s="13">
        <f t="shared" si="2"/>
        <v>523944.76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1050</v>
      </c>
      <c r="G8" s="13">
        <f t="shared" si="2"/>
        <v>1050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5</v>
      </c>
      <c r="D9" s="11" t="str">
        <f t="shared" si="0"/>
        <v>AGPM</v>
      </c>
      <c r="E9" s="11" t="str">
        <f t="shared" si="0"/>
        <v>AGPM</v>
      </c>
      <c r="F9" s="12">
        <f t="shared" si="1"/>
        <v>28737</v>
      </c>
      <c r="G9" s="13">
        <f t="shared" si="2"/>
        <v>28737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05</v>
      </c>
      <c r="D10" s="11" t="str">
        <f t="shared" si="0"/>
        <v>AIG</v>
      </c>
      <c r="E10" s="11" t="str">
        <f t="shared" si="0"/>
        <v>AIG</v>
      </c>
      <c r="F10" s="12">
        <f t="shared" si="1"/>
        <v>2652</v>
      </c>
      <c r="G10" s="13">
        <f t="shared" si="2"/>
        <v>2652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43982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202001..202005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3120.6</v>
      </c>
      <c r="G12" s="13">
        <f t="shared" si="2"/>
        <v>3120.6</v>
      </c>
      <c r="H12" s="14"/>
      <c r="I12" s="14"/>
      <c r="J12" s="14"/>
    </row>
    <row r="13" spans="1:10" ht="13.5" customHeight="1">
      <c r="D13" s="11" t="str">
        <f t="shared" si="0"/>
        <v>APJ</v>
      </c>
      <c r="E13" s="11" t="str">
        <f t="shared" si="0"/>
        <v>ASSISTANCE PROT JURIDIQUE</v>
      </c>
      <c r="F13" s="12">
        <f t="shared" si="3"/>
        <v>15794.5</v>
      </c>
      <c r="G13" s="13">
        <f t="shared" si="2"/>
        <v>15794.5</v>
      </c>
      <c r="H13" s="14"/>
      <c r="I13" s="14"/>
      <c r="J13" s="14"/>
    </row>
    <row r="14" spans="1:10" ht="13.5" customHeight="1">
      <c r="D14" s="11" t="str">
        <f t="shared" si="0"/>
        <v>ASBANQPOPU</v>
      </c>
      <c r="E14" s="11" t="str">
        <f t="shared" si="0"/>
        <v>ASS BANQUE POPULAIRE</v>
      </c>
      <c r="F14" s="12">
        <f t="shared" si="3"/>
        <v>25845.599999999999</v>
      </c>
      <c r="G14" s="13">
        <f t="shared" si="2"/>
        <v>25845.599999999999</v>
      </c>
      <c r="H14" s="14"/>
      <c r="I14" s="14"/>
      <c r="J14" s="14"/>
    </row>
    <row r="15" spans="1:10" ht="13.5" customHeight="1">
      <c r="D15" s="11" t="str">
        <f t="shared" si="0"/>
        <v>ASIROM</v>
      </c>
      <c r="E15" s="11" t="str">
        <f t="shared" si="0"/>
        <v>ASIROM</v>
      </c>
      <c r="F15" s="12">
        <f t="shared" si="3"/>
        <v>0</v>
      </c>
      <c r="G15" s="13">
        <f t="shared" si="2"/>
        <v>0</v>
      </c>
      <c r="H15" s="14"/>
      <c r="I15" s="14"/>
      <c r="J15" s="14"/>
    </row>
    <row r="16" spans="1:10" ht="13.5" customHeight="1">
      <c r="D16" s="11" t="str">
        <f t="shared" si="0"/>
        <v>ASSMUTFONC</v>
      </c>
      <c r="E16" s="11" t="str">
        <f t="shared" si="0"/>
        <v>AMF</v>
      </c>
      <c r="F16" s="12">
        <f t="shared" si="3"/>
        <v>0</v>
      </c>
      <c r="G16" s="13">
        <f t="shared" si="2"/>
        <v>0</v>
      </c>
      <c r="H16" s="14"/>
      <c r="I16" s="14"/>
      <c r="J16" s="14"/>
    </row>
    <row r="17" spans="4:10" ht="13.5" customHeight="1">
      <c r="D17" s="11" t="str">
        <f t="shared" si="0"/>
        <v>ASSSUD</v>
      </c>
      <c r="E17" s="11" t="str">
        <f t="shared" si="0"/>
        <v>ASSURANCE DU SUD</v>
      </c>
      <c r="F17" s="12">
        <f t="shared" si="3"/>
        <v>200</v>
      </c>
      <c r="G17" s="13">
        <f t="shared" si="2"/>
        <v>200</v>
      </c>
      <c r="H17" s="14"/>
      <c r="I17" s="14"/>
      <c r="J17" s="14"/>
    </row>
    <row r="18" spans="4:10" ht="13.5" customHeight="1">
      <c r="D18" s="11" t="str">
        <f t="shared" si="0"/>
        <v>AXA</v>
      </c>
      <c r="E18" s="11" t="str">
        <f t="shared" si="0"/>
        <v>AXA ASSURANCES</v>
      </c>
      <c r="F18" s="12">
        <f t="shared" si="3"/>
        <v>515181.7</v>
      </c>
      <c r="G18" s="13">
        <f t="shared" si="2"/>
        <v>515181.7</v>
      </c>
      <c r="H18" s="14"/>
      <c r="I18" s="14"/>
      <c r="J18" s="14"/>
    </row>
    <row r="19" spans="4:10" ht="13.5" customHeight="1">
      <c r="D19" s="11" t="str">
        <f t="shared" ref="D19:E34" si="4">+D162</f>
        <v>AXABELGI</v>
      </c>
      <c r="E19" s="11" t="str">
        <f t="shared" si="4"/>
        <v>AXA BELGIUM</v>
      </c>
      <c r="F19" s="12">
        <f t="shared" si="3"/>
        <v>0</v>
      </c>
      <c r="G19" s="13">
        <f t="shared" si="2"/>
        <v>0</v>
      </c>
      <c r="H19" s="14"/>
      <c r="I19" s="14"/>
      <c r="J19" s="14"/>
    </row>
    <row r="20" spans="4:10" ht="13.5" customHeight="1">
      <c r="D20" s="11" t="str">
        <f t="shared" si="4"/>
        <v>AXACORP</v>
      </c>
      <c r="E20" s="11" t="str">
        <f t="shared" si="4"/>
        <v>AXA CORPORATE SOLUTIONS ASSURANCES</v>
      </c>
      <c r="F20" s="12">
        <f t="shared" si="3"/>
        <v>1548</v>
      </c>
      <c r="G20" s="13">
        <f t="shared" si="2"/>
        <v>1548</v>
      </c>
      <c r="H20" s="14"/>
      <c r="I20" s="14"/>
      <c r="J20" s="14"/>
    </row>
    <row r="21" spans="4:10" ht="13.5" customHeight="1">
      <c r="D21" s="11" t="str">
        <f t="shared" si="4"/>
        <v>BPCEANATIX</v>
      </c>
      <c r="E21" s="11" t="str">
        <f t="shared" si="4"/>
        <v>BPCE NATIXIS</v>
      </c>
      <c r="F21" s="12">
        <f t="shared" si="3"/>
        <v>32841.199999999997</v>
      </c>
      <c r="G21" s="13">
        <f t="shared" si="2"/>
        <v>32841.199999999997</v>
      </c>
      <c r="H21" s="14"/>
      <c r="I21" s="14"/>
      <c r="J21" s="14"/>
    </row>
    <row r="22" spans="4:10" ht="13.5" customHeight="1">
      <c r="D22" s="11" t="str">
        <f t="shared" si="4"/>
        <v>BPO</v>
      </c>
      <c r="E22" s="11" t="str">
        <f t="shared" si="4"/>
        <v>BPO - CLIENTS EN ATTENTE</v>
      </c>
      <c r="F22" s="12">
        <f t="shared" si="3"/>
        <v>-1316.46</v>
      </c>
      <c r="G22" s="13">
        <f t="shared" si="2"/>
        <v>-1316.46</v>
      </c>
      <c r="H22" s="14"/>
      <c r="I22" s="14"/>
      <c r="J22" s="14"/>
    </row>
    <row r="23" spans="4:10" ht="13.5" customHeight="1">
      <c r="D23" s="11" t="str">
        <f t="shared" si="4"/>
        <v>BQPOST</v>
      </c>
      <c r="E23" s="11" t="str">
        <f t="shared" si="4"/>
        <v>BANQUE POSTALE</v>
      </c>
      <c r="F23" s="12">
        <f t="shared" si="3"/>
        <v>231978</v>
      </c>
      <c r="G23" s="13">
        <f t="shared" si="2"/>
        <v>231978</v>
      </c>
      <c r="H23" s="14"/>
      <c r="I23" s="14"/>
      <c r="J23" s="14"/>
    </row>
    <row r="24" spans="4:10" ht="13.5" customHeight="1">
      <c r="D24" s="11" t="str">
        <f t="shared" si="4"/>
        <v>BRA</v>
      </c>
      <c r="E24" s="11" t="str">
        <f t="shared" si="4"/>
        <v>BRA - CLIENTS EN ATTENTE</v>
      </c>
      <c r="F24" s="12">
        <f t="shared" si="3"/>
        <v>-10354</v>
      </c>
      <c r="G24" s="13">
        <f t="shared" si="2"/>
        <v>-10354</v>
      </c>
      <c r="H24" s="14"/>
      <c r="I24" s="14"/>
      <c r="J24" s="14"/>
    </row>
    <row r="25" spans="4:10" ht="13.5" customHeight="1">
      <c r="D25" s="11" t="str">
        <f t="shared" si="4"/>
        <v>BTA</v>
      </c>
      <c r="E25" s="11" t="str">
        <f t="shared" si="4"/>
        <v>BTA</v>
      </c>
      <c r="F25" s="12">
        <f t="shared" si="3"/>
        <v>72</v>
      </c>
      <c r="G25" s="13">
        <f t="shared" si="2"/>
        <v>72</v>
      </c>
      <c r="H25" s="14"/>
      <c r="I25" s="14"/>
      <c r="J25" s="14"/>
    </row>
    <row r="26" spans="4:10" ht="13.5" customHeight="1">
      <c r="D26" s="11" t="str">
        <f t="shared" si="4"/>
        <v>C01POLYSAS</v>
      </c>
      <c r="E26" s="11" t="str">
        <f t="shared" si="4"/>
        <v>C01 POLY SAS</v>
      </c>
      <c r="F26" s="12">
        <f t="shared" si="3"/>
        <v>63229.13</v>
      </c>
      <c r="G26" s="13">
        <f t="shared" si="2"/>
        <v>63229.13</v>
      </c>
      <c r="H26" s="14"/>
      <c r="I26" s="14"/>
      <c r="J26" s="14"/>
    </row>
    <row r="27" spans="4:10" ht="13.5" customHeight="1">
      <c r="D27" s="11" t="str">
        <f t="shared" si="4"/>
        <v>C02POLYATL</v>
      </c>
      <c r="E27" s="11" t="str">
        <f t="shared" si="4"/>
        <v>C02 POLY ATL</v>
      </c>
      <c r="F27" s="12">
        <f t="shared" si="3"/>
        <v>564</v>
      </c>
      <c r="G27" s="13">
        <f t="shared" si="2"/>
        <v>564</v>
      </c>
      <c r="H27" s="14"/>
      <c r="I27" s="14"/>
      <c r="J27" s="14"/>
    </row>
    <row r="28" spans="4:10" ht="13.5" customHeight="1">
      <c r="D28" s="11" t="str">
        <f t="shared" si="4"/>
        <v>C03POLYEST</v>
      </c>
      <c r="E28" s="11" t="str">
        <f t="shared" si="4"/>
        <v>C03 POLY EST</v>
      </c>
      <c r="F28" s="12">
        <f t="shared" si="3"/>
        <v>-526.79999999999995</v>
      </c>
      <c r="G28" s="13">
        <f t="shared" si="2"/>
        <v>-526.79999999999995</v>
      </c>
      <c r="H28" s="14"/>
      <c r="I28" s="14"/>
      <c r="J28" s="14"/>
    </row>
    <row r="29" spans="4:10" ht="13.5" customHeight="1">
      <c r="D29" s="11" t="str">
        <f t="shared" si="4"/>
        <v>C04POLYIDF</v>
      </c>
      <c r="E29" s="11" t="str">
        <f t="shared" si="4"/>
        <v>C04 POLY IDF</v>
      </c>
      <c r="F29" s="12">
        <f t="shared" si="3"/>
        <v>1962</v>
      </c>
      <c r="G29" s="13">
        <f t="shared" si="2"/>
        <v>1962</v>
      </c>
      <c r="H29" s="14"/>
      <c r="I29" s="14"/>
      <c r="J29" s="14"/>
    </row>
    <row r="30" spans="4:10" ht="13.5" customHeight="1">
      <c r="D30" s="11" t="str">
        <f t="shared" si="4"/>
        <v>C05POLYLAN</v>
      </c>
      <c r="E30" s="11" t="str">
        <f t="shared" si="4"/>
        <v>C05 POLY LANGUEDOC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4"/>
        <v>C06POLYMED</v>
      </c>
      <c r="E31" s="11" t="str">
        <f t="shared" si="4"/>
        <v>C06 POLY MED</v>
      </c>
      <c r="F31" s="12">
        <f t="shared" si="3"/>
        <v>0</v>
      </c>
      <c r="G31" s="13">
        <f t="shared" si="2"/>
        <v>0</v>
      </c>
      <c r="H31" s="14"/>
      <c r="I31" s="14"/>
      <c r="J31" s="14"/>
    </row>
    <row r="32" spans="4:10" ht="13.5" customHeight="1">
      <c r="D32" s="11" t="str">
        <f t="shared" si="4"/>
        <v>C07POLYNORD</v>
      </c>
      <c r="E32" s="11" t="str">
        <f t="shared" si="4"/>
        <v>C07 POLY NORD</v>
      </c>
      <c r="F32" s="12">
        <f t="shared" si="3"/>
        <v>20519.57</v>
      </c>
      <c r="G32" s="13">
        <f t="shared" si="2"/>
        <v>20519.57</v>
      </c>
      <c r="H32" s="14"/>
      <c r="I32" s="14"/>
      <c r="J32" s="14"/>
    </row>
    <row r="33" spans="4:10" ht="13.5" customHeight="1">
      <c r="D33" s="11" t="str">
        <f t="shared" si="4"/>
        <v>C10POLYPAQ</v>
      </c>
      <c r="E33" s="11" t="str">
        <f t="shared" si="4"/>
        <v>C10 POLY PAQ</v>
      </c>
      <c r="F33" s="12">
        <f t="shared" si="3"/>
        <v>0</v>
      </c>
      <c r="G33" s="13">
        <f t="shared" si="2"/>
        <v>0</v>
      </c>
      <c r="H33" s="14"/>
      <c r="I33" s="14"/>
      <c r="J33" s="14"/>
    </row>
    <row r="34" spans="4:10" ht="13.5" customHeight="1">
      <c r="D34" s="11" t="str">
        <f t="shared" si="4"/>
        <v>C12POLYANT</v>
      </c>
      <c r="E34" s="11" t="str">
        <f t="shared" si="4"/>
        <v>POLYEXPERT ANTILLES</v>
      </c>
      <c r="F34" s="12">
        <f t="shared" si="3"/>
        <v>117</v>
      </c>
      <c r="G34" s="13">
        <f t="shared" si="2"/>
        <v>117</v>
      </c>
      <c r="H34" s="14"/>
      <c r="I34" s="14"/>
      <c r="J34" s="14"/>
    </row>
    <row r="35" spans="4:10" ht="13.5" customHeight="1">
      <c r="D35" s="11" t="str">
        <f t="shared" ref="D35:E50" si="5">+D178</f>
        <v>C14OCEAN</v>
      </c>
      <c r="E35" s="11" t="str">
        <f t="shared" si="5"/>
        <v>C14 POLY OCEAN INDIEN</v>
      </c>
      <c r="F35" s="12">
        <f t="shared" si="3"/>
        <v>127.7</v>
      </c>
      <c r="G35" s="13">
        <f t="shared" si="2"/>
        <v>127.7</v>
      </c>
      <c r="H35" s="14"/>
      <c r="I35" s="14"/>
      <c r="J35" s="14"/>
    </row>
    <row r="36" spans="4:10" ht="13.5" customHeight="1">
      <c r="D36" s="11" t="str">
        <f t="shared" si="5"/>
        <v>C15POLYTEL</v>
      </c>
      <c r="E36" s="11" t="str">
        <f t="shared" si="5"/>
        <v>C15 POLYTEL</v>
      </c>
      <c r="F36" s="12">
        <f t="shared" si="3"/>
        <v>36000</v>
      </c>
      <c r="G36" s="13">
        <f t="shared" si="2"/>
        <v>36000</v>
      </c>
      <c r="H36" s="14"/>
      <c r="I36" s="14"/>
      <c r="J36" s="14"/>
    </row>
    <row r="37" spans="4:10" ht="13.5" customHeight="1">
      <c r="D37" s="11" t="str">
        <f t="shared" si="5"/>
        <v>C20ENVIRON</v>
      </c>
      <c r="E37" s="11" t="str">
        <f t="shared" si="5"/>
        <v xml:space="preserve">C20 ENVIRONNEMENT </v>
      </c>
      <c r="F37" s="12">
        <f t="shared" si="3"/>
        <v>0</v>
      </c>
      <c r="G37" s="13">
        <f t="shared" si="2"/>
        <v>0</v>
      </c>
      <c r="H37" s="14"/>
      <c r="I37" s="14"/>
      <c r="J37" s="14"/>
    </row>
    <row r="38" spans="4:10" ht="13.5" customHeight="1">
      <c r="D38" s="11" t="str">
        <f t="shared" si="5"/>
        <v>C32GECO</v>
      </c>
      <c r="E38" s="11" t="str">
        <f t="shared" si="5"/>
        <v xml:space="preserve">C32 GECO </v>
      </c>
      <c r="F38" s="12">
        <f t="shared" si="3"/>
        <v>4905.9399999999996</v>
      </c>
      <c r="G38" s="13">
        <f t="shared" si="2"/>
        <v>4905.9399999999996</v>
      </c>
      <c r="H38" s="14"/>
      <c r="I38" s="14"/>
      <c r="J38" s="14"/>
    </row>
    <row r="39" spans="4:10" ht="13.5" customHeight="1">
      <c r="D39" s="11" t="str">
        <f t="shared" si="5"/>
        <v>C35PREVENBAT</v>
      </c>
      <c r="E39" s="11" t="str">
        <f t="shared" si="5"/>
        <v>C35 PREVENBAT</v>
      </c>
      <c r="F39" s="12">
        <f t="shared" si="3"/>
        <v>0</v>
      </c>
      <c r="G39" s="13">
        <f t="shared" si="2"/>
        <v>0</v>
      </c>
      <c r="H39" s="14"/>
      <c r="I39" s="14"/>
      <c r="J39" s="14"/>
    </row>
    <row r="40" spans="4:10" ht="13.5" customHeight="1">
      <c r="D40" s="11" t="str">
        <f t="shared" si="5"/>
        <v>CAASMUTBTP</v>
      </c>
      <c r="E40" s="11" t="str">
        <f t="shared" si="5"/>
        <v>CAM BTP</v>
      </c>
      <c r="F40" s="12">
        <f t="shared" si="3"/>
        <v>360</v>
      </c>
      <c r="G40" s="13">
        <f t="shared" si="2"/>
        <v>360</v>
      </c>
      <c r="H40" s="14"/>
      <c r="I40" s="14"/>
      <c r="J40" s="14"/>
    </row>
    <row r="41" spans="4:10" ht="13.5" customHeight="1">
      <c r="D41" s="11" t="str">
        <f t="shared" si="5"/>
        <v>CAISSMEUSI</v>
      </c>
      <c r="E41" s="11" t="str">
        <f t="shared" si="5"/>
        <v>CAISSE MEUSIENNE</v>
      </c>
      <c r="F41" s="12">
        <f t="shared" si="3"/>
        <v>8622</v>
      </c>
      <c r="G41" s="13">
        <f t="shared" si="2"/>
        <v>8622</v>
      </c>
      <c r="H41" s="14"/>
      <c r="I41" s="14"/>
      <c r="J41" s="14"/>
    </row>
    <row r="42" spans="4:10" ht="13.5" customHeight="1">
      <c r="D42" s="11" t="str">
        <f t="shared" si="5"/>
        <v>CALYPSO</v>
      </c>
      <c r="E42" s="11" t="str">
        <f t="shared" si="5"/>
        <v>CALYPSO</v>
      </c>
      <c r="F42" s="12">
        <f t="shared" si="3"/>
        <v>3444</v>
      </c>
      <c r="G42" s="13">
        <f t="shared" si="2"/>
        <v>3444</v>
      </c>
      <c r="H42" s="14"/>
      <c r="I42" s="14"/>
      <c r="J42" s="14"/>
    </row>
    <row r="43" spans="4:10" ht="13.5" customHeight="1">
      <c r="D43" s="11" t="str">
        <f t="shared" si="5"/>
        <v>CAMCA</v>
      </c>
      <c r="E43" s="11" t="str">
        <f t="shared" si="5"/>
        <v>CAMCA</v>
      </c>
      <c r="F43" s="12">
        <f t="shared" si="3"/>
        <v>3750</v>
      </c>
      <c r="G43" s="13">
        <f t="shared" si="2"/>
        <v>3750</v>
      </c>
      <c r="H43" s="14"/>
      <c r="I43" s="14"/>
      <c r="J43" s="14"/>
    </row>
    <row r="44" spans="4:10" ht="13.5" customHeight="1">
      <c r="D44" s="11" t="str">
        <f t="shared" si="5"/>
        <v>CARMA</v>
      </c>
      <c r="E44" s="11" t="str">
        <f t="shared" si="5"/>
        <v>CARMA</v>
      </c>
      <c r="F44" s="12">
        <f t="shared" si="3"/>
        <v>1610.4</v>
      </c>
      <c r="G44" s="13">
        <f t="shared" si="2"/>
        <v>1610.4</v>
      </c>
      <c r="H44" s="14"/>
      <c r="I44" s="14"/>
      <c r="J44" s="14"/>
    </row>
    <row r="45" spans="4:10" ht="13.5" customHeight="1">
      <c r="D45" s="11" t="str">
        <f t="shared" si="5"/>
        <v>CFDP</v>
      </c>
      <c r="E45" s="11" t="str">
        <f t="shared" si="5"/>
        <v>CFDP</v>
      </c>
      <c r="F45" s="12">
        <f t="shared" si="3"/>
        <v>3317</v>
      </c>
      <c r="G45" s="13">
        <f t="shared" si="2"/>
        <v>3317</v>
      </c>
      <c r="H45" s="14"/>
      <c r="I45" s="14"/>
      <c r="J45" s="14"/>
    </row>
    <row r="46" spans="4:10" ht="13.5" customHeight="1">
      <c r="D46" s="11" t="str">
        <f t="shared" si="5"/>
        <v>CHUBBASS</v>
      </c>
      <c r="E46" s="11" t="str">
        <f t="shared" si="5"/>
        <v>CHUBB ASSURANCES</v>
      </c>
      <c r="F46" s="12">
        <f t="shared" si="3"/>
        <v>1944</v>
      </c>
      <c r="G46" s="13">
        <f t="shared" si="2"/>
        <v>1944</v>
      </c>
      <c r="H46" s="14"/>
      <c r="I46" s="14"/>
      <c r="J46" s="14"/>
    </row>
    <row r="47" spans="4:10" ht="13.5" customHeight="1">
      <c r="D47" s="11" t="str">
        <f t="shared" si="5"/>
        <v>CIAM</v>
      </c>
      <c r="E47" s="11" t="str">
        <f t="shared" si="5"/>
        <v>CIAM</v>
      </c>
      <c r="F47" s="12">
        <f t="shared" si="3"/>
        <v>360</v>
      </c>
      <c r="G47" s="13">
        <f t="shared" si="2"/>
        <v>360</v>
      </c>
      <c r="H47" s="14"/>
      <c r="I47" s="14"/>
      <c r="J47" s="14"/>
    </row>
    <row r="48" spans="4:10" ht="13.5" customHeight="1">
      <c r="D48" s="11" t="str">
        <f t="shared" si="5"/>
        <v>CIBLEEXPERT</v>
      </c>
      <c r="E48" s="11" t="str">
        <f t="shared" si="5"/>
        <v>C16CIBLEXPERTS</v>
      </c>
      <c r="F48" s="12">
        <f t="shared" si="3"/>
        <v>900</v>
      </c>
      <c r="G48" s="13">
        <f t="shared" si="2"/>
        <v>900</v>
      </c>
      <c r="H48" s="14"/>
      <c r="I48" s="14"/>
      <c r="J48" s="14"/>
    </row>
    <row r="49" spans="4:10" ht="13.5" customHeight="1">
      <c r="D49" s="11" t="str">
        <f t="shared" si="5"/>
        <v>CIBLEXP</v>
      </c>
      <c r="E49" s="11" t="str">
        <f t="shared" si="5"/>
        <v>Tiers à créer</v>
      </c>
      <c r="F49" s="12">
        <f t="shared" si="3"/>
        <v>1968.84</v>
      </c>
      <c r="G49" s="13">
        <f t="shared" si="2"/>
        <v>1968.84</v>
      </c>
      <c r="H49" s="14"/>
      <c r="I49" s="14"/>
      <c r="J49" s="14"/>
    </row>
    <row r="50" spans="4:10" ht="13.5" customHeight="1">
      <c r="D50" s="11" t="str">
        <f t="shared" si="5"/>
        <v>CLIENTDIVERS</v>
      </c>
      <c r="E50" s="11" t="str">
        <f t="shared" si="5"/>
        <v>CLIENT DIVERS</v>
      </c>
      <c r="F50" s="12">
        <f t="shared" si="3"/>
        <v>244.8</v>
      </c>
      <c r="G50" s="13">
        <f t="shared" si="2"/>
        <v>244.8</v>
      </c>
      <c r="H50" s="14"/>
      <c r="I50" s="14"/>
      <c r="J50" s="14"/>
    </row>
    <row r="51" spans="4:10" ht="13.5" customHeight="1">
      <c r="D51" s="11" t="str">
        <f t="shared" ref="D51:E66" si="6">+D194</f>
        <v>COVEA</v>
      </c>
      <c r="E51" s="11" t="str">
        <f t="shared" si="6"/>
        <v>COVEA</v>
      </c>
      <c r="F51" s="12">
        <f t="shared" si="3"/>
        <v>10163.040000000001</v>
      </c>
      <c r="G51" s="13">
        <f t="shared" si="2"/>
        <v>10163.040000000001</v>
      </c>
      <c r="H51" s="14"/>
      <c r="I51" s="14"/>
      <c r="J51" s="14"/>
    </row>
    <row r="52" spans="4:10" ht="13.5" customHeight="1">
      <c r="D52" s="11" t="str">
        <f t="shared" si="6"/>
        <v>DAS</v>
      </c>
      <c r="E52" s="11" t="str">
        <f t="shared" si="6"/>
        <v>DAS</v>
      </c>
      <c r="F52" s="12">
        <f t="shared" si="3"/>
        <v>0</v>
      </c>
      <c r="G52" s="13">
        <f t="shared" si="2"/>
        <v>0</v>
      </c>
      <c r="H52" s="14"/>
      <c r="I52" s="14"/>
      <c r="J52" s="14"/>
    </row>
    <row r="53" spans="4:10" ht="13.5" customHeight="1">
      <c r="D53" s="11" t="str">
        <f t="shared" si="6"/>
        <v>DIRECTASS</v>
      </c>
      <c r="E53" s="11" t="str">
        <f t="shared" si="6"/>
        <v>DIRECT ASSURANCES</v>
      </c>
      <c r="F53" s="12">
        <f t="shared" si="3"/>
        <v>840</v>
      </c>
      <c r="G53" s="13">
        <f t="shared" si="2"/>
        <v>840</v>
      </c>
      <c r="H53" s="14"/>
      <c r="I53" s="14"/>
      <c r="J53" s="14"/>
    </row>
    <row r="54" spans="4:10" ht="13.5" customHeight="1">
      <c r="D54" s="11" t="str">
        <f t="shared" si="6"/>
        <v>ECUREUILAS</v>
      </c>
      <c r="E54" s="11" t="str">
        <f t="shared" si="6"/>
        <v>ECUREUIL ASSURANCE</v>
      </c>
      <c r="F54" s="12">
        <f t="shared" si="3"/>
        <v>54165.599999999999</v>
      </c>
      <c r="G54" s="13">
        <f t="shared" si="2"/>
        <v>54165.599999999999</v>
      </c>
      <c r="H54" s="14"/>
      <c r="I54" s="14"/>
      <c r="J54" s="14"/>
    </row>
    <row r="55" spans="4:10" ht="13.5" customHeight="1">
      <c r="D55" s="11" t="str">
        <f t="shared" si="6"/>
        <v>EDFCIST</v>
      </c>
      <c r="E55" s="11" t="str">
        <f t="shared" si="6"/>
        <v>EDF CIST</v>
      </c>
      <c r="F55" s="12">
        <f t="shared" si="3"/>
        <v>2041.2</v>
      </c>
      <c r="G55" s="13">
        <f t="shared" si="2"/>
        <v>2041.2</v>
      </c>
      <c r="H55" s="14"/>
      <c r="I55" s="14"/>
      <c r="J55" s="14"/>
    </row>
    <row r="56" spans="4:10" ht="13.5" customHeight="1">
      <c r="D56" s="11" t="str">
        <f t="shared" si="6"/>
        <v>ERDF</v>
      </c>
      <c r="E56" s="11" t="str">
        <f t="shared" si="6"/>
        <v>ERDF</v>
      </c>
      <c r="F56" s="12">
        <f t="shared" si="3"/>
        <v>627</v>
      </c>
      <c r="G56" s="13">
        <f t="shared" si="2"/>
        <v>627</v>
      </c>
      <c r="H56" s="14"/>
      <c r="I56" s="14"/>
      <c r="J56" s="14"/>
    </row>
    <row r="57" spans="4:10" ht="13.5" customHeight="1">
      <c r="D57" s="11" t="str">
        <f t="shared" si="6"/>
        <v>ETHIAS</v>
      </c>
      <c r="E57" s="11" t="str">
        <f t="shared" si="6"/>
        <v>ETHIAS</v>
      </c>
      <c r="F57" s="12">
        <f t="shared" si="3"/>
        <v>10260</v>
      </c>
      <c r="G57" s="13">
        <f t="shared" si="2"/>
        <v>10260</v>
      </c>
      <c r="H57" s="14"/>
      <c r="I57" s="14"/>
      <c r="J57" s="14"/>
    </row>
    <row r="58" spans="4:10" ht="13.5" customHeight="1">
      <c r="D58" s="11" t="str">
        <f t="shared" si="6"/>
        <v>EUROFIL</v>
      </c>
      <c r="E58" s="11" t="str">
        <f t="shared" si="6"/>
        <v>EUROFIL</v>
      </c>
      <c r="F58" s="12">
        <f t="shared" si="3"/>
        <v>11840.17</v>
      </c>
      <c r="G58" s="13">
        <f t="shared" si="2"/>
        <v>11840.17</v>
      </c>
      <c r="H58" s="14"/>
      <c r="I58" s="14"/>
      <c r="J58" s="14"/>
    </row>
    <row r="59" spans="4:10" ht="13.5" customHeight="1">
      <c r="D59" s="11" t="str">
        <f t="shared" si="6"/>
        <v>EUROPROJUR</v>
      </c>
      <c r="E59" s="11" t="str">
        <f t="shared" si="6"/>
        <v>EUROP PROT JURIDIQUE</v>
      </c>
      <c r="F59" s="12">
        <f t="shared" si="3"/>
        <v>2916</v>
      </c>
      <c r="G59" s="13">
        <f t="shared" si="2"/>
        <v>2916</v>
      </c>
      <c r="H59" s="14"/>
      <c r="I59" s="14"/>
      <c r="J59" s="14"/>
    </row>
    <row r="60" spans="4:10" ht="13.5" customHeight="1">
      <c r="D60" s="11" t="str">
        <f t="shared" si="6"/>
        <v>EXPDIRECTE</v>
      </c>
      <c r="E60" s="11" t="str">
        <f t="shared" si="6"/>
        <v>EXPERTISE DIRECTE</v>
      </c>
      <c r="F60" s="12">
        <f t="shared" si="3"/>
        <v>117672.7</v>
      </c>
      <c r="G60" s="13">
        <f t="shared" si="2"/>
        <v>117672.7</v>
      </c>
      <c r="H60" s="14"/>
      <c r="I60" s="14"/>
      <c r="J60" s="14"/>
    </row>
    <row r="61" spans="4:10" ht="13.5" customHeight="1">
      <c r="D61" s="11" t="str">
        <f t="shared" si="6"/>
        <v>FILIAMAIF</v>
      </c>
      <c r="E61" s="11" t="str">
        <f t="shared" si="6"/>
        <v>FILIA MAIF</v>
      </c>
      <c r="F61" s="12">
        <f t="shared" si="3"/>
        <v>24949.68</v>
      </c>
      <c r="G61" s="13">
        <f t="shared" si="2"/>
        <v>24949.68</v>
      </c>
      <c r="H61" s="14"/>
      <c r="I61" s="14"/>
      <c r="J61" s="14"/>
    </row>
    <row r="62" spans="4:10" ht="13.5" customHeight="1">
      <c r="D62" s="11" t="str">
        <f t="shared" si="6"/>
        <v>GAN</v>
      </c>
      <c r="E62" s="11" t="str">
        <f t="shared" si="6"/>
        <v>GAN</v>
      </c>
      <c r="F62" s="12">
        <f t="shared" si="3"/>
        <v>115768.28</v>
      </c>
      <c r="G62" s="13">
        <f t="shared" si="2"/>
        <v>115768.28</v>
      </c>
      <c r="H62" s="14"/>
      <c r="I62" s="14"/>
      <c r="J62" s="14"/>
    </row>
    <row r="63" spans="4:10" ht="13.5" customHeight="1">
      <c r="D63" s="11" t="str">
        <f t="shared" si="6"/>
        <v>GANCIF</v>
      </c>
      <c r="E63" s="11" t="str">
        <f t="shared" si="6"/>
        <v>GAN CIF</v>
      </c>
      <c r="F63" s="12">
        <f t="shared" si="3"/>
        <v>10336.200000000001</v>
      </c>
      <c r="G63" s="13">
        <f t="shared" si="2"/>
        <v>10336.200000000001</v>
      </c>
      <c r="H63" s="14"/>
      <c r="I63" s="14"/>
      <c r="J63" s="14"/>
    </row>
    <row r="64" spans="4:10" ht="13.5" customHeight="1">
      <c r="D64" s="11" t="str">
        <f t="shared" si="6"/>
        <v>GANEURO</v>
      </c>
      <c r="E64" s="11" t="str">
        <f t="shared" si="6"/>
        <v>GAN EUROCOURTAGE</v>
      </c>
      <c r="F64" s="12">
        <f t="shared" si="3"/>
        <v>78116.600000000006</v>
      </c>
      <c r="G64" s="13">
        <f t="shared" si="2"/>
        <v>78116.600000000006</v>
      </c>
      <c r="H64" s="14"/>
      <c r="I64" s="14"/>
      <c r="J64" s="14"/>
    </row>
    <row r="65" spans="4:10" ht="13.5" customHeight="1">
      <c r="D65" s="11" t="str">
        <f t="shared" si="6"/>
        <v>GCMAAF</v>
      </c>
      <c r="E65" s="11" t="str">
        <f t="shared" si="6"/>
        <v>C32GECO</v>
      </c>
      <c r="F65" s="12">
        <f t="shared" si="3"/>
        <v>2802</v>
      </c>
      <c r="G65" s="13">
        <f t="shared" si="2"/>
        <v>2802</v>
      </c>
      <c r="H65" s="14"/>
      <c r="I65" s="14"/>
      <c r="J65" s="14"/>
    </row>
    <row r="66" spans="4:10" ht="13.5" customHeight="1">
      <c r="D66" s="11" t="str">
        <f t="shared" si="6"/>
        <v>GENERALI</v>
      </c>
      <c r="E66" s="11" t="str">
        <f t="shared" si="6"/>
        <v>GENERALI ASSURANCES</v>
      </c>
      <c r="F66" s="12">
        <f t="shared" si="3"/>
        <v>243419.63</v>
      </c>
      <c r="G66" s="13">
        <f t="shared" si="2"/>
        <v>242030.83000000002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GMFASS</v>
      </c>
      <c r="E67" s="11" t="str">
        <f t="shared" si="7"/>
        <v>GMFASSURANCES</v>
      </c>
      <c r="F67" s="12">
        <f t="shared" si="3"/>
        <v>17498.400000000001</v>
      </c>
      <c r="G67" s="13">
        <f t="shared" ref="G67:G84" si="8">+F67-H67-I67-J67</f>
        <v>17498.400000000001</v>
      </c>
      <c r="H67" s="14"/>
      <c r="I67" s="14"/>
      <c r="J67" s="14"/>
    </row>
    <row r="68" spans="4:10" ht="13.5" customHeight="1">
      <c r="D68" s="11" t="str">
        <f t="shared" si="7"/>
        <v>GREEBVAL</v>
      </c>
      <c r="E68" s="11" t="str">
        <f t="shared" si="7"/>
        <v>GREEBVAL</v>
      </c>
      <c r="F68" s="12">
        <f t="shared" si="3"/>
        <v>448.8</v>
      </c>
      <c r="G68" s="13">
        <f t="shared" si="8"/>
        <v>448.8</v>
      </c>
      <c r="H68" s="14"/>
      <c r="I68" s="14"/>
      <c r="J68" s="14"/>
    </row>
    <row r="69" spans="4:10" ht="13.5" customHeight="1">
      <c r="D69" s="11" t="str">
        <f t="shared" si="7"/>
        <v>GROUCOUR</v>
      </c>
      <c r="E69" s="11" t="str">
        <f t="shared" si="7"/>
        <v>GROUCOUR</v>
      </c>
      <c r="F69" s="12">
        <f t="shared" si="3"/>
        <v>564</v>
      </c>
      <c r="G69" s="13">
        <f t="shared" si="8"/>
        <v>564</v>
      </c>
      <c r="H69" s="14"/>
      <c r="I69" s="14"/>
      <c r="J69" s="14"/>
    </row>
    <row r="70" spans="4:10" ht="13.5" customHeight="1">
      <c r="D70" s="11" t="str">
        <f t="shared" si="7"/>
        <v>GROUPAMA</v>
      </c>
      <c r="E70" s="11" t="str">
        <f t="shared" si="7"/>
        <v>GROUPAMA</v>
      </c>
      <c r="F70" s="12">
        <f t="shared" si="3"/>
        <v>433373.04</v>
      </c>
      <c r="G70" s="13">
        <f t="shared" si="8"/>
        <v>433373.04</v>
      </c>
      <c r="H70" s="14"/>
      <c r="I70" s="14"/>
      <c r="J70" s="14"/>
    </row>
    <row r="71" spans="4:10" ht="13.5" customHeight="1">
      <c r="D71" s="11" t="str">
        <f t="shared" si="7"/>
        <v>GROUPAMATR</v>
      </c>
      <c r="E71" s="11" t="str">
        <f t="shared" si="7"/>
        <v>GROUPAMA TRANSPORTS</v>
      </c>
      <c r="F71" s="12">
        <f t="shared" si="3"/>
        <v>4140</v>
      </c>
      <c r="G71" s="13">
        <f t="shared" si="8"/>
        <v>4140</v>
      </c>
      <c r="H71" s="14"/>
      <c r="I71" s="14"/>
      <c r="J71" s="14"/>
    </row>
    <row r="72" spans="4:10" ht="13.5" customHeight="1">
      <c r="D72" s="11" t="str">
        <f t="shared" si="7"/>
        <v>GROUPEA</v>
      </c>
      <c r="E72" s="11" t="str">
        <f t="shared" si="7"/>
        <v>GROUPE AZUR</v>
      </c>
      <c r="F72" s="12">
        <f t="shared" si="3"/>
        <v>301.2</v>
      </c>
      <c r="G72" s="13">
        <f t="shared" si="8"/>
        <v>301.2</v>
      </c>
      <c r="H72" s="14"/>
      <c r="I72" s="14"/>
      <c r="J72" s="14"/>
    </row>
    <row r="73" spans="4:10" ht="13.5" customHeight="1">
      <c r="D73" s="11" t="str">
        <f t="shared" si="7"/>
        <v>GROUPELAP</v>
      </c>
      <c r="E73" s="11" t="str">
        <f t="shared" si="7"/>
        <v>GROUPE LA POSTE</v>
      </c>
      <c r="F73" s="12">
        <f t="shared" si="3"/>
        <v>2814</v>
      </c>
      <c r="G73" s="13">
        <f t="shared" si="8"/>
        <v>2814</v>
      </c>
      <c r="H73" s="14"/>
      <c r="I73" s="14"/>
      <c r="J73" s="14"/>
    </row>
    <row r="74" spans="4:10" ht="13.5" customHeight="1">
      <c r="D74" s="11" t="str">
        <f t="shared" si="7"/>
        <v>GROUROUM</v>
      </c>
      <c r="E74" s="11" t="str">
        <f t="shared" si="7"/>
        <v>GROUPAMA ROUMANIE</v>
      </c>
      <c r="F74" s="12">
        <f t="shared" si="3"/>
        <v>40</v>
      </c>
      <c r="G74" s="13">
        <f t="shared" si="8"/>
        <v>40</v>
      </c>
      <c r="H74" s="14"/>
      <c r="I74" s="14"/>
      <c r="J74" s="14"/>
    </row>
    <row r="75" spans="4:10" ht="13.5" customHeight="1">
      <c r="D75" s="11" t="str">
        <f t="shared" si="7"/>
        <v>HDIGERLING</v>
      </c>
      <c r="E75" s="11" t="str">
        <f t="shared" si="7"/>
        <v>HDI GERLING</v>
      </c>
      <c r="F75" s="12">
        <f t="shared" si="3"/>
        <v>23400</v>
      </c>
      <c r="G75" s="13">
        <f t="shared" si="8"/>
        <v>23400</v>
      </c>
      <c r="H75" s="14"/>
      <c r="I75" s="14"/>
      <c r="J75" s="14"/>
    </row>
    <row r="76" spans="4:10" ht="13.5" customHeight="1">
      <c r="D76" s="11" t="str">
        <f t="shared" si="7"/>
        <v>HELVETIA</v>
      </c>
      <c r="E76" s="11" t="str">
        <f t="shared" si="7"/>
        <v>HELVETIA</v>
      </c>
      <c r="F76" s="12">
        <f t="shared" ref="F76:F79" si="9">+IF(D219="Total",0,-F219)</f>
        <v>3600</v>
      </c>
      <c r="G76" s="13">
        <f t="shared" si="8"/>
        <v>3600</v>
      </c>
      <c r="H76" s="14"/>
      <c r="I76" s="14"/>
      <c r="J76" s="14"/>
    </row>
    <row r="77" spans="4:10" ht="13.5" customHeight="1">
      <c r="D77" s="11" t="str">
        <f t="shared" si="7"/>
        <v>HISCOXASS</v>
      </c>
      <c r="E77" s="11" t="str">
        <f t="shared" si="7"/>
        <v>HISCOX ASSURANCES</v>
      </c>
      <c r="F77" s="12">
        <f t="shared" si="9"/>
        <v>900</v>
      </c>
      <c r="G77" s="13">
        <f t="shared" si="8"/>
        <v>900</v>
      </c>
      <c r="H77" s="14"/>
      <c r="I77" s="14"/>
      <c r="J77" s="14"/>
    </row>
    <row r="78" spans="4:10" ht="13.5" customHeight="1">
      <c r="D78" s="11" t="str">
        <f t="shared" si="7"/>
        <v>HUBENERV</v>
      </c>
      <c r="E78" s="11" t="str">
        <f t="shared" si="7"/>
        <v>HUBENERV</v>
      </c>
      <c r="F78" s="12">
        <f t="shared" si="9"/>
        <v>495</v>
      </c>
      <c r="G78" s="13">
        <f t="shared" si="8"/>
        <v>495</v>
      </c>
      <c r="H78" s="14"/>
      <c r="I78" s="14"/>
      <c r="J78" s="14"/>
    </row>
    <row r="79" spans="4:10" ht="13.5" customHeight="1">
      <c r="D79" s="11" t="str">
        <f t="shared" si="7"/>
        <v>JURIDICA</v>
      </c>
      <c r="E79" s="11" t="str">
        <f t="shared" si="7"/>
        <v>JURIDICA</v>
      </c>
      <c r="F79" s="12">
        <f t="shared" si="9"/>
        <v>360</v>
      </c>
      <c r="G79" s="13">
        <f t="shared" si="8"/>
        <v>360</v>
      </c>
      <c r="H79" s="14"/>
      <c r="I79" s="14"/>
      <c r="J79" s="14"/>
    </row>
    <row r="80" spans="4:10" ht="13.5" customHeight="1">
      <c r="D80" s="11" t="str">
        <f t="shared" si="7"/>
        <v>LABRESSANE</v>
      </c>
      <c r="E80" s="11" t="str">
        <f t="shared" si="7"/>
        <v>Tiers à créer</v>
      </c>
      <c r="F80" s="12">
        <f>+IF(D223="Total",0,-F223)</f>
        <v>0</v>
      </c>
      <c r="G80" s="13">
        <f>+F80-H80-I80-J80</f>
        <v>0</v>
      </c>
      <c r="H80" s="14"/>
      <c r="I80" s="14"/>
      <c r="J80" s="14"/>
    </row>
    <row r="81" spans="1:12" ht="13.5" customHeight="1">
      <c r="D81" s="11" t="str">
        <f t="shared" si="7"/>
        <v>LAPARISASS</v>
      </c>
      <c r="E81" s="11" t="str">
        <f t="shared" si="7"/>
        <v>LA PARISIENNE ASSURANCE</v>
      </c>
      <c r="F81" s="12">
        <f t="shared" ref="F81:F84" si="10">+IF(D224="Grand Total",0,-F224)</f>
        <v>20676</v>
      </c>
      <c r="G81" s="13">
        <f t="shared" si="8"/>
        <v>20676</v>
      </c>
      <c r="H81" s="14"/>
      <c r="I81" s="14"/>
      <c r="J81" s="14"/>
    </row>
    <row r="82" spans="1:12" ht="13.5" customHeight="1">
      <c r="D82" s="11" t="str">
        <f t="shared" si="7"/>
        <v>LAUXILIAIR</v>
      </c>
      <c r="E82" s="11" t="str">
        <f t="shared" si="7"/>
        <v>L AUXILIAIRE</v>
      </c>
      <c r="F82" s="12">
        <f t="shared" si="10"/>
        <v>840</v>
      </c>
      <c r="G82" s="13">
        <f t="shared" si="8"/>
        <v>840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LCL</v>
      </c>
      <c r="E83" s="11" t="str">
        <f t="shared" si="11"/>
        <v>LCL - CLIENTS EN ATTENTE</v>
      </c>
      <c r="F83" s="12">
        <f t="shared" si="10"/>
        <v>-480</v>
      </c>
      <c r="G83" s="13">
        <f t="shared" si="8"/>
        <v>-480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L EQUITE</v>
      </c>
      <c r="F84" s="12">
        <f t="shared" si="10"/>
        <v>5459.96</v>
      </c>
      <c r="G84" s="13">
        <f t="shared" si="8"/>
        <v>5459.96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3045992.6999999997</v>
      </c>
      <c r="G86" s="13">
        <f>SUM(G2:G85)</f>
        <v>3043996.3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7" t="s">
        <v>11</v>
      </c>
      <c r="F87" s="13">
        <f>+VLOOKUP(D87,D145:F327,3,FALSE)</f>
        <v>-4537995.88</v>
      </c>
      <c r="G87" s="156">
        <f>SUM(G86:J86)</f>
        <v>3045992.6999999997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-1492003.1800000002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3045992.6999999997</v>
      </c>
      <c r="G93" s="33">
        <f>+G86</f>
        <v>3043996.3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507489.11666666676</v>
      </c>
      <c r="G94" s="38">
        <f>+(G93+G95)/1.2*0.2</f>
        <v>507332.71666666673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141</v>
      </c>
      <c r="F98" s="49"/>
      <c r="G98" s="50">
        <f>+G99-G100</f>
        <v>271187.77</v>
      </c>
      <c r="H98" s="50">
        <f t="shared" ref="H98:I98" si="13">+H99-H100</f>
        <v>0</v>
      </c>
      <c r="I98" s="50">
        <f t="shared" si="13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145626.76999999999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-125561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-236144.94666666671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/>
      <c r="H103" s="55"/>
      <c r="I103" s="55"/>
      <c r="J103" s="56"/>
      <c r="K103" s="47"/>
    </row>
    <row r="104" spans="1:11">
      <c r="D104" s="42"/>
      <c r="E104" s="43"/>
      <c r="F104" s="57" t="s">
        <v>23</v>
      </c>
      <c r="G104" s="58">
        <f>+G102-G103</f>
        <v>-236144.94666666671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v>0.2</v>
      </c>
      <c r="H109" s="28">
        <v>0.19600000000000001</v>
      </c>
      <c r="I109" s="28">
        <v>8.5000000000000006E-2</v>
      </c>
      <c r="J109" s="29" t="s">
        <v>14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88126.83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+'04'!G94</f>
        <v>498199.28666666656</v>
      </c>
      <c r="H113" s="55">
        <f>+'04'!H94</f>
        <v>0</v>
      </c>
      <c r="I113" s="55">
        <f>+'04'!I94</f>
        <v>156.40000000000003</v>
      </c>
      <c r="J113" s="56">
        <f>+'04'!J94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>
        <f>+G113-G94+G111</f>
        <v>78993.399999999834</v>
      </c>
      <c r="H115" s="125">
        <f>+H113-H94+H111</f>
        <v>0</v>
      </c>
      <c r="I115" s="125">
        <f>+I113-I94+I111</f>
        <v>0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-236144.94666666671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315138.34666666656</v>
      </c>
      <c r="H117" s="74">
        <f>+H115-H116</f>
        <v>0</v>
      </c>
      <c r="I117" s="74">
        <f>+I115-I116</f>
        <v>-0.59999999999996589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-236144.94666666671</v>
      </c>
      <c r="G125" s="82"/>
      <c r="H125" s="35"/>
      <c r="I125" s="84"/>
      <c r="J125" s="46"/>
      <c r="K125" s="143">
        <f>+G100+F125</f>
        <v>-361705.94666666671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/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>
        <v>760.4</v>
      </c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>
        <v>10592.3</v>
      </c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-247497.04666666669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146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-159805.43</v>
      </c>
      <c r="G146" s="100"/>
    </row>
    <row r="147" spans="4:7">
      <c r="D147" s="110" t="s">
        <v>180</v>
      </c>
      <c r="E147" s="110" t="s">
        <v>181</v>
      </c>
      <c r="F147" s="111">
        <v>-16579.8</v>
      </c>
      <c r="G147" s="100"/>
    </row>
    <row r="148" spans="4:7">
      <c r="D148" s="110" t="s">
        <v>46</v>
      </c>
      <c r="E148" s="110" t="s">
        <v>46</v>
      </c>
      <c r="F148" s="111">
        <v>-41792.44</v>
      </c>
      <c r="G148" s="100"/>
    </row>
    <row r="149" spans="4:7">
      <c r="D149" s="110" t="s">
        <v>182</v>
      </c>
      <c r="E149" s="110" t="s">
        <v>182</v>
      </c>
      <c r="F149" s="111">
        <v>-44124</v>
      </c>
      <c r="G149" s="100"/>
    </row>
    <row r="150" spans="4:7">
      <c r="D150" s="110" t="s">
        <v>47</v>
      </c>
      <c r="E150" s="110" t="s">
        <v>47</v>
      </c>
      <c r="F150" s="111">
        <v>-523944.76</v>
      </c>
      <c r="G150" s="100"/>
    </row>
    <row r="151" spans="4:7">
      <c r="D151" s="110" t="s">
        <v>48</v>
      </c>
      <c r="E151" s="110" t="s">
        <v>183</v>
      </c>
      <c r="F151" s="111">
        <v>-1050</v>
      </c>
      <c r="G151" s="100"/>
    </row>
    <row r="152" spans="4:7">
      <c r="D152" s="110" t="s">
        <v>49</v>
      </c>
      <c r="E152" s="110" t="s">
        <v>49</v>
      </c>
      <c r="F152" s="111">
        <v>-28737</v>
      </c>
      <c r="G152" s="100"/>
    </row>
    <row r="153" spans="4:7">
      <c r="D153" s="110" t="s">
        <v>287</v>
      </c>
      <c r="E153" s="110" t="s">
        <v>287</v>
      </c>
      <c r="F153" s="111">
        <v>-2652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-3120.6</v>
      </c>
      <c r="G155" s="100"/>
    </row>
    <row r="156" spans="4:7">
      <c r="D156" s="110" t="s">
        <v>51</v>
      </c>
      <c r="E156" s="110" t="s">
        <v>186</v>
      </c>
      <c r="F156" s="111">
        <v>-15794.5</v>
      </c>
      <c r="G156" s="100"/>
    </row>
    <row r="157" spans="4:7">
      <c r="D157" s="110" t="s">
        <v>52</v>
      </c>
      <c r="E157" s="110" t="s">
        <v>187</v>
      </c>
      <c r="F157" s="111">
        <v>-25845.599999999999</v>
      </c>
      <c r="G157" s="100"/>
    </row>
    <row r="158" spans="4:7">
      <c r="D158" s="110" t="s">
        <v>188</v>
      </c>
      <c r="E158" s="110" t="s">
        <v>188</v>
      </c>
      <c r="F158" s="111">
        <v>0</v>
      </c>
      <c r="G158" s="100"/>
    </row>
    <row r="159" spans="4:7">
      <c r="D159" s="110" t="s">
        <v>189</v>
      </c>
      <c r="E159" s="110" t="s">
        <v>50</v>
      </c>
      <c r="F159" s="111">
        <v>0</v>
      </c>
      <c r="G159" s="100"/>
    </row>
    <row r="160" spans="4:7">
      <c r="D160" s="110" t="s">
        <v>53</v>
      </c>
      <c r="E160" s="110" t="s">
        <v>54</v>
      </c>
      <c r="F160" s="111">
        <v>-200</v>
      </c>
      <c r="G160" s="100"/>
    </row>
    <row r="161" spans="4:7">
      <c r="D161" s="110" t="s">
        <v>55</v>
      </c>
      <c r="E161" s="110" t="s">
        <v>56</v>
      </c>
      <c r="F161" s="111">
        <v>-515181.7</v>
      </c>
      <c r="G161" s="100"/>
    </row>
    <row r="162" spans="4:7">
      <c r="D162" s="110" t="s">
        <v>190</v>
      </c>
      <c r="E162" s="110" t="s">
        <v>191</v>
      </c>
      <c r="F162" s="111">
        <v>0</v>
      </c>
      <c r="G162" s="100"/>
    </row>
    <row r="163" spans="4:7">
      <c r="D163" s="110" t="s">
        <v>192</v>
      </c>
      <c r="E163" s="110" t="s">
        <v>193</v>
      </c>
      <c r="F163" s="111">
        <v>-1548</v>
      </c>
      <c r="G163" s="100"/>
    </row>
    <row r="164" spans="4:7">
      <c r="D164" s="110" t="s">
        <v>57</v>
      </c>
      <c r="E164" s="110" t="s">
        <v>58</v>
      </c>
      <c r="F164" s="111">
        <v>-32841.199999999997</v>
      </c>
      <c r="G164" s="100"/>
    </row>
    <row r="165" spans="4:7">
      <c r="D165" s="110" t="s">
        <v>302</v>
      </c>
      <c r="E165" s="110" t="s">
        <v>303</v>
      </c>
      <c r="F165" s="111">
        <v>1316.46</v>
      </c>
      <c r="G165" s="100"/>
    </row>
    <row r="166" spans="4:7">
      <c r="D166" s="110" t="s">
        <v>59</v>
      </c>
      <c r="E166" s="110" t="s">
        <v>60</v>
      </c>
      <c r="F166" s="111">
        <v>-231978</v>
      </c>
      <c r="G166" s="100"/>
    </row>
    <row r="167" spans="4:7">
      <c r="D167" s="110" t="s">
        <v>61</v>
      </c>
      <c r="E167" s="110" t="s">
        <v>62</v>
      </c>
      <c r="F167" s="111">
        <v>10354</v>
      </c>
      <c r="G167" s="100"/>
    </row>
    <row r="168" spans="4:7">
      <c r="D168" s="110" t="s">
        <v>194</v>
      </c>
      <c r="E168" s="110" t="s">
        <v>194</v>
      </c>
      <c r="F168" s="111">
        <v>-72</v>
      </c>
      <c r="G168" s="100"/>
    </row>
    <row r="169" spans="4:7">
      <c r="D169" s="110" t="s">
        <v>63</v>
      </c>
      <c r="E169" s="110" t="s">
        <v>195</v>
      </c>
      <c r="F169" s="111">
        <v>-63229.13</v>
      </c>
      <c r="G169" s="100"/>
    </row>
    <row r="170" spans="4:7">
      <c r="D170" s="110" t="s">
        <v>64</v>
      </c>
      <c r="E170" s="110" t="s">
        <v>304</v>
      </c>
      <c r="F170" s="111">
        <v>-564</v>
      </c>
      <c r="G170" s="100"/>
    </row>
    <row r="171" spans="4:7">
      <c r="D171" s="110" t="s">
        <v>65</v>
      </c>
      <c r="E171" s="110" t="s">
        <v>305</v>
      </c>
      <c r="F171" s="111">
        <v>526.79999999999995</v>
      </c>
      <c r="G171" s="100"/>
    </row>
    <row r="172" spans="4:7">
      <c r="D172" s="110" t="s">
        <v>66</v>
      </c>
      <c r="E172" s="110" t="s">
        <v>196</v>
      </c>
      <c r="F172" s="111">
        <v>-1962</v>
      </c>
      <c r="G172" s="100"/>
    </row>
    <row r="173" spans="4:7">
      <c r="D173" s="110" t="s">
        <v>67</v>
      </c>
      <c r="E173" s="110" t="s">
        <v>197</v>
      </c>
      <c r="F173" s="111">
        <v>0</v>
      </c>
      <c r="G173" s="100"/>
    </row>
    <row r="174" spans="4:7">
      <c r="D174" s="110" t="s">
        <v>68</v>
      </c>
      <c r="E174" s="110" t="s">
        <v>320</v>
      </c>
      <c r="F174" s="111">
        <v>0</v>
      </c>
      <c r="G174" s="100"/>
    </row>
    <row r="175" spans="4:7">
      <c r="D175" s="110" t="s">
        <v>69</v>
      </c>
      <c r="E175" s="110" t="s">
        <v>288</v>
      </c>
      <c r="F175" s="111">
        <v>-20519.57</v>
      </c>
      <c r="G175" s="100"/>
    </row>
    <row r="176" spans="4:7">
      <c r="D176" s="110" t="s">
        <v>70</v>
      </c>
      <c r="E176" s="110" t="s">
        <v>198</v>
      </c>
      <c r="F176" s="111">
        <v>0</v>
      </c>
      <c r="G176" s="100"/>
    </row>
    <row r="177" spans="4:7">
      <c r="D177" s="110" t="s">
        <v>306</v>
      </c>
      <c r="E177" s="110" t="s">
        <v>307</v>
      </c>
      <c r="F177" s="111">
        <v>-117</v>
      </c>
      <c r="G177" s="100"/>
    </row>
    <row r="178" spans="4:7">
      <c r="D178" s="110" t="s">
        <v>289</v>
      </c>
      <c r="E178" s="110" t="s">
        <v>290</v>
      </c>
      <c r="F178" s="111">
        <v>-127.7</v>
      </c>
      <c r="G178" s="100"/>
    </row>
    <row r="179" spans="4:7">
      <c r="D179" s="110" t="s">
        <v>199</v>
      </c>
      <c r="E179" s="110" t="s">
        <v>200</v>
      </c>
      <c r="F179" s="111">
        <v>-36000</v>
      </c>
      <c r="G179" s="100"/>
    </row>
    <row r="180" spans="4:7">
      <c r="D180" s="110" t="s">
        <v>291</v>
      </c>
      <c r="E180" s="110" t="s">
        <v>292</v>
      </c>
      <c r="F180" s="111">
        <v>0</v>
      </c>
      <c r="G180" s="100"/>
    </row>
    <row r="181" spans="4:7">
      <c r="D181" s="110" t="s">
        <v>71</v>
      </c>
      <c r="E181" s="110" t="s">
        <v>293</v>
      </c>
      <c r="F181" s="111">
        <v>-4905.9399999999996</v>
      </c>
      <c r="G181" s="100"/>
    </row>
    <row r="182" spans="4:7">
      <c r="D182" s="110" t="s">
        <v>294</v>
      </c>
      <c r="E182" s="110" t="s">
        <v>295</v>
      </c>
      <c r="F182" s="111">
        <v>0</v>
      </c>
      <c r="G182" s="100"/>
    </row>
    <row r="183" spans="4:7">
      <c r="D183" s="110" t="s">
        <v>201</v>
      </c>
      <c r="E183" s="110" t="s">
        <v>202</v>
      </c>
      <c r="F183" s="111">
        <v>-360</v>
      </c>
      <c r="G183" s="100"/>
    </row>
    <row r="184" spans="4:7">
      <c r="D184" s="110" t="s">
        <v>203</v>
      </c>
      <c r="E184" s="110" t="s">
        <v>204</v>
      </c>
      <c r="F184" s="111">
        <v>-8622</v>
      </c>
      <c r="G184" s="100"/>
    </row>
    <row r="185" spans="4:7">
      <c r="D185" s="110" t="s">
        <v>72</v>
      </c>
      <c r="E185" s="110" t="s">
        <v>72</v>
      </c>
      <c r="F185" s="111">
        <v>-3444</v>
      </c>
      <c r="G185" s="100"/>
    </row>
    <row r="186" spans="4:7">
      <c r="D186" s="110" t="s">
        <v>205</v>
      </c>
      <c r="E186" s="110" t="s">
        <v>205</v>
      </c>
      <c r="F186" s="111">
        <v>-3750</v>
      </c>
      <c r="G186" s="100"/>
    </row>
    <row r="187" spans="4:7">
      <c r="D187" s="110" t="s">
        <v>73</v>
      </c>
      <c r="E187" s="110" t="s">
        <v>73</v>
      </c>
      <c r="F187" s="111">
        <v>-1610.4</v>
      </c>
      <c r="G187" s="100"/>
    </row>
    <row r="188" spans="4:7">
      <c r="D188" s="110" t="s">
        <v>206</v>
      </c>
      <c r="E188" s="110" t="s">
        <v>206</v>
      </c>
      <c r="F188" s="111">
        <v>-3317</v>
      </c>
      <c r="G188" s="100"/>
    </row>
    <row r="189" spans="4:7">
      <c r="D189" s="110" t="s">
        <v>207</v>
      </c>
      <c r="E189" s="110" t="s">
        <v>208</v>
      </c>
      <c r="F189" s="111">
        <v>-1944</v>
      </c>
      <c r="G189" s="100"/>
    </row>
    <row r="190" spans="4:7">
      <c r="D190" s="110" t="s">
        <v>209</v>
      </c>
      <c r="E190" s="110" t="s">
        <v>209</v>
      </c>
      <c r="F190" s="111">
        <v>-360</v>
      </c>
      <c r="G190" s="100"/>
    </row>
    <row r="191" spans="4:7">
      <c r="D191" s="110" t="s">
        <v>210</v>
      </c>
      <c r="E191" s="110" t="s">
        <v>211</v>
      </c>
      <c r="F191" s="111">
        <v>-900</v>
      </c>
      <c r="G191" s="100"/>
    </row>
    <row r="192" spans="4:7">
      <c r="D192" s="110" t="s">
        <v>321</v>
      </c>
      <c r="E192" s="110" t="s">
        <v>89</v>
      </c>
      <c r="F192" s="111">
        <v>-1968.84</v>
      </c>
      <c r="G192" s="100"/>
    </row>
    <row r="193" spans="4:7">
      <c r="D193" s="110" t="s">
        <v>212</v>
      </c>
      <c r="E193" s="110" t="s">
        <v>213</v>
      </c>
      <c r="F193" s="111">
        <v>-244.8</v>
      </c>
      <c r="G193" s="100"/>
    </row>
    <row r="194" spans="4:7">
      <c r="D194" s="110" t="s">
        <v>214</v>
      </c>
      <c r="E194" s="110" t="s">
        <v>214</v>
      </c>
      <c r="F194" s="111">
        <v>-10163.040000000001</v>
      </c>
      <c r="G194" s="100"/>
    </row>
    <row r="195" spans="4:7">
      <c r="D195" s="110" t="s">
        <v>308</v>
      </c>
      <c r="E195" s="110" t="s">
        <v>308</v>
      </c>
      <c r="F195" s="111">
        <v>0</v>
      </c>
      <c r="G195" s="100"/>
    </row>
    <row r="196" spans="4:7">
      <c r="D196" s="110" t="s">
        <v>74</v>
      </c>
      <c r="E196" s="110" t="s">
        <v>75</v>
      </c>
      <c r="F196" s="111">
        <v>-840</v>
      </c>
      <c r="G196" s="100"/>
    </row>
    <row r="197" spans="4:7">
      <c r="D197" s="110" t="s">
        <v>76</v>
      </c>
      <c r="E197" s="110" t="s">
        <v>77</v>
      </c>
      <c r="F197" s="111">
        <v>-54165.599999999999</v>
      </c>
      <c r="G197" s="100"/>
    </row>
    <row r="198" spans="4:7">
      <c r="D198" s="110" t="s">
        <v>215</v>
      </c>
      <c r="E198" s="110" t="s">
        <v>216</v>
      </c>
      <c r="F198" s="111">
        <v>-2041.2</v>
      </c>
      <c r="G198" s="100"/>
    </row>
    <row r="199" spans="4:7">
      <c r="D199" s="110" t="s">
        <v>217</v>
      </c>
      <c r="E199" s="110" t="s">
        <v>217</v>
      </c>
      <c r="F199" s="111">
        <v>-627</v>
      </c>
      <c r="G199" s="100"/>
    </row>
    <row r="200" spans="4:7">
      <c r="D200" s="110" t="s">
        <v>218</v>
      </c>
      <c r="E200" s="110" t="s">
        <v>218</v>
      </c>
      <c r="F200" s="111">
        <v>-10260</v>
      </c>
      <c r="G200" s="100"/>
    </row>
    <row r="201" spans="4:7">
      <c r="D201" s="110" t="s">
        <v>78</v>
      </c>
      <c r="E201" s="110" t="s">
        <v>78</v>
      </c>
      <c r="F201" s="111">
        <v>-11840.17</v>
      </c>
      <c r="G201" s="100"/>
    </row>
    <row r="202" spans="4:7">
      <c r="D202" s="110" t="s">
        <v>79</v>
      </c>
      <c r="E202" s="110" t="s">
        <v>80</v>
      </c>
      <c r="F202" s="111">
        <v>-2916</v>
      </c>
      <c r="G202" s="100"/>
    </row>
    <row r="203" spans="4:7">
      <c r="D203" s="110" t="s">
        <v>219</v>
      </c>
      <c r="E203" s="110" t="s">
        <v>220</v>
      </c>
      <c r="F203" s="111">
        <v>-117672.7</v>
      </c>
      <c r="G203" s="100"/>
    </row>
    <row r="204" spans="4:7">
      <c r="D204" s="110" t="s">
        <v>81</v>
      </c>
      <c r="E204" s="110" t="s">
        <v>82</v>
      </c>
      <c r="F204" s="111">
        <v>-24949.68</v>
      </c>
      <c r="G204" s="100"/>
    </row>
    <row r="205" spans="4:7">
      <c r="D205" s="110" t="s">
        <v>83</v>
      </c>
      <c r="E205" s="110" t="s">
        <v>83</v>
      </c>
      <c r="F205" s="111">
        <v>-115768.28</v>
      </c>
      <c r="G205" s="100"/>
    </row>
    <row r="206" spans="4:7">
      <c r="D206" s="110" t="s">
        <v>84</v>
      </c>
      <c r="E206" s="110" t="s">
        <v>85</v>
      </c>
      <c r="F206" s="111">
        <v>-10336.200000000001</v>
      </c>
      <c r="G206" s="100"/>
    </row>
    <row r="207" spans="4:7">
      <c r="D207" s="110" t="s">
        <v>86</v>
      </c>
      <c r="E207" s="110" t="s">
        <v>87</v>
      </c>
      <c r="F207" s="111">
        <v>-78116.600000000006</v>
      </c>
      <c r="G207" s="100"/>
    </row>
    <row r="208" spans="4:7">
      <c r="D208" s="110" t="s">
        <v>88</v>
      </c>
      <c r="E208" s="110" t="s">
        <v>71</v>
      </c>
      <c r="F208" s="111">
        <v>-2802</v>
      </c>
      <c r="G208" s="100"/>
    </row>
    <row r="209" spans="4:7">
      <c r="D209" s="110" t="s">
        <v>90</v>
      </c>
      <c r="E209" s="110" t="s">
        <v>91</v>
      </c>
      <c r="F209" s="111">
        <v>-243419.63</v>
      </c>
      <c r="G209" s="100"/>
    </row>
    <row r="210" spans="4:7">
      <c r="D210" s="110" t="s">
        <v>92</v>
      </c>
      <c r="E210" s="110" t="s">
        <v>93</v>
      </c>
      <c r="F210" s="111">
        <v>-17498.400000000001</v>
      </c>
      <c r="G210" s="100"/>
    </row>
    <row r="211" spans="4:7">
      <c r="D211" s="110" t="s">
        <v>322</v>
      </c>
      <c r="E211" s="110" t="s">
        <v>322</v>
      </c>
      <c r="F211" s="111">
        <v>-448.8</v>
      </c>
      <c r="G211" s="100"/>
    </row>
    <row r="212" spans="4:7">
      <c r="D212" s="110" t="s">
        <v>316</v>
      </c>
      <c r="E212" s="110" t="s">
        <v>316</v>
      </c>
      <c r="F212" s="111">
        <v>-564</v>
      </c>
      <c r="G212" s="100"/>
    </row>
    <row r="213" spans="4:7">
      <c r="D213" s="110" t="s">
        <v>94</v>
      </c>
      <c r="E213" s="110" t="s">
        <v>94</v>
      </c>
      <c r="F213" s="111">
        <v>-433373.04</v>
      </c>
      <c r="G213" s="101"/>
    </row>
    <row r="214" spans="4:7">
      <c r="D214" s="110" t="s">
        <v>221</v>
      </c>
      <c r="E214" s="110" t="s">
        <v>222</v>
      </c>
      <c r="F214" s="111">
        <v>-4140</v>
      </c>
      <c r="G214" s="102"/>
    </row>
    <row r="215" spans="4:7">
      <c r="D215" s="110" t="s">
        <v>296</v>
      </c>
      <c r="E215" s="110" t="s">
        <v>297</v>
      </c>
      <c r="F215" s="111">
        <v>-301.2</v>
      </c>
      <c r="G215" s="102"/>
    </row>
    <row r="216" spans="4:7">
      <c r="D216" s="110" t="s">
        <v>223</v>
      </c>
      <c r="E216" s="110" t="s">
        <v>224</v>
      </c>
      <c r="F216" s="111">
        <v>-2814</v>
      </c>
      <c r="G216" s="102"/>
    </row>
    <row r="217" spans="4:7">
      <c r="D217" s="110" t="s">
        <v>225</v>
      </c>
      <c r="E217" s="110" t="s">
        <v>226</v>
      </c>
      <c r="F217" s="111">
        <v>-40</v>
      </c>
      <c r="G217" s="102"/>
    </row>
    <row r="218" spans="4:7">
      <c r="D218" s="110" t="s">
        <v>95</v>
      </c>
      <c r="E218" s="110" t="s">
        <v>227</v>
      </c>
      <c r="F218" s="111">
        <v>-23400</v>
      </c>
      <c r="G218" s="102"/>
    </row>
    <row r="219" spans="4:7">
      <c r="D219" s="110" t="s">
        <v>228</v>
      </c>
      <c r="E219" s="110" t="s">
        <v>228</v>
      </c>
      <c r="F219" s="111">
        <v>-3600</v>
      </c>
      <c r="G219" s="102"/>
    </row>
    <row r="220" spans="4:7">
      <c r="D220" s="110" t="s">
        <v>229</v>
      </c>
      <c r="E220" s="110" t="s">
        <v>230</v>
      </c>
      <c r="F220" s="111">
        <v>-900</v>
      </c>
      <c r="G220" s="102"/>
    </row>
    <row r="221" spans="4:7">
      <c r="D221" s="110" t="s">
        <v>317</v>
      </c>
      <c r="E221" s="110" t="s">
        <v>317</v>
      </c>
      <c r="F221" s="111">
        <v>-495</v>
      </c>
      <c r="G221" s="102"/>
    </row>
    <row r="222" spans="4:7">
      <c r="D222" s="110" t="s">
        <v>231</v>
      </c>
      <c r="E222" s="110" t="s">
        <v>231</v>
      </c>
      <c r="F222" s="111">
        <v>-360</v>
      </c>
      <c r="G222" s="102"/>
    </row>
    <row r="223" spans="4:7">
      <c r="D223" s="110" t="s">
        <v>298</v>
      </c>
      <c r="E223" s="110" t="s">
        <v>89</v>
      </c>
      <c r="F223" s="111">
        <v>0</v>
      </c>
      <c r="G223" s="102"/>
    </row>
    <row r="224" spans="4:7">
      <c r="D224" s="110" t="s">
        <v>232</v>
      </c>
      <c r="E224" s="110" t="s">
        <v>233</v>
      </c>
      <c r="F224" s="111">
        <v>-20676</v>
      </c>
      <c r="G224" s="102"/>
    </row>
    <row r="225" spans="4:7">
      <c r="D225" s="110" t="s">
        <v>96</v>
      </c>
      <c r="E225" s="110" t="s">
        <v>97</v>
      </c>
      <c r="F225" s="111">
        <v>-840</v>
      </c>
      <c r="G225" s="102"/>
    </row>
    <row r="226" spans="4:7">
      <c r="D226" s="110" t="s">
        <v>309</v>
      </c>
      <c r="E226" s="110" t="s">
        <v>310</v>
      </c>
      <c r="F226" s="111">
        <v>480</v>
      </c>
      <c r="G226" s="102"/>
    </row>
    <row r="227" spans="4:7">
      <c r="D227" s="110" t="s">
        <v>98</v>
      </c>
      <c r="E227" s="110" t="s">
        <v>99</v>
      </c>
      <c r="F227" s="111">
        <v>-5459.96</v>
      </c>
      <c r="G227" s="102"/>
    </row>
    <row r="228" spans="4:7">
      <c r="D228" s="110" t="s">
        <v>100</v>
      </c>
      <c r="E228" s="110" t="s">
        <v>100</v>
      </c>
      <c r="F228" s="111">
        <v>-52302.239999999998</v>
      </c>
      <c r="G228" s="102"/>
    </row>
    <row r="229" spans="4:7">
      <c r="D229" s="110" t="s">
        <v>101</v>
      </c>
      <c r="E229" s="110" t="s">
        <v>101</v>
      </c>
      <c r="F229" s="111">
        <v>-130922.53</v>
      </c>
      <c r="G229" s="102"/>
    </row>
    <row r="230" spans="4:7">
      <c r="D230" s="110" t="s">
        <v>234</v>
      </c>
      <c r="E230" s="110" t="s">
        <v>234</v>
      </c>
      <c r="F230" s="111">
        <v>-960</v>
      </c>
      <c r="G230" s="102"/>
    </row>
    <row r="231" spans="4:7">
      <c r="D231" s="110" t="s">
        <v>102</v>
      </c>
      <c r="E231" s="110" t="s">
        <v>102</v>
      </c>
      <c r="F231" s="111">
        <v>-53244</v>
      </c>
      <c r="G231" s="102"/>
    </row>
    <row r="232" spans="4:7">
      <c r="D232" s="110" t="s">
        <v>103</v>
      </c>
      <c r="E232" s="110" t="s">
        <v>103</v>
      </c>
      <c r="F232" s="111">
        <v>-155156.20000000001</v>
      </c>
      <c r="G232" s="102"/>
    </row>
    <row r="233" spans="4:7">
      <c r="D233" s="110" t="s">
        <v>235</v>
      </c>
      <c r="E233" s="110" t="s">
        <v>235</v>
      </c>
      <c r="F233" s="111">
        <v>-10934.4</v>
      </c>
      <c r="G233" s="102"/>
    </row>
    <row r="234" spans="4:7">
      <c r="D234" s="110" t="s">
        <v>299</v>
      </c>
      <c r="E234" s="110" t="s">
        <v>89</v>
      </c>
      <c r="F234" s="111">
        <v>0</v>
      </c>
      <c r="G234" s="102"/>
    </row>
    <row r="235" spans="4:7">
      <c r="D235" s="110" t="s">
        <v>236</v>
      </c>
      <c r="E235" s="110" t="s">
        <v>236</v>
      </c>
      <c r="F235" s="111">
        <v>-8415</v>
      </c>
      <c r="G235" s="102"/>
    </row>
    <row r="236" spans="4:7">
      <c r="D236" s="110" t="s">
        <v>104</v>
      </c>
      <c r="E236" s="110" t="s">
        <v>104</v>
      </c>
      <c r="F236" s="111">
        <v>0</v>
      </c>
      <c r="G236" s="102"/>
    </row>
    <row r="237" spans="4:7">
      <c r="D237" s="110" t="s">
        <v>105</v>
      </c>
      <c r="E237" s="110" t="s">
        <v>106</v>
      </c>
      <c r="F237" s="111">
        <v>-912</v>
      </c>
      <c r="G237" s="102"/>
    </row>
    <row r="238" spans="4:7">
      <c r="D238" s="110" t="s">
        <v>311</v>
      </c>
      <c r="E238" s="110" t="s">
        <v>311</v>
      </c>
      <c r="F238" s="111">
        <v>0</v>
      </c>
      <c r="G238" s="102"/>
    </row>
    <row r="239" spans="4:7">
      <c r="D239" s="110" t="s">
        <v>237</v>
      </c>
      <c r="E239" s="110" t="s">
        <v>238</v>
      </c>
      <c r="F239" s="111">
        <v>0</v>
      </c>
      <c r="G239" s="102"/>
    </row>
    <row r="240" spans="4:7">
      <c r="D240" s="110" t="s">
        <v>107</v>
      </c>
      <c r="E240" s="110" t="s">
        <v>108</v>
      </c>
      <c r="F240" s="111">
        <v>-142988.41</v>
      </c>
      <c r="G240" s="102"/>
    </row>
    <row r="241" spans="4:7">
      <c r="D241" s="110" t="s">
        <v>239</v>
      </c>
      <c r="E241" s="110" t="s">
        <v>240</v>
      </c>
      <c r="F241" s="111">
        <v>-276</v>
      </c>
      <c r="G241" s="102"/>
    </row>
    <row r="242" spans="4:7">
      <c r="D242" s="110" t="s">
        <v>241</v>
      </c>
      <c r="E242" s="110" t="s">
        <v>242</v>
      </c>
      <c r="F242" s="111">
        <v>-17674.73</v>
      </c>
      <c r="G242" s="102"/>
    </row>
    <row r="243" spans="4:7">
      <c r="D243" s="110" t="s">
        <v>243</v>
      </c>
      <c r="E243" s="110" t="s">
        <v>244</v>
      </c>
      <c r="F243" s="111">
        <v>-2040</v>
      </c>
      <c r="G243" s="102"/>
    </row>
    <row r="244" spans="4:7">
      <c r="D244" s="110" t="s">
        <v>318</v>
      </c>
      <c r="E244" s="110" t="s">
        <v>319</v>
      </c>
      <c r="F244" s="111">
        <v>0</v>
      </c>
      <c r="G244" s="102"/>
    </row>
    <row r="245" spans="4:7">
      <c r="D245" s="110" t="s">
        <v>245</v>
      </c>
      <c r="E245" s="110" t="s">
        <v>246</v>
      </c>
      <c r="F245" s="111">
        <v>-1128</v>
      </c>
      <c r="G245" s="102"/>
    </row>
    <row r="246" spans="4:7">
      <c r="D246" s="110" t="s">
        <v>247</v>
      </c>
      <c r="E246" s="110" t="s">
        <v>248</v>
      </c>
      <c r="F246" s="111">
        <v>-792</v>
      </c>
      <c r="G246" s="102"/>
    </row>
    <row r="247" spans="4:7">
      <c r="D247" s="110" t="s">
        <v>312</v>
      </c>
      <c r="E247" s="110" t="s">
        <v>313</v>
      </c>
      <c r="F247" s="111">
        <v>-1008</v>
      </c>
      <c r="G247" s="102"/>
    </row>
    <row r="248" spans="4:7">
      <c r="D248" s="110" t="s">
        <v>249</v>
      </c>
      <c r="E248" s="110" t="s">
        <v>250</v>
      </c>
      <c r="F248" s="111">
        <v>-1079.76</v>
      </c>
      <c r="G248" s="102"/>
    </row>
    <row r="249" spans="4:7">
      <c r="D249" s="110" t="s">
        <v>109</v>
      </c>
      <c r="E249" s="110" t="s">
        <v>110</v>
      </c>
      <c r="F249" s="111">
        <v>-6361</v>
      </c>
      <c r="G249" s="102"/>
    </row>
    <row r="250" spans="4:7">
      <c r="D250" s="110" t="s">
        <v>111</v>
      </c>
      <c r="E250" s="110" t="s">
        <v>112</v>
      </c>
      <c r="F250" s="111">
        <v>-55187.64</v>
      </c>
      <c r="G250" s="102"/>
    </row>
    <row r="251" spans="4:7">
      <c r="D251" s="110" t="s">
        <v>113</v>
      </c>
      <c r="E251" s="110" t="s">
        <v>251</v>
      </c>
      <c r="F251" s="111">
        <v>-840</v>
      </c>
      <c r="G251" s="102"/>
    </row>
    <row r="252" spans="4:7">
      <c r="D252" s="110" t="s">
        <v>314</v>
      </c>
      <c r="E252" s="110" t="s">
        <v>315</v>
      </c>
      <c r="F252" s="111">
        <v>-300</v>
      </c>
      <c r="G252" s="102"/>
    </row>
    <row r="253" spans="4:7">
      <c r="D253" s="110" t="s">
        <v>114</v>
      </c>
      <c r="E253" s="110" t="s">
        <v>114</v>
      </c>
      <c r="F253" s="111">
        <v>-370246.2</v>
      </c>
      <c r="G253" s="102"/>
    </row>
    <row r="254" spans="4:7">
      <c r="D254" s="110" t="s">
        <v>252</v>
      </c>
      <c r="E254" s="110" t="s">
        <v>252</v>
      </c>
      <c r="F254" s="111">
        <v>0</v>
      </c>
      <c r="G254" s="102"/>
    </row>
    <row r="255" spans="4:7">
      <c r="D255" s="110" t="s">
        <v>253</v>
      </c>
      <c r="E255" s="110" t="s">
        <v>254</v>
      </c>
      <c r="F255" s="111">
        <v>-408</v>
      </c>
      <c r="G255" s="102"/>
    </row>
    <row r="256" spans="4:7">
      <c r="D256" s="110" t="s">
        <v>115</v>
      </c>
      <c r="E256" s="110" t="s">
        <v>255</v>
      </c>
      <c r="F256" s="111">
        <v>0</v>
      </c>
      <c r="G256" s="102"/>
    </row>
    <row r="257" spans="4:7">
      <c r="D257" s="110" t="s">
        <v>256</v>
      </c>
      <c r="E257" s="110" t="s">
        <v>116</v>
      </c>
      <c r="F257" s="111">
        <v>0</v>
      </c>
      <c r="G257" s="102"/>
    </row>
    <row r="258" spans="4:7">
      <c r="D258" s="110" t="s">
        <v>257</v>
      </c>
      <c r="E258" s="110" t="s">
        <v>68</v>
      </c>
      <c r="F258" s="111">
        <v>0</v>
      </c>
      <c r="G258" s="102"/>
    </row>
    <row r="259" spans="4:7">
      <c r="D259" s="110" t="s">
        <v>258</v>
      </c>
      <c r="E259" s="110" t="s">
        <v>259</v>
      </c>
      <c r="F259" s="111">
        <v>-9632.4</v>
      </c>
      <c r="G259" s="102"/>
    </row>
    <row r="260" spans="4:7">
      <c r="D260" s="110" t="s">
        <v>260</v>
      </c>
      <c r="E260" s="110" t="s">
        <v>261</v>
      </c>
      <c r="F260" s="111">
        <v>-784.88</v>
      </c>
      <c r="G260" s="102"/>
    </row>
    <row r="261" spans="4:7">
      <c r="D261" s="110" t="s">
        <v>117</v>
      </c>
      <c r="E261" s="110" t="s">
        <v>118</v>
      </c>
      <c r="F261" s="111">
        <v>-82465</v>
      </c>
      <c r="G261" s="102"/>
    </row>
    <row r="262" spans="4:7">
      <c r="D262" s="110" t="s">
        <v>119</v>
      </c>
      <c r="E262" s="110" t="s">
        <v>120</v>
      </c>
      <c r="F262" s="111">
        <v>-131550.45000000001</v>
      </c>
      <c r="G262" s="102"/>
    </row>
    <row r="263" spans="4:7">
      <c r="D263" s="110" t="s">
        <v>262</v>
      </c>
      <c r="E263" s="110" t="s">
        <v>263</v>
      </c>
      <c r="F263" s="111">
        <v>-432</v>
      </c>
      <c r="G263" s="102"/>
    </row>
    <row r="264" spans="4:7">
      <c r="D264" s="110" t="s">
        <v>264</v>
      </c>
      <c r="E264" s="110" t="s">
        <v>264</v>
      </c>
      <c r="F264" s="111">
        <v>-3627</v>
      </c>
      <c r="G264" s="102"/>
    </row>
    <row r="265" spans="4:7">
      <c r="D265" s="110" t="s">
        <v>121</v>
      </c>
      <c r="E265" s="110" t="s">
        <v>122</v>
      </c>
      <c r="F265" s="111">
        <v>-10402.92</v>
      </c>
      <c r="G265" s="102"/>
    </row>
    <row r="266" spans="4:7">
      <c r="D266" s="110" t="s">
        <v>265</v>
      </c>
      <c r="E266" s="110" t="s">
        <v>265</v>
      </c>
      <c r="F266" s="111">
        <v>-1512</v>
      </c>
      <c r="G266" s="102"/>
    </row>
    <row r="267" spans="4:7">
      <c r="D267" s="110" t="s">
        <v>123</v>
      </c>
      <c r="E267" s="110" t="s">
        <v>124</v>
      </c>
      <c r="F267" s="111">
        <v>-40122</v>
      </c>
      <c r="G267" s="102"/>
    </row>
    <row r="268" spans="4:7">
      <c r="D268" s="110" t="s">
        <v>266</v>
      </c>
      <c r="E268" s="110" t="s">
        <v>267</v>
      </c>
      <c r="F268" s="111">
        <v>0</v>
      </c>
      <c r="G268" s="102"/>
    </row>
    <row r="269" spans="4:7">
      <c r="D269" s="110" t="s">
        <v>125</v>
      </c>
      <c r="E269" s="110" t="s">
        <v>125</v>
      </c>
      <c r="F269" s="111">
        <v>-378</v>
      </c>
      <c r="G269" s="102"/>
    </row>
    <row r="270" spans="4:7">
      <c r="D270" s="110" t="s">
        <v>126</v>
      </c>
      <c r="E270" s="110" t="s">
        <v>126</v>
      </c>
      <c r="F270" s="111">
        <v>-7212.72</v>
      </c>
      <c r="G270" s="102"/>
    </row>
    <row r="271" spans="4:7">
      <c r="D271" s="110" t="s">
        <v>268</v>
      </c>
      <c r="E271" s="110" t="s">
        <v>268</v>
      </c>
      <c r="F271" s="111">
        <v>-12477.02</v>
      </c>
      <c r="G271" s="102"/>
    </row>
    <row r="272" spans="4:7">
      <c r="D272" s="110" t="s">
        <v>300</v>
      </c>
      <c r="E272" s="110" t="s">
        <v>301</v>
      </c>
      <c r="F272" s="111">
        <v>0</v>
      </c>
      <c r="G272" s="102"/>
    </row>
    <row r="273" spans="4:7">
      <c r="D273" s="110" t="s">
        <v>269</v>
      </c>
      <c r="E273" s="110" t="s">
        <v>269</v>
      </c>
      <c r="F273" s="111">
        <v>-1596</v>
      </c>
      <c r="G273" s="102"/>
    </row>
    <row r="274" spans="4:7">
      <c r="D274" s="110" t="s">
        <v>270</v>
      </c>
      <c r="E274" s="110" t="s">
        <v>270</v>
      </c>
      <c r="F274" s="111">
        <v>-51559.03</v>
      </c>
      <c r="G274" s="102"/>
    </row>
    <row r="275" spans="4:7">
      <c r="D275" s="110" t="s">
        <v>271</v>
      </c>
      <c r="E275" s="110" t="s">
        <v>271</v>
      </c>
      <c r="F275" s="111">
        <v>-11143.2</v>
      </c>
      <c r="G275" s="102"/>
    </row>
    <row r="276" spans="4:7">
      <c r="D276" s="110" t="s">
        <v>272</v>
      </c>
      <c r="E276" s="110" t="s">
        <v>273</v>
      </c>
      <c r="F276" s="111">
        <v>-1595.14</v>
      </c>
      <c r="G276" s="102"/>
    </row>
    <row r="277" spans="4:7">
      <c r="D277" s="110" t="s">
        <v>274</v>
      </c>
      <c r="E277" s="110" t="s">
        <v>199</v>
      </c>
      <c r="F277" s="111">
        <v>0</v>
      </c>
      <c r="G277" s="102"/>
    </row>
    <row r="278" spans="4:7">
      <c r="D278" s="110" t="s">
        <v>127</v>
      </c>
      <c r="E278" s="110" t="s">
        <v>128</v>
      </c>
      <c r="F278" s="111">
        <v>-84948.11</v>
      </c>
      <c r="G278" s="102"/>
    </row>
    <row r="279" spans="4:7">
      <c r="D279" s="110" t="s">
        <v>129</v>
      </c>
      <c r="E279" s="110" t="s">
        <v>130</v>
      </c>
      <c r="F279" s="111">
        <v>-14074</v>
      </c>
      <c r="G279" s="102"/>
    </row>
    <row r="280" spans="4:7">
      <c r="D280" s="110" t="s">
        <v>275</v>
      </c>
      <c r="E280" s="110" t="s">
        <v>276</v>
      </c>
      <c r="F280" s="111">
        <v>-360</v>
      </c>
      <c r="G280" s="102"/>
    </row>
    <row r="281" spans="4:7">
      <c r="D281" s="110" t="s">
        <v>277</v>
      </c>
      <c r="E281" s="110" t="s">
        <v>278</v>
      </c>
      <c r="F281" s="111">
        <v>-504</v>
      </c>
      <c r="G281" s="102"/>
    </row>
    <row r="282" spans="4:7">
      <c r="D282" s="110" t="s">
        <v>279</v>
      </c>
      <c r="E282" s="110" t="s">
        <v>280</v>
      </c>
      <c r="F282" s="111">
        <v>-2832</v>
      </c>
      <c r="G282" s="102"/>
    </row>
    <row r="283" spans="4:7">
      <c r="D283" s="110" t="s">
        <v>281</v>
      </c>
      <c r="E283" s="110" t="s">
        <v>281</v>
      </c>
      <c r="F283" s="111">
        <v>0</v>
      </c>
      <c r="G283" s="102"/>
    </row>
    <row r="284" spans="4:7">
      <c r="D284" s="110" t="s">
        <v>282</v>
      </c>
      <c r="E284" s="110" t="s">
        <v>283</v>
      </c>
      <c r="F284" s="111">
        <v>0</v>
      </c>
      <c r="G284" s="102"/>
    </row>
    <row r="285" spans="4:7">
      <c r="D285" s="110" t="s">
        <v>131</v>
      </c>
      <c r="E285" s="110" t="s">
        <v>131</v>
      </c>
      <c r="F285" s="111">
        <v>-6583.2</v>
      </c>
      <c r="G285" s="102"/>
    </row>
    <row r="286" spans="4:7">
      <c r="D286" s="110" t="s">
        <v>323</v>
      </c>
      <c r="E286" s="110" t="s">
        <v>324</v>
      </c>
      <c r="F286" s="111">
        <v>0</v>
      </c>
      <c r="G286" s="102"/>
    </row>
    <row r="287" spans="4:7">
      <c r="D287" s="110" t="s">
        <v>284</v>
      </c>
      <c r="E287" s="110" t="s">
        <v>284</v>
      </c>
      <c r="F287" s="111">
        <v>-2388</v>
      </c>
      <c r="G287" s="102"/>
    </row>
    <row r="288" spans="4:7">
      <c r="D288" s="110" t="s">
        <v>285</v>
      </c>
      <c r="E288" s="110" t="s">
        <v>286</v>
      </c>
      <c r="F288" s="111">
        <v>-648</v>
      </c>
      <c r="G288" s="102"/>
    </row>
    <row r="289" spans="4:7">
      <c r="D289" s="103" t="s">
        <v>134</v>
      </c>
      <c r="E289" s="103"/>
      <c r="F289" s="112">
        <v>-4537995.88</v>
      </c>
      <c r="G289" s="102"/>
    </row>
    <row r="290" spans="4:7">
      <c r="D290" s="145"/>
      <c r="E290" s="145"/>
      <c r="F290" s="146"/>
      <c r="G290" s="102"/>
    </row>
    <row r="291" spans="4:7">
      <c r="D291" s="104"/>
      <c r="E291" s="104"/>
      <c r="F291" s="104"/>
      <c r="G291" s="102"/>
    </row>
    <row r="292" spans="4:7">
      <c r="D292" s="104"/>
      <c r="E292" s="104"/>
      <c r="F292" s="104"/>
      <c r="G292" s="102"/>
    </row>
    <row r="293" spans="4:7">
      <c r="D293" s="104"/>
      <c r="E293" s="104"/>
      <c r="F293" s="104"/>
      <c r="G293" s="102"/>
    </row>
    <row r="294" spans="4:7">
      <c r="D294" s="104"/>
      <c r="E294" s="104"/>
      <c r="F294" s="104"/>
      <c r="G294" s="102"/>
    </row>
    <row r="295" spans="4:7">
      <c r="D295" s="104"/>
      <c r="E295" s="104"/>
      <c r="F295" s="104"/>
      <c r="G295" s="102"/>
    </row>
    <row r="296" spans="4:7">
      <c r="D296" s="104"/>
      <c r="E296" s="104"/>
      <c r="F296" s="104"/>
      <c r="G296" s="102"/>
    </row>
    <row r="297" spans="4:7">
      <c r="D297" s="104"/>
      <c r="E297" s="104"/>
      <c r="F297" s="104"/>
      <c r="G297" s="102"/>
    </row>
    <row r="298" spans="4:7">
      <c r="D298" s="104"/>
      <c r="E298" s="104"/>
      <c r="F298" s="104"/>
      <c r="G298" s="102"/>
    </row>
    <row r="299" spans="4:7">
      <c r="D299" s="104"/>
      <c r="E299" s="104"/>
      <c r="F299" s="104"/>
      <c r="G299" s="102"/>
    </row>
    <row r="300" spans="4:7">
      <c r="D300" s="104"/>
      <c r="E300" s="104"/>
      <c r="F300" s="104"/>
      <c r="G300" s="102"/>
    </row>
    <row r="301" spans="4:7">
      <c r="D301" s="104"/>
      <c r="E301" s="104"/>
      <c r="F301" s="104"/>
      <c r="G301" s="102"/>
    </row>
    <row r="302" spans="4:7">
      <c r="D302" s="104"/>
      <c r="E302" s="104"/>
      <c r="F302" s="104"/>
      <c r="G302" s="102"/>
    </row>
    <row r="303" spans="4:7">
      <c r="D303" s="104"/>
      <c r="E303" s="104"/>
      <c r="F303" s="104"/>
      <c r="G303" s="102"/>
    </row>
    <row r="304" spans="4:7">
      <c r="D304" s="104"/>
      <c r="E304" s="104"/>
      <c r="F304" s="104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89" activePane="bottomRight" state="frozen"/>
      <selection activeCell="D11" sqref="D11"/>
      <selection pane="topRight" activeCell="D11" sqref="D11"/>
      <selection pane="bottomLeft" activeCell="D11" sqref="D11"/>
      <selection pane="bottomRight" activeCell="G95" sqref="G95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159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105405.93</v>
      </c>
      <c r="G3" s="13">
        <f t="shared" ref="G3:G66" si="2">+F3-H3-I3-J3</f>
        <v>105405.93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10351.799999999999</v>
      </c>
      <c r="G4" s="13">
        <f t="shared" si="2"/>
        <v>10351.799999999999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47410.52</v>
      </c>
      <c r="G5" s="13">
        <f t="shared" si="2"/>
        <v>46802.92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42720</v>
      </c>
      <c r="G6" s="13">
        <f t="shared" si="2"/>
        <v>42720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325837.96000000002</v>
      </c>
      <c r="G7" s="13">
        <f t="shared" si="2"/>
        <v>325837.96000000002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0</v>
      </c>
      <c r="G8" s="13">
        <f t="shared" si="2"/>
        <v>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6</v>
      </c>
      <c r="D9" s="11" t="str">
        <f t="shared" si="0"/>
        <v>AGPM</v>
      </c>
      <c r="E9" s="11" t="str">
        <f t="shared" si="0"/>
        <v>AGPM</v>
      </c>
      <c r="F9" s="12">
        <f t="shared" si="1"/>
        <v>28239</v>
      </c>
      <c r="G9" s="13">
        <f t="shared" si="2"/>
        <v>28239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06</v>
      </c>
      <c r="D10" s="11" t="str">
        <f t="shared" si="0"/>
        <v>AIG</v>
      </c>
      <c r="E10" s="11" t="str">
        <f t="shared" si="0"/>
        <v>AIG</v>
      </c>
      <c r="F10" s="12">
        <f t="shared" si="1"/>
        <v>900</v>
      </c>
      <c r="G10" s="13">
        <f t="shared" si="2"/>
        <v>900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44012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202001..202006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3480.6</v>
      </c>
      <c r="G12" s="13">
        <f t="shared" si="2"/>
        <v>3480.6</v>
      </c>
      <c r="H12" s="14"/>
      <c r="I12" s="14"/>
      <c r="J12" s="14"/>
    </row>
    <row r="13" spans="1:10" ht="13.5" customHeight="1">
      <c r="D13" s="11" t="str">
        <f t="shared" si="0"/>
        <v>APJ</v>
      </c>
      <c r="E13" s="11" t="str">
        <f t="shared" si="0"/>
        <v>ASSISTANCE PROT JURIDIQUE</v>
      </c>
      <c r="F13" s="12">
        <f t="shared" si="3"/>
        <v>16991.52</v>
      </c>
      <c r="G13" s="13">
        <f t="shared" si="2"/>
        <v>16991.52</v>
      </c>
      <c r="H13" s="14"/>
      <c r="I13" s="14"/>
      <c r="J13" s="14"/>
    </row>
    <row r="14" spans="1:10" ht="13.5" customHeight="1">
      <c r="D14" s="11" t="str">
        <f t="shared" si="0"/>
        <v>ASBANQPOPU</v>
      </c>
      <c r="E14" s="11" t="str">
        <f t="shared" si="0"/>
        <v>ASS BANQUE POPULAIRE</v>
      </c>
      <c r="F14" s="12">
        <f t="shared" si="3"/>
        <v>26092.799999999999</v>
      </c>
      <c r="G14" s="13">
        <f t="shared" si="2"/>
        <v>26092.799999999999</v>
      </c>
      <c r="H14" s="14"/>
      <c r="I14" s="14"/>
      <c r="J14" s="14"/>
    </row>
    <row r="15" spans="1:10" ht="13.5" customHeight="1">
      <c r="D15" s="11" t="str">
        <f t="shared" si="0"/>
        <v>ASIROM</v>
      </c>
      <c r="E15" s="11" t="str">
        <f t="shared" si="0"/>
        <v>ASIROM</v>
      </c>
      <c r="F15" s="12">
        <f t="shared" si="3"/>
        <v>0</v>
      </c>
      <c r="G15" s="13">
        <f t="shared" si="2"/>
        <v>0</v>
      </c>
      <c r="H15" s="14"/>
      <c r="I15" s="14"/>
      <c r="J15" s="14"/>
    </row>
    <row r="16" spans="1:10" ht="13.5" customHeight="1">
      <c r="D16" s="11" t="str">
        <f t="shared" si="0"/>
        <v>ASSMUTFONC</v>
      </c>
      <c r="E16" s="11" t="str">
        <f t="shared" si="0"/>
        <v>AMF</v>
      </c>
      <c r="F16" s="12">
        <f t="shared" si="3"/>
        <v>0</v>
      </c>
      <c r="G16" s="13">
        <f t="shared" si="2"/>
        <v>0</v>
      </c>
      <c r="H16" s="14"/>
      <c r="I16" s="14"/>
      <c r="J16" s="14"/>
    </row>
    <row r="17" spans="4:10" ht="13.5" customHeight="1">
      <c r="D17" s="11" t="str">
        <f t="shared" si="0"/>
        <v>ASSSUD</v>
      </c>
      <c r="E17" s="11" t="str">
        <f t="shared" si="0"/>
        <v>ASSURANCE DU SUD</v>
      </c>
      <c r="F17" s="12">
        <f t="shared" si="3"/>
        <v>320</v>
      </c>
      <c r="G17" s="13">
        <f t="shared" si="2"/>
        <v>320</v>
      </c>
      <c r="H17" s="14"/>
      <c r="I17" s="14"/>
      <c r="J17" s="14"/>
    </row>
    <row r="18" spans="4:10" ht="13.5" customHeight="1">
      <c r="D18" s="11" t="str">
        <f t="shared" si="0"/>
        <v>AXA</v>
      </c>
      <c r="E18" s="11" t="str">
        <f t="shared" si="0"/>
        <v>AXA ASSURANCES</v>
      </c>
      <c r="F18" s="12">
        <f t="shared" si="3"/>
        <v>611939.99</v>
      </c>
      <c r="G18" s="13">
        <f t="shared" si="2"/>
        <v>611939.99</v>
      </c>
      <c r="H18" s="14"/>
      <c r="I18" s="14"/>
      <c r="J18" s="14"/>
    </row>
    <row r="19" spans="4:10" ht="13.5" customHeight="1">
      <c r="D19" s="11" t="str">
        <f t="shared" ref="D19:E34" si="4">+D162</f>
        <v>AXABELGI</v>
      </c>
      <c r="E19" s="11" t="str">
        <f t="shared" si="4"/>
        <v>AXA BELGIUM</v>
      </c>
      <c r="F19" s="12">
        <f t="shared" si="3"/>
        <v>0</v>
      </c>
      <c r="G19" s="13">
        <f t="shared" si="2"/>
        <v>0</v>
      </c>
      <c r="H19" s="14"/>
      <c r="I19" s="14"/>
      <c r="J19" s="14"/>
    </row>
    <row r="20" spans="4:10" ht="13.5" customHeight="1">
      <c r="D20" s="11" t="str">
        <f t="shared" si="4"/>
        <v>AXACORP</v>
      </c>
      <c r="E20" s="11" t="str">
        <f t="shared" si="4"/>
        <v>AXA CORPORATE SOLUTIONS ASSURANCES</v>
      </c>
      <c r="F20" s="12">
        <f t="shared" si="3"/>
        <v>1548</v>
      </c>
      <c r="G20" s="13">
        <f t="shared" si="2"/>
        <v>1548</v>
      </c>
      <c r="H20" s="14"/>
      <c r="I20" s="14"/>
      <c r="J20" s="14"/>
    </row>
    <row r="21" spans="4:10" ht="13.5" customHeight="1">
      <c r="D21" s="11" t="str">
        <f t="shared" si="4"/>
        <v>BPCEANATIX</v>
      </c>
      <c r="E21" s="11" t="str">
        <f t="shared" si="4"/>
        <v>BPCE NATIXIS</v>
      </c>
      <c r="F21" s="12">
        <f t="shared" si="3"/>
        <v>39652.800000000003</v>
      </c>
      <c r="G21" s="13">
        <f t="shared" si="2"/>
        <v>39652.800000000003</v>
      </c>
      <c r="H21" s="14"/>
      <c r="I21" s="14"/>
      <c r="J21" s="14"/>
    </row>
    <row r="22" spans="4:10" ht="13.5" customHeight="1">
      <c r="D22" s="11" t="str">
        <f t="shared" si="4"/>
        <v>BPO</v>
      </c>
      <c r="E22" s="11" t="str">
        <f t="shared" si="4"/>
        <v>BPO - CLIENTS EN ATTENTE</v>
      </c>
      <c r="F22" s="12">
        <f t="shared" si="3"/>
        <v>-532.45000000000005</v>
      </c>
      <c r="G22" s="13">
        <f t="shared" si="2"/>
        <v>-532.45000000000005</v>
      </c>
      <c r="H22" s="14"/>
      <c r="I22" s="14"/>
      <c r="J22" s="14"/>
    </row>
    <row r="23" spans="4:10" ht="13.5" customHeight="1">
      <c r="D23" s="11" t="str">
        <f t="shared" si="4"/>
        <v>BQPOST</v>
      </c>
      <c r="E23" s="11" t="str">
        <f t="shared" si="4"/>
        <v>BANQUE POSTALE</v>
      </c>
      <c r="F23" s="12">
        <f t="shared" si="3"/>
        <v>223219.20000000001</v>
      </c>
      <c r="G23" s="13">
        <f t="shared" si="2"/>
        <v>223219.20000000001</v>
      </c>
      <c r="H23" s="14"/>
      <c r="I23" s="14"/>
      <c r="J23" s="14"/>
    </row>
    <row r="24" spans="4:10" ht="13.5" customHeight="1">
      <c r="D24" s="11" t="str">
        <f t="shared" si="4"/>
        <v>BRA</v>
      </c>
      <c r="E24" s="11" t="str">
        <f t="shared" si="4"/>
        <v>BRA - CLIENTS EN ATTENTE</v>
      </c>
      <c r="F24" s="12">
        <f t="shared" si="3"/>
        <v>-10145.200000000001</v>
      </c>
      <c r="G24" s="13">
        <f t="shared" si="2"/>
        <v>-10145.200000000001</v>
      </c>
      <c r="H24" s="14"/>
      <c r="I24" s="14"/>
      <c r="J24" s="14"/>
    </row>
    <row r="25" spans="4:10" ht="13.5" customHeight="1">
      <c r="D25" s="11" t="str">
        <f t="shared" si="4"/>
        <v>BTA</v>
      </c>
      <c r="E25" s="11" t="str">
        <f t="shared" si="4"/>
        <v>BTA</v>
      </c>
      <c r="F25" s="12">
        <f t="shared" si="3"/>
        <v>72</v>
      </c>
      <c r="G25" s="13">
        <f t="shared" si="2"/>
        <v>72</v>
      </c>
      <c r="H25" s="14"/>
      <c r="I25" s="14"/>
      <c r="J25" s="14"/>
    </row>
    <row r="26" spans="4:10" ht="13.5" customHeight="1">
      <c r="D26" s="11" t="str">
        <f t="shared" si="4"/>
        <v>C01POLYSAS</v>
      </c>
      <c r="E26" s="11" t="str">
        <f t="shared" si="4"/>
        <v>C01 POLY SAS</v>
      </c>
      <c r="F26" s="12">
        <f t="shared" si="3"/>
        <v>74566.399999999994</v>
      </c>
      <c r="G26" s="13">
        <f t="shared" si="2"/>
        <v>74566.399999999994</v>
      </c>
      <c r="H26" s="14"/>
      <c r="I26" s="14"/>
      <c r="J26" s="14"/>
    </row>
    <row r="27" spans="4:10" ht="13.5" customHeight="1">
      <c r="D27" s="11" t="str">
        <f t="shared" si="4"/>
        <v>C02POLYATL</v>
      </c>
      <c r="E27" s="11" t="str">
        <f t="shared" si="4"/>
        <v>C02 POLY ATL</v>
      </c>
      <c r="F27" s="12">
        <f t="shared" si="3"/>
        <v>0</v>
      </c>
      <c r="G27" s="13">
        <f t="shared" si="2"/>
        <v>0</v>
      </c>
      <c r="H27" s="14"/>
      <c r="I27" s="14"/>
      <c r="J27" s="14"/>
    </row>
    <row r="28" spans="4:10" ht="13.5" customHeight="1">
      <c r="D28" s="11" t="str">
        <f t="shared" si="4"/>
        <v>C03POLYEST</v>
      </c>
      <c r="E28" s="11" t="str">
        <f t="shared" si="4"/>
        <v>C03 POLY EST</v>
      </c>
      <c r="F28" s="12">
        <f t="shared" si="3"/>
        <v>-526.79999999999995</v>
      </c>
      <c r="G28" s="13">
        <f t="shared" si="2"/>
        <v>-526.79999999999995</v>
      </c>
      <c r="H28" s="14"/>
      <c r="I28" s="14"/>
      <c r="J28" s="14"/>
    </row>
    <row r="29" spans="4:10" ht="13.5" customHeight="1">
      <c r="D29" s="11" t="str">
        <f t="shared" si="4"/>
        <v>C04POLYIDF</v>
      </c>
      <c r="E29" s="11" t="str">
        <f t="shared" si="4"/>
        <v>C04 POLY IDF</v>
      </c>
      <c r="F29" s="12">
        <f t="shared" si="3"/>
        <v>1962</v>
      </c>
      <c r="G29" s="13">
        <f t="shared" si="2"/>
        <v>1962</v>
      </c>
      <c r="H29" s="14"/>
      <c r="I29" s="14"/>
      <c r="J29" s="14"/>
    </row>
    <row r="30" spans="4:10" ht="13.5" customHeight="1">
      <c r="D30" s="11" t="str">
        <f t="shared" si="4"/>
        <v>C05POLYLAN</v>
      </c>
      <c r="E30" s="11" t="str">
        <f t="shared" si="4"/>
        <v>C05 POLY LANGUEDOC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4"/>
        <v>C06POLYMED</v>
      </c>
      <c r="E31" s="11" t="str">
        <f t="shared" si="4"/>
        <v>C06 POLY MED</v>
      </c>
      <c r="F31" s="12">
        <f t="shared" si="3"/>
        <v>0</v>
      </c>
      <c r="G31" s="13">
        <f t="shared" si="2"/>
        <v>0</v>
      </c>
      <c r="H31" s="14"/>
      <c r="I31" s="14"/>
      <c r="J31" s="14"/>
    </row>
    <row r="32" spans="4:10" ht="13.5" customHeight="1">
      <c r="D32" s="11" t="str">
        <f t="shared" si="4"/>
        <v>C07POLYNORD</v>
      </c>
      <c r="E32" s="11" t="str">
        <f t="shared" si="4"/>
        <v>C07 POLY NORD</v>
      </c>
      <c r="F32" s="12">
        <f t="shared" si="3"/>
        <v>20603.57</v>
      </c>
      <c r="G32" s="13">
        <f t="shared" si="2"/>
        <v>20603.57</v>
      </c>
      <c r="H32" s="14"/>
      <c r="I32" s="14"/>
      <c r="J32" s="14"/>
    </row>
    <row r="33" spans="4:10" ht="13.5" customHeight="1">
      <c r="D33" s="11" t="str">
        <f t="shared" si="4"/>
        <v>C10POLYPAQ</v>
      </c>
      <c r="E33" s="11" t="str">
        <f t="shared" si="4"/>
        <v>C10 POLY PAQ</v>
      </c>
      <c r="F33" s="12">
        <f t="shared" si="3"/>
        <v>0</v>
      </c>
      <c r="G33" s="13">
        <f t="shared" si="2"/>
        <v>0</v>
      </c>
      <c r="H33" s="14"/>
      <c r="I33" s="14"/>
      <c r="J33" s="14"/>
    </row>
    <row r="34" spans="4:10" ht="13.5" customHeight="1">
      <c r="D34" s="11" t="str">
        <f t="shared" si="4"/>
        <v>C12POLYANT</v>
      </c>
      <c r="E34" s="11" t="str">
        <f t="shared" si="4"/>
        <v>POLYEXPERT ANTILLES</v>
      </c>
      <c r="F34" s="12">
        <f t="shared" si="3"/>
        <v>117</v>
      </c>
      <c r="G34" s="13">
        <f t="shared" si="2"/>
        <v>117</v>
      </c>
      <c r="H34" s="14"/>
      <c r="I34" s="14"/>
      <c r="J34" s="14"/>
    </row>
    <row r="35" spans="4:10" ht="13.5" customHeight="1">
      <c r="D35" s="11" t="str">
        <f t="shared" ref="D35:E50" si="5">+D178</f>
        <v>C14OCEAN</v>
      </c>
      <c r="E35" s="11" t="str">
        <f t="shared" si="5"/>
        <v>C14 POLY OCEAN INDIEN</v>
      </c>
      <c r="F35" s="12">
        <f t="shared" si="3"/>
        <v>127.7</v>
      </c>
      <c r="G35" s="13">
        <f t="shared" si="2"/>
        <v>127.7</v>
      </c>
      <c r="H35" s="14"/>
      <c r="I35" s="14"/>
      <c r="J35" s="14"/>
    </row>
    <row r="36" spans="4:10" ht="13.5" customHeight="1">
      <c r="D36" s="11" t="str">
        <f t="shared" si="5"/>
        <v>C15POLYTEL</v>
      </c>
      <c r="E36" s="11" t="str">
        <f t="shared" si="5"/>
        <v>C15 POLYTEL</v>
      </c>
      <c r="F36" s="12">
        <f t="shared" si="3"/>
        <v>62957.09</v>
      </c>
      <c r="G36" s="13">
        <f t="shared" si="2"/>
        <v>62957.09</v>
      </c>
      <c r="H36" s="14"/>
      <c r="I36" s="14"/>
      <c r="J36" s="14"/>
    </row>
    <row r="37" spans="4:10" ht="13.5" customHeight="1">
      <c r="D37" s="11" t="str">
        <f t="shared" si="5"/>
        <v>C20ENVIRON</v>
      </c>
      <c r="E37" s="11" t="str">
        <f t="shared" si="5"/>
        <v xml:space="preserve">C20 ENVIRONNEMENT </v>
      </c>
      <c r="F37" s="12">
        <f t="shared" si="3"/>
        <v>0</v>
      </c>
      <c r="G37" s="13">
        <f t="shared" si="2"/>
        <v>0</v>
      </c>
      <c r="H37" s="14"/>
      <c r="I37" s="14"/>
      <c r="J37" s="14"/>
    </row>
    <row r="38" spans="4:10" ht="13.5" customHeight="1">
      <c r="D38" s="11" t="str">
        <f t="shared" si="5"/>
        <v>C32GECO</v>
      </c>
      <c r="E38" s="11" t="str">
        <f t="shared" si="5"/>
        <v xml:space="preserve">C32 GECO </v>
      </c>
      <c r="F38" s="12">
        <f t="shared" si="3"/>
        <v>4905.9399999999996</v>
      </c>
      <c r="G38" s="13">
        <f t="shared" si="2"/>
        <v>4905.9399999999996</v>
      </c>
      <c r="H38" s="14"/>
      <c r="I38" s="14"/>
      <c r="J38" s="14"/>
    </row>
    <row r="39" spans="4:10" ht="13.5" customHeight="1">
      <c r="D39" s="11" t="str">
        <f t="shared" si="5"/>
        <v>C35PREVENBAT</v>
      </c>
      <c r="E39" s="11" t="str">
        <f t="shared" si="5"/>
        <v>C35 PREVENBAT</v>
      </c>
      <c r="F39" s="12">
        <f t="shared" si="3"/>
        <v>0</v>
      </c>
      <c r="G39" s="13">
        <f t="shared" si="2"/>
        <v>0</v>
      </c>
      <c r="H39" s="14"/>
      <c r="I39" s="14"/>
      <c r="J39" s="14"/>
    </row>
    <row r="40" spans="4:10" ht="13.5" customHeight="1">
      <c r="D40" s="11" t="str">
        <f t="shared" si="5"/>
        <v>CAASMUTBTP</v>
      </c>
      <c r="E40" s="11" t="str">
        <f t="shared" si="5"/>
        <v>CAM BTP</v>
      </c>
      <c r="F40" s="12">
        <f t="shared" si="3"/>
        <v>0</v>
      </c>
      <c r="G40" s="13">
        <f t="shared" si="2"/>
        <v>0</v>
      </c>
      <c r="H40" s="14"/>
      <c r="I40" s="14"/>
      <c r="J40" s="14"/>
    </row>
    <row r="41" spans="4:10" ht="13.5" customHeight="1">
      <c r="D41" s="11" t="str">
        <f t="shared" si="5"/>
        <v>CAISSMEUSI</v>
      </c>
      <c r="E41" s="11" t="str">
        <f t="shared" si="5"/>
        <v>CAISSE MEUSIENNE</v>
      </c>
      <c r="F41" s="12">
        <f t="shared" si="3"/>
        <v>8622</v>
      </c>
      <c r="G41" s="13">
        <f t="shared" si="2"/>
        <v>8622</v>
      </c>
      <c r="H41" s="14"/>
      <c r="I41" s="14"/>
      <c r="J41" s="14"/>
    </row>
    <row r="42" spans="4:10" ht="13.5" customHeight="1">
      <c r="D42" s="11" t="str">
        <f t="shared" si="5"/>
        <v>CALYPSO</v>
      </c>
      <c r="E42" s="11" t="str">
        <f t="shared" si="5"/>
        <v>CALYPSO</v>
      </c>
      <c r="F42" s="12">
        <f t="shared" si="3"/>
        <v>2893</v>
      </c>
      <c r="G42" s="13">
        <f t="shared" si="2"/>
        <v>2893</v>
      </c>
      <c r="H42" s="14"/>
      <c r="I42" s="14"/>
      <c r="J42" s="14"/>
    </row>
    <row r="43" spans="4:10" ht="13.5" customHeight="1">
      <c r="D43" s="11" t="str">
        <f t="shared" si="5"/>
        <v>CAMCA</v>
      </c>
      <c r="E43" s="11" t="str">
        <f t="shared" si="5"/>
        <v>CAMCA</v>
      </c>
      <c r="F43" s="12">
        <f t="shared" si="3"/>
        <v>2124</v>
      </c>
      <c r="G43" s="13">
        <f t="shared" si="2"/>
        <v>2124</v>
      </c>
      <c r="H43" s="14"/>
      <c r="I43" s="14"/>
      <c r="J43" s="14"/>
    </row>
    <row r="44" spans="4:10" ht="13.5" customHeight="1">
      <c r="D44" s="11" t="str">
        <f t="shared" si="5"/>
        <v>CARMA</v>
      </c>
      <c r="E44" s="11" t="str">
        <f t="shared" si="5"/>
        <v>CARMA</v>
      </c>
      <c r="F44" s="12">
        <f t="shared" si="3"/>
        <v>1023.6</v>
      </c>
      <c r="G44" s="13">
        <f t="shared" si="2"/>
        <v>1023.6</v>
      </c>
      <c r="H44" s="14"/>
      <c r="I44" s="14"/>
      <c r="J44" s="14"/>
    </row>
    <row r="45" spans="4:10" ht="13.5" customHeight="1">
      <c r="D45" s="11" t="str">
        <f t="shared" si="5"/>
        <v>CFDP</v>
      </c>
      <c r="E45" s="11" t="str">
        <f t="shared" si="5"/>
        <v>CFDP</v>
      </c>
      <c r="F45" s="12">
        <f t="shared" si="3"/>
        <v>3077</v>
      </c>
      <c r="G45" s="13">
        <f t="shared" si="2"/>
        <v>3077</v>
      </c>
      <c r="H45" s="14"/>
      <c r="I45" s="14"/>
      <c r="J45" s="14"/>
    </row>
    <row r="46" spans="4:10" ht="13.5" customHeight="1">
      <c r="D46" s="11" t="str">
        <f t="shared" si="5"/>
        <v>CHUBBASS</v>
      </c>
      <c r="E46" s="11" t="str">
        <f t="shared" si="5"/>
        <v>CHUBB ASSURANCES</v>
      </c>
      <c r="F46" s="12">
        <f t="shared" si="3"/>
        <v>1344</v>
      </c>
      <c r="G46" s="13">
        <f t="shared" si="2"/>
        <v>1344</v>
      </c>
      <c r="H46" s="14"/>
      <c r="I46" s="14"/>
      <c r="J46" s="14"/>
    </row>
    <row r="47" spans="4:10" ht="13.5" customHeight="1">
      <c r="D47" s="11" t="str">
        <f t="shared" si="5"/>
        <v>CIAM</v>
      </c>
      <c r="E47" s="11" t="str">
        <f t="shared" si="5"/>
        <v>CIAM</v>
      </c>
      <c r="F47" s="12">
        <f t="shared" si="3"/>
        <v>360</v>
      </c>
      <c r="G47" s="13">
        <f t="shared" si="2"/>
        <v>360</v>
      </c>
      <c r="H47" s="14"/>
      <c r="I47" s="14"/>
      <c r="J47" s="14"/>
    </row>
    <row r="48" spans="4:10" ht="13.5" customHeight="1">
      <c r="D48" s="11" t="str">
        <f t="shared" si="5"/>
        <v>CIBLEEXPERT</v>
      </c>
      <c r="E48" s="11" t="str">
        <f t="shared" si="5"/>
        <v>C16CIBLEXPERTS</v>
      </c>
      <c r="F48" s="12">
        <f t="shared" si="3"/>
        <v>16732.5</v>
      </c>
      <c r="G48" s="13">
        <f t="shared" si="2"/>
        <v>16732.5</v>
      </c>
      <c r="H48" s="14"/>
      <c r="I48" s="14"/>
      <c r="J48" s="14"/>
    </row>
    <row r="49" spans="4:10" ht="13.5" customHeight="1">
      <c r="D49" s="11" t="str">
        <f t="shared" si="5"/>
        <v>CIBLEXP</v>
      </c>
      <c r="E49" s="11" t="str">
        <f t="shared" si="5"/>
        <v>Tiers à créer</v>
      </c>
      <c r="F49" s="12">
        <f t="shared" si="3"/>
        <v>0</v>
      </c>
      <c r="G49" s="13">
        <f t="shared" si="2"/>
        <v>0</v>
      </c>
      <c r="H49" s="14"/>
      <c r="I49" s="14"/>
      <c r="J49" s="14"/>
    </row>
    <row r="50" spans="4:10" ht="13.5" customHeight="1">
      <c r="D50" s="11" t="str">
        <f t="shared" si="5"/>
        <v>CLIENTDIVERS</v>
      </c>
      <c r="E50" s="11" t="str">
        <f t="shared" si="5"/>
        <v>CLIENT DIVERS</v>
      </c>
      <c r="F50" s="12">
        <f t="shared" si="3"/>
        <v>694.52</v>
      </c>
      <c r="G50" s="13">
        <f t="shared" si="2"/>
        <v>694.52</v>
      </c>
      <c r="H50" s="14"/>
      <c r="I50" s="14"/>
      <c r="J50" s="14"/>
    </row>
    <row r="51" spans="4:10" ht="13.5" customHeight="1">
      <c r="D51" s="11" t="str">
        <f t="shared" ref="D51:E66" si="6">+D194</f>
        <v>COVEA</v>
      </c>
      <c r="E51" s="11" t="str">
        <f t="shared" si="6"/>
        <v>COVEA</v>
      </c>
      <c r="F51" s="12">
        <f t="shared" si="3"/>
        <v>8532</v>
      </c>
      <c r="G51" s="13">
        <f t="shared" si="2"/>
        <v>8532</v>
      </c>
      <c r="H51" s="14"/>
      <c r="I51" s="14"/>
      <c r="J51" s="14"/>
    </row>
    <row r="52" spans="4:10" ht="13.5" customHeight="1">
      <c r="D52" s="11" t="str">
        <f t="shared" si="6"/>
        <v>DAS</v>
      </c>
      <c r="E52" s="11" t="str">
        <f t="shared" si="6"/>
        <v>DAS</v>
      </c>
      <c r="F52" s="12">
        <f t="shared" si="3"/>
        <v>0</v>
      </c>
      <c r="G52" s="13">
        <f t="shared" si="2"/>
        <v>0</v>
      </c>
      <c r="H52" s="14"/>
      <c r="I52" s="14"/>
      <c r="J52" s="14"/>
    </row>
    <row r="53" spans="4:10" ht="13.5" customHeight="1">
      <c r="D53" s="11" t="str">
        <f t="shared" si="6"/>
        <v>DIRECTASS</v>
      </c>
      <c r="E53" s="11" t="str">
        <f t="shared" si="6"/>
        <v>DIRECT ASSURANCES</v>
      </c>
      <c r="F53" s="12">
        <f t="shared" si="3"/>
        <v>816</v>
      </c>
      <c r="G53" s="13">
        <f t="shared" si="2"/>
        <v>816</v>
      </c>
      <c r="H53" s="14"/>
      <c r="I53" s="14"/>
      <c r="J53" s="14"/>
    </row>
    <row r="54" spans="4:10" ht="13.5" customHeight="1">
      <c r="D54" s="11" t="str">
        <f t="shared" si="6"/>
        <v>ECUREUILAS</v>
      </c>
      <c r="E54" s="11" t="str">
        <f t="shared" si="6"/>
        <v>ECUREUIL ASSURANCE</v>
      </c>
      <c r="F54" s="12">
        <f t="shared" si="3"/>
        <v>68424</v>
      </c>
      <c r="G54" s="13">
        <f t="shared" si="2"/>
        <v>68424</v>
      </c>
      <c r="H54" s="14"/>
      <c r="I54" s="14"/>
      <c r="J54" s="14"/>
    </row>
    <row r="55" spans="4:10" ht="13.5" customHeight="1">
      <c r="D55" s="11" t="str">
        <f t="shared" si="6"/>
        <v>EDFCIST</v>
      </c>
      <c r="E55" s="11" t="str">
        <f t="shared" si="6"/>
        <v>EDF CIST</v>
      </c>
      <c r="F55" s="12">
        <f t="shared" si="3"/>
        <v>2041.2</v>
      </c>
      <c r="G55" s="13">
        <f t="shared" si="2"/>
        <v>2041.2</v>
      </c>
      <c r="H55" s="14"/>
      <c r="I55" s="14"/>
      <c r="J55" s="14"/>
    </row>
    <row r="56" spans="4:10" ht="13.5" customHeight="1">
      <c r="D56" s="11" t="str">
        <f t="shared" si="6"/>
        <v>ERDF</v>
      </c>
      <c r="E56" s="11" t="str">
        <f t="shared" si="6"/>
        <v>ERDF</v>
      </c>
      <c r="F56" s="12">
        <f t="shared" si="3"/>
        <v>627</v>
      </c>
      <c r="G56" s="13">
        <f t="shared" si="2"/>
        <v>627</v>
      </c>
      <c r="H56" s="14"/>
      <c r="I56" s="14"/>
      <c r="J56" s="14"/>
    </row>
    <row r="57" spans="4:10" ht="13.5" customHeight="1">
      <c r="D57" s="11" t="str">
        <f t="shared" si="6"/>
        <v>ETHIAS</v>
      </c>
      <c r="E57" s="11" t="str">
        <f t="shared" si="6"/>
        <v>ETHIAS</v>
      </c>
      <c r="F57" s="12">
        <f t="shared" si="3"/>
        <v>10854</v>
      </c>
      <c r="G57" s="13">
        <f t="shared" si="2"/>
        <v>10854</v>
      </c>
      <c r="H57" s="14"/>
      <c r="I57" s="14"/>
      <c r="J57" s="14"/>
    </row>
    <row r="58" spans="4:10" ht="13.5" customHeight="1">
      <c r="D58" s="11" t="str">
        <f t="shared" si="6"/>
        <v>EUROFIL</v>
      </c>
      <c r="E58" s="11" t="str">
        <f t="shared" si="6"/>
        <v>EUROFIL</v>
      </c>
      <c r="F58" s="12">
        <f t="shared" si="3"/>
        <v>14235.17</v>
      </c>
      <c r="G58" s="13">
        <f t="shared" si="2"/>
        <v>14235.17</v>
      </c>
      <c r="H58" s="14"/>
      <c r="I58" s="14"/>
      <c r="J58" s="14"/>
    </row>
    <row r="59" spans="4:10" ht="13.5" customHeight="1">
      <c r="D59" s="11" t="str">
        <f t="shared" si="6"/>
        <v>EUROPROJUR</v>
      </c>
      <c r="E59" s="11" t="str">
        <f t="shared" si="6"/>
        <v>EUROP PROT JURIDIQUE</v>
      </c>
      <c r="F59" s="12">
        <f t="shared" si="3"/>
        <v>5536</v>
      </c>
      <c r="G59" s="13">
        <f t="shared" si="2"/>
        <v>5536</v>
      </c>
      <c r="H59" s="14"/>
      <c r="I59" s="14"/>
      <c r="J59" s="14"/>
    </row>
    <row r="60" spans="4:10" ht="13.5" customHeight="1">
      <c r="D60" s="11" t="str">
        <f t="shared" si="6"/>
        <v>EXPDIRECTE</v>
      </c>
      <c r="E60" s="11" t="str">
        <f t="shared" si="6"/>
        <v>EXPERTISE DIRECTE</v>
      </c>
      <c r="F60" s="12">
        <f t="shared" si="3"/>
        <v>122582.2</v>
      </c>
      <c r="G60" s="13">
        <f t="shared" si="2"/>
        <v>122582.2</v>
      </c>
      <c r="H60" s="14"/>
      <c r="I60" s="14"/>
      <c r="J60" s="14"/>
    </row>
    <row r="61" spans="4:10" ht="13.5" customHeight="1">
      <c r="D61" s="11" t="str">
        <f t="shared" si="6"/>
        <v>FILIAMAIF</v>
      </c>
      <c r="E61" s="11" t="str">
        <f t="shared" si="6"/>
        <v>FILIA MAIF</v>
      </c>
      <c r="F61" s="12">
        <f t="shared" si="3"/>
        <v>28378.3</v>
      </c>
      <c r="G61" s="13">
        <f t="shared" si="2"/>
        <v>28378.3</v>
      </c>
      <c r="H61" s="14"/>
      <c r="I61" s="14"/>
      <c r="J61" s="14"/>
    </row>
    <row r="62" spans="4:10" ht="13.5" customHeight="1">
      <c r="D62" s="11" t="str">
        <f t="shared" si="6"/>
        <v>GAN</v>
      </c>
      <c r="E62" s="11" t="str">
        <f t="shared" si="6"/>
        <v>GAN</v>
      </c>
      <c r="F62" s="12">
        <f t="shared" si="3"/>
        <v>133617.07999999999</v>
      </c>
      <c r="G62" s="13">
        <f t="shared" si="2"/>
        <v>133617.07999999999</v>
      </c>
      <c r="H62" s="14"/>
      <c r="I62" s="14"/>
      <c r="J62" s="14"/>
    </row>
    <row r="63" spans="4:10" ht="13.5" customHeight="1">
      <c r="D63" s="11" t="str">
        <f t="shared" si="6"/>
        <v>GANCIF</v>
      </c>
      <c r="E63" s="11" t="str">
        <f t="shared" si="6"/>
        <v>GAN CIF</v>
      </c>
      <c r="F63" s="12">
        <f t="shared" si="3"/>
        <v>2614</v>
      </c>
      <c r="G63" s="13">
        <f t="shared" si="2"/>
        <v>2614</v>
      </c>
      <c r="H63" s="14"/>
      <c r="I63" s="14"/>
      <c r="J63" s="14"/>
    </row>
    <row r="64" spans="4:10" ht="13.5" customHeight="1">
      <c r="D64" s="11" t="str">
        <f t="shared" si="6"/>
        <v>GANEURO</v>
      </c>
      <c r="E64" s="11" t="str">
        <f t="shared" si="6"/>
        <v>GAN EUROCOURTAGE</v>
      </c>
      <c r="F64" s="12">
        <f t="shared" si="3"/>
        <v>53376.6</v>
      </c>
      <c r="G64" s="13">
        <f t="shared" si="2"/>
        <v>53376.6</v>
      </c>
      <c r="H64" s="14"/>
      <c r="I64" s="14"/>
      <c r="J64" s="14"/>
    </row>
    <row r="65" spans="4:10" ht="13.5" customHeight="1">
      <c r="D65" s="11" t="str">
        <f t="shared" si="6"/>
        <v>GCMAAF</v>
      </c>
      <c r="E65" s="11" t="str">
        <f t="shared" si="6"/>
        <v>C32GECO</v>
      </c>
      <c r="F65" s="12">
        <f t="shared" si="3"/>
        <v>2802</v>
      </c>
      <c r="G65" s="13">
        <f t="shared" si="2"/>
        <v>2802</v>
      </c>
      <c r="H65" s="14"/>
      <c r="I65" s="14"/>
      <c r="J65" s="14"/>
    </row>
    <row r="66" spans="4:10" ht="13.5" customHeight="1">
      <c r="D66" s="11" t="str">
        <f t="shared" si="6"/>
        <v>GENERALI</v>
      </c>
      <c r="E66" s="11" t="str">
        <f t="shared" si="6"/>
        <v>GENERALI ASSURANCES</v>
      </c>
      <c r="F66" s="12">
        <f t="shared" si="3"/>
        <v>223656.48</v>
      </c>
      <c r="G66" s="13">
        <f t="shared" si="2"/>
        <v>222267.68000000002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GMFASS</v>
      </c>
      <c r="E67" s="11" t="str">
        <f t="shared" si="7"/>
        <v>GMFASSURANCES</v>
      </c>
      <c r="F67" s="12">
        <f t="shared" si="3"/>
        <v>49119.6</v>
      </c>
      <c r="G67" s="13">
        <f t="shared" ref="G67:G84" si="8">+F67-H67-I67-J67</f>
        <v>49119.6</v>
      </c>
      <c r="H67" s="14"/>
      <c r="I67" s="14"/>
      <c r="J67" s="14"/>
    </row>
    <row r="68" spans="4:10" ht="13.5" customHeight="1">
      <c r="D68" s="11" t="str">
        <f t="shared" si="7"/>
        <v>GREEBVAL</v>
      </c>
      <c r="E68" s="11" t="str">
        <f t="shared" si="7"/>
        <v>GREEBVAL</v>
      </c>
      <c r="F68" s="12">
        <f t="shared" si="3"/>
        <v>0</v>
      </c>
      <c r="G68" s="13">
        <f t="shared" si="8"/>
        <v>0</v>
      </c>
      <c r="H68" s="14"/>
      <c r="I68" s="14"/>
      <c r="J68" s="14"/>
    </row>
    <row r="69" spans="4:10" ht="13.5" customHeight="1">
      <c r="D69" s="11" t="str">
        <f t="shared" si="7"/>
        <v>GROUCOUR</v>
      </c>
      <c r="E69" s="11" t="str">
        <f t="shared" si="7"/>
        <v>GROUCOUR</v>
      </c>
      <c r="F69" s="12">
        <f t="shared" si="3"/>
        <v>1884</v>
      </c>
      <c r="G69" s="13">
        <f t="shared" si="8"/>
        <v>1884</v>
      </c>
      <c r="H69" s="14"/>
      <c r="I69" s="14"/>
      <c r="J69" s="14"/>
    </row>
    <row r="70" spans="4:10" ht="13.5" customHeight="1">
      <c r="D70" s="11" t="str">
        <f t="shared" si="7"/>
        <v>GROUPAMA</v>
      </c>
      <c r="E70" s="11" t="str">
        <f t="shared" si="7"/>
        <v>GROUPAMA</v>
      </c>
      <c r="F70" s="12">
        <f t="shared" si="3"/>
        <v>485313.24</v>
      </c>
      <c r="G70" s="13">
        <f t="shared" si="8"/>
        <v>485313.24</v>
      </c>
      <c r="H70" s="14"/>
      <c r="I70" s="14"/>
      <c r="J70" s="14"/>
    </row>
    <row r="71" spans="4:10" ht="13.5" customHeight="1">
      <c r="D71" s="11" t="str">
        <f t="shared" si="7"/>
        <v>GROUPAMATR</v>
      </c>
      <c r="E71" s="11" t="str">
        <f t="shared" si="7"/>
        <v>GROUPAMA TRANSPORTS</v>
      </c>
      <c r="F71" s="12">
        <f t="shared" si="3"/>
        <v>396</v>
      </c>
      <c r="G71" s="13">
        <f t="shared" si="8"/>
        <v>396</v>
      </c>
      <c r="H71" s="14"/>
      <c r="I71" s="14"/>
      <c r="J71" s="14"/>
    </row>
    <row r="72" spans="4:10" ht="13.5" customHeight="1">
      <c r="D72" s="11" t="str">
        <f t="shared" si="7"/>
        <v>GROUPEA</v>
      </c>
      <c r="E72" s="11" t="str">
        <f t="shared" si="7"/>
        <v>GROUPE AZUR</v>
      </c>
      <c r="F72" s="12">
        <f t="shared" si="3"/>
        <v>819.6</v>
      </c>
      <c r="G72" s="13">
        <f t="shared" si="8"/>
        <v>819.6</v>
      </c>
      <c r="H72" s="14"/>
      <c r="I72" s="14"/>
      <c r="J72" s="14"/>
    </row>
    <row r="73" spans="4:10" ht="13.5" customHeight="1">
      <c r="D73" s="11" t="str">
        <f t="shared" si="7"/>
        <v>GROUPELAP</v>
      </c>
      <c r="E73" s="11" t="str">
        <f t="shared" si="7"/>
        <v>GROUPE LA POSTE</v>
      </c>
      <c r="F73" s="12">
        <f t="shared" si="3"/>
        <v>1770</v>
      </c>
      <c r="G73" s="13">
        <f t="shared" si="8"/>
        <v>1770</v>
      </c>
      <c r="H73" s="14"/>
      <c r="I73" s="14"/>
      <c r="J73" s="14"/>
    </row>
    <row r="74" spans="4:10" ht="13.5" customHeight="1">
      <c r="D74" s="11" t="str">
        <f t="shared" si="7"/>
        <v>GROUROUM</v>
      </c>
      <c r="E74" s="11" t="str">
        <f t="shared" si="7"/>
        <v>GROUPAMA ROUMANIE</v>
      </c>
      <c r="F74" s="12">
        <f t="shared" si="3"/>
        <v>0</v>
      </c>
      <c r="G74" s="13">
        <f t="shared" si="8"/>
        <v>0</v>
      </c>
      <c r="H74" s="14"/>
      <c r="I74" s="14"/>
      <c r="J74" s="14"/>
    </row>
    <row r="75" spans="4:10" ht="13.5" customHeight="1">
      <c r="D75" s="11" t="str">
        <f t="shared" si="7"/>
        <v>HDIGERLING</v>
      </c>
      <c r="E75" s="11" t="str">
        <f t="shared" si="7"/>
        <v>HDI GERLING</v>
      </c>
      <c r="F75" s="12">
        <f t="shared" si="3"/>
        <v>22728</v>
      </c>
      <c r="G75" s="13">
        <f t="shared" si="8"/>
        <v>22728</v>
      </c>
      <c r="H75" s="14"/>
      <c r="I75" s="14"/>
      <c r="J75" s="14"/>
    </row>
    <row r="76" spans="4:10" ht="13.5" customHeight="1">
      <c r="D76" s="11" t="str">
        <f t="shared" si="7"/>
        <v>HELVETIA</v>
      </c>
      <c r="E76" s="11" t="str">
        <f t="shared" si="7"/>
        <v>HELVETIA</v>
      </c>
      <c r="F76" s="12">
        <f t="shared" ref="F76:F79" si="9">+IF(D219="Total",0,-F219)</f>
        <v>0</v>
      </c>
      <c r="G76" s="13">
        <f t="shared" si="8"/>
        <v>0</v>
      </c>
      <c r="H76" s="14"/>
      <c r="I76" s="14"/>
      <c r="J76" s="14"/>
    </row>
    <row r="77" spans="4:10" ht="13.5" customHeight="1">
      <c r="D77" s="11" t="str">
        <f t="shared" si="7"/>
        <v>HISCOXASS</v>
      </c>
      <c r="E77" s="11" t="str">
        <f t="shared" si="7"/>
        <v>HISCOX ASSURANCES</v>
      </c>
      <c r="F77" s="12">
        <f t="shared" si="9"/>
        <v>900</v>
      </c>
      <c r="G77" s="13">
        <f t="shared" si="8"/>
        <v>900</v>
      </c>
      <c r="H77" s="14"/>
      <c r="I77" s="14"/>
      <c r="J77" s="14"/>
    </row>
    <row r="78" spans="4:10" ht="13.5" customHeight="1">
      <c r="D78" s="11" t="str">
        <f t="shared" si="7"/>
        <v>HUBENERV</v>
      </c>
      <c r="E78" s="11" t="str">
        <f t="shared" si="7"/>
        <v>HUBENERV</v>
      </c>
      <c r="F78" s="12">
        <f t="shared" si="9"/>
        <v>0</v>
      </c>
      <c r="G78" s="13">
        <f t="shared" si="8"/>
        <v>0</v>
      </c>
      <c r="H78" s="14"/>
      <c r="I78" s="14"/>
      <c r="J78" s="14"/>
    </row>
    <row r="79" spans="4:10" ht="13.5" customHeight="1">
      <c r="D79" s="11" t="str">
        <f t="shared" si="7"/>
        <v>HUEBENER</v>
      </c>
      <c r="E79" s="11" t="str">
        <f t="shared" si="7"/>
        <v>HUEBENER</v>
      </c>
      <c r="F79" s="12">
        <f t="shared" si="9"/>
        <v>0</v>
      </c>
      <c r="G79" s="13">
        <f t="shared" si="8"/>
        <v>0</v>
      </c>
      <c r="H79" s="14"/>
      <c r="I79" s="14"/>
      <c r="J79" s="14"/>
    </row>
    <row r="80" spans="4:10" ht="13.5" customHeight="1">
      <c r="D80" s="11" t="str">
        <f t="shared" si="7"/>
        <v>JURIDICA</v>
      </c>
      <c r="E80" s="11" t="str">
        <f t="shared" si="7"/>
        <v>JURIDICA</v>
      </c>
      <c r="F80" s="12">
        <f>+IF(D223="Total",0,-F223)</f>
        <v>360</v>
      </c>
      <c r="G80" s="13">
        <f>+F80-H80-I80-J80</f>
        <v>360</v>
      </c>
      <c r="H80" s="14"/>
      <c r="I80" s="14"/>
      <c r="J80" s="14"/>
    </row>
    <row r="81" spans="1:12" ht="13.5" customHeight="1">
      <c r="D81" s="11" t="str">
        <f t="shared" si="7"/>
        <v>LABRESSANE</v>
      </c>
      <c r="E81" s="11" t="str">
        <f t="shared" si="7"/>
        <v>Tiers à créer</v>
      </c>
      <c r="F81" s="12">
        <f t="shared" ref="F81:F84" si="10">+IF(D224="Grand Total",0,-F224)</f>
        <v>0</v>
      </c>
      <c r="G81" s="13">
        <f t="shared" si="8"/>
        <v>0</v>
      </c>
      <c r="H81" s="14"/>
      <c r="I81" s="14"/>
      <c r="J81" s="14"/>
    </row>
    <row r="82" spans="1:12" ht="13.5" customHeight="1">
      <c r="D82" s="11" t="str">
        <f t="shared" si="7"/>
        <v>LAPARISASS</v>
      </c>
      <c r="E82" s="11" t="str">
        <f t="shared" si="7"/>
        <v>LA PARISIENNE ASSURANCE</v>
      </c>
      <c r="F82" s="12">
        <f t="shared" si="10"/>
        <v>23508</v>
      </c>
      <c r="G82" s="13">
        <f t="shared" si="8"/>
        <v>23508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LAUXILIAIR</v>
      </c>
      <c r="E83" s="11" t="str">
        <f t="shared" si="11"/>
        <v>L AUXILIAIRE</v>
      </c>
      <c r="F83" s="12">
        <f t="shared" si="10"/>
        <v>1416</v>
      </c>
      <c r="G83" s="13">
        <f t="shared" si="8"/>
        <v>1416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LCL - CLIENTS EN ATTENTE</v>
      </c>
      <c r="F84" s="12">
        <f t="shared" si="10"/>
        <v>-480</v>
      </c>
      <c r="G84" s="13">
        <f t="shared" si="8"/>
        <v>-480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2999542.5100000002</v>
      </c>
      <c r="G86" s="13">
        <f>SUM(G2:G85)</f>
        <v>2997546.11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7" t="s">
        <v>11</v>
      </c>
      <c r="F87" s="13">
        <f>+VLOOKUP(D87,D145:F327,3,FALSE)</f>
        <v>-4391173.92</v>
      </c>
      <c r="G87" s="156">
        <f>SUM(G86:J86)</f>
        <v>2999542.51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-1391631.4099999997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2999542.5100000002</v>
      </c>
      <c r="G93" s="33">
        <f>+G86</f>
        <v>2997546.11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499747.41833333339</v>
      </c>
      <c r="G94" s="38">
        <f>+(G93+G95)/1.2*0.2</f>
        <v>499591.01833333337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141</v>
      </c>
      <c r="F98" s="49"/>
      <c r="G98" s="50">
        <f>+G99-G100</f>
        <v>279376.31</v>
      </c>
      <c r="H98" s="50">
        <f t="shared" ref="H98:I98" si="13">+H99-H100</f>
        <v>0</v>
      </c>
      <c r="I98" s="50">
        <f t="shared" si="13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_xll.Assistant.XL.RIK_AC("INF02__;INF02@E=1,S=1031,G=0,T=0,P=0:@R=A,S=1000,V=POLYTEL:R=B,S=1001|1,V={0}:R=C,S=1089,V={1}:",G$97,$B$12)</f>
        <v>181928.31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-97448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-220214.70833333337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>
        <v>97435</v>
      </c>
      <c r="H103" s="55"/>
      <c r="I103" s="55"/>
      <c r="J103" s="56"/>
      <c r="K103" s="47"/>
    </row>
    <row r="104" spans="1:11">
      <c r="D104" s="42"/>
      <c r="E104" s="43"/>
      <c r="F104" s="57" t="s">
        <v>23</v>
      </c>
      <c r="G104" s="58">
        <f>+G102-G103</f>
        <v>-317649.70833333337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v>0.2</v>
      </c>
      <c r="H109" s="28">
        <v>0.19600000000000001</v>
      </c>
      <c r="I109" s="28">
        <v>8.5000000000000006E-2</v>
      </c>
      <c r="J109" s="29" t="s">
        <v>14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133749.54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+'05'!G94</f>
        <v>507332.71666666673</v>
      </c>
      <c r="H113" s="55">
        <f>+'05'!H94</f>
        <v>0</v>
      </c>
      <c r="I113" s="55">
        <f>+'05'!I94</f>
        <v>156.40000000000003</v>
      </c>
      <c r="J113" s="56">
        <f>+'05'!J94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>
        <f>+G113-G94+G111</f>
        <v>141491.23833333337</v>
      </c>
      <c r="H115" s="125">
        <f>+H113-H94+H111</f>
        <v>0</v>
      </c>
      <c r="I115" s="125">
        <f>+I113-I94+I111</f>
        <v>0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-220214.70833333337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361705.94666666677</v>
      </c>
      <c r="H117" s="74">
        <f>+H115-H116</f>
        <v>0</v>
      </c>
      <c r="I117" s="74">
        <f>+I115-I116</f>
        <v>-0.59999999999996589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-220214.70833333337</v>
      </c>
      <c r="G125" s="82"/>
      <c r="H125" s="35"/>
      <c r="I125" s="84"/>
      <c r="J125" s="46"/>
      <c r="K125" s="143">
        <f>+G100+F125</f>
        <v>-317662.70833333337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>
        <v>7561</v>
      </c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>
        <v>1181</v>
      </c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>
        <v>42458</v>
      </c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-271414.1083333334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148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-105405.93</v>
      </c>
      <c r="G146" s="100"/>
    </row>
    <row r="147" spans="4:7">
      <c r="D147" s="110" t="s">
        <v>180</v>
      </c>
      <c r="E147" s="110" t="s">
        <v>181</v>
      </c>
      <c r="F147" s="111">
        <v>-10351.799999999999</v>
      </c>
      <c r="G147" s="100"/>
    </row>
    <row r="148" spans="4:7">
      <c r="D148" s="110" t="s">
        <v>46</v>
      </c>
      <c r="E148" s="110" t="s">
        <v>46</v>
      </c>
      <c r="F148" s="111">
        <v>-47410.52</v>
      </c>
      <c r="G148" s="100"/>
    </row>
    <row r="149" spans="4:7">
      <c r="D149" s="110" t="s">
        <v>182</v>
      </c>
      <c r="E149" s="110" t="s">
        <v>182</v>
      </c>
      <c r="F149" s="111">
        <v>-42720</v>
      </c>
      <c r="G149" s="100"/>
    </row>
    <row r="150" spans="4:7">
      <c r="D150" s="110" t="s">
        <v>47</v>
      </c>
      <c r="E150" s="110" t="s">
        <v>47</v>
      </c>
      <c r="F150" s="111">
        <v>-325837.96000000002</v>
      </c>
      <c r="G150" s="100"/>
    </row>
    <row r="151" spans="4:7">
      <c r="D151" s="110" t="s">
        <v>48</v>
      </c>
      <c r="E151" s="110" t="s">
        <v>183</v>
      </c>
      <c r="F151" s="111">
        <v>0</v>
      </c>
      <c r="G151" s="100"/>
    </row>
    <row r="152" spans="4:7">
      <c r="D152" s="110" t="s">
        <v>49</v>
      </c>
      <c r="E152" s="110" t="s">
        <v>49</v>
      </c>
      <c r="F152" s="111">
        <v>-28239</v>
      </c>
      <c r="G152" s="100"/>
    </row>
    <row r="153" spans="4:7">
      <c r="D153" s="110" t="s">
        <v>287</v>
      </c>
      <c r="E153" s="110" t="s">
        <v>287</v>
      </c>
      <c r="F153" s="111">
        <v>-900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-3480.6</v>
      </c>
      <c r="G155" s="100"/>
    </row>
    <row r="156" spans="4:7">
      <c r="D156" s="110" t="s">
        <v>51</v>
      </c>
      <c r="E156" s="110" t="s">
        <v>186</v>
      </c>
      <c r="F156" s="111">
        <v>-16991.52</v>
      </c>
      <c r="G156" s="100"/>
    </row>
    <row r="157" spans="4:7">
      <c r="D157" s="110" t="s">
        <v>52</v>
      </c>
      <c r="E157" s="110" t="s">
        <v>187</v>
      </c>
      <c r="F157" s="111">
        <v>-26092.799999999999</v>
      </c>
      <c r="G157" s="100"/>
    </row>
    <row r="158" spans="4:7">
      <c r="D158" s="110" t="s">
        <v>188</v>
      </c>
      <c r="E158" s="110" t="s">
        <v>188</v>
      </c>
      <c r="F158" s="111">
        <v>0</v>
      </c>
      <c r="G158" s="100"/>
    </row>
    <row r="159" spans="4:7">
      <c r="D159" s="110" t="s">
        <v>189</v>
      </c>
      <c r="E159" s="110" t="s">
        <v>50</v>
      </c>
      <c r="F159" s="111">
        <v>0</v>
      </c>
      <c r="G159" s="100"/>
    </row>
    <row r="160" spans="4:7">
      <c r="D160" s="110" t="s">
        <v>53</v>
      </c>
      <c r="E160" s="110" t="s">
        <v>54</v>
      </c>
      <c r="F160" s="111">
        <v>-320</v>
      </c>
      <c r="G160" s="100"/>
    </row>
    <row r="161" spans="4:7">
      <c r="D161" s="110" t="s">
        <v>55</v>
      </c>
      <c r="E161" s="110" t="s">
        <v>56</v>
      </c>
      <c r="F161" s="111">
        <v>-611939.99</v>
      </c>
      <c r="G161" s="100"/>
    </row>
    <row r="162" spans="4:7">
      <c r="D162" s="110" t="s">
        <v>190</v>
      </c>
      <c r="E162" s="110" t="s">
        <v>191</v>
      </c>
      <c r="F162" s="111">
        <v>0</v>
      </c>
      <c r="G162" s="100"/>
    </row>
    <row r="163" spans="4:7">
      <c r="D163" s="110" t="s">
        <v>192</v>
      </c>
      <c r="E163" s="110" t="s">
        <v>193</v>
      </c>
      <c r="F163" s="111">
        <v>-1548</v>
      </c>
      <c r="G163" s="100"/>
    </row>
    <row r="164" spans="4:7">
      <c r="D164" s="110" t="s">
        <v>57</v>
      </c>
      <c r="E164" s="110" t="s">
        <v>58</v>
      </c>
      <c r="F164" s="111">
        <v>-39652.800000000003</v>
      </c>
      <c r="G164" s="100"/>
    </row>
    <row r="165" spans="4:7">
      <c r="D165" s="110" t="s">
        <v>302</v>
      </c>
      <c r="E165" s="110" t="s">
        <v>303</v>
      </c>
      <c r="F165" s="111">
        <v>532.45000000000005</v>
      </c>
      <c r="G165" s="100"/>
    </row>
    <row r="166" spans="4:7">
      <c r="D166" s="110" t="s">
        <v>59</v>
      </c>
      <c r="E166" s="110" t="s">
        <v>60</v>
      </c>
      <c r="F166" s="111">
        <v>-223219.20000000001</v>
      </c>
      <c r="G166" s="100"/>
    </row>
    <row r="167" spans="4:7">
      <c r="D167" s="110" t="s">
        <v>61</v>
      </c>
      <c r="E167" s="110" t="s">
        <v>62</v>
      </c>
      <c r="F167" s="111">
        <v>10145.200000000001</v>
      </c>
      <c r="G167" s="100"/>
    </row>
    <row r="168" spans="4:7">
      <c r="D168" s="110" t="s">
        <v>194</v>
      </c>
      <c r="E168" s="110" t="s">
        <v>194</v>
      </c>
      <c r="F168" s="111">
        <v>-72</v>
      </c>
      <c r="G168" s="100"/>
    </row>
    <row r="169" spans="4:7">
      <c r="D169" s="110" t="s">
        <v>63</v>
      </c>
      <c r="E169" s="110" t="s">
        <v>195</v>
      </c>
      <c r="F169" s="111">
        <v>-74566.399999999994</v>
      </c>
      <c r="G169" s="100"/>
    </row>
    <row r="170" spans="4:7">
      <c r="D170" s="110" t="s">
        <v>64</v>
      </c>
      <c r="E170" s="110" t="s">
        <v>304</v>
      </c>
      <c r="F170" s="111">
        <v>0</v>
      </c>
      <c r="G170" s="100"/>
    </row>
    <row r="171" spans="4:7">
      <c r="D171" s="110" t="s">
        <v>65</v>
      </c>
      <c r="E171" s="110" t="s">
        <v>305</v>
      </c>
      <c r="F171" s="111">
        <v>526.79999999999995</v>
      </c>
      <c r="G171" s="100"/>
    </row>
    <row r="172" spans="4:7">
      <c r="D172" s="110" t="s">
        <v>66</v>
      </c>
      <c r="E172" s="110" t="s">
        <v>196</v>
      </c>
      <c r="F172" s="111">
        <v>-1962</v>
      </c>
      <c r="G172" s="100"/>
    </row>
    <row r="173" spans="4:7">
      <c r="D173" s="110" t="s">
        <v>67</v>
      </c>
      <c r="E173" s="110" t="s">
        <v>197</v>
      </c>
      <c r="F173" s="111">
        <v>0</v>
      </c>
      <c r="G173" s="100"/>
    </row>
    <row r="174" spans="4:7">
      <c r="D174" s="110" t="s">
        <v>68</v>
      </c>
      <c r="E174" s="110" t="s">
        <v>320</v>
      </c>
      <c r="F174" s="111">
        <v>0</v>
      </c>
      <c r="G174" s="100"/>
    </row>
    <row r="175" spans="4:7">
      <c r="D175" s="110" t="s">
        <v>69</v>
      </c>
      <c r="E175" s="110" t="s">
        <v>288</v>
      </c>
      <c r="F175" s="111">
        <v>-20603.57</v>
      </c>
      <c r="G175" s="100"/>
    </row>
    <row r="176" spans="4:7">
      <c r="D176" s="110" t="s">
        <v>70</v>
      </c>
      <c r="E176" s="110" t="s">
        <v>198</v>
      </c>
      <c r="F176" s="111">
        <v>0</v>
      </c>
      <c r="G176" s="100"/>
    </row>
    <row r="177" spans="4:7">
      <c r="D177" s="110" t="s">
        <v>306</v>
      </c>
      <c r="E177" s="110" t="s">
        <v>307</v>
      </c>
      <c r="F177" s="111">
        <v>-117</v>
      </c>
      <c r="G177" s="100"/>
    </row>
    <row r="178" spans="4:7">
      <c r="D178" s="110" t="s">
        <v>289</v>
      </c>
      <c r="E178" s="110" t="s">
        <v>290</v>
      </c>
      <c r="F178" s="111">
        <v>-127.7</v>
      </c>
      <c r="G178" s="100"/>
    </row>
    <row r="179" spans="4:7">
      <c r="D179" s="110" t="s">
        <v>199</v>
      </c>
      <c r="E179" s="110" t="s">
        <v>200</v>
      </c>
      <c r="F179" s="111">
        <v>-62957.09</v>
      </c>
      <c r="G179" s="100"/>
    </row>
    <row r="180" spans="4:7">
      <c r="D180" s="110" t="s">
        <v>291</v>
      </c>
      <c r="E180" s="110" t="s">
        <v>292</v>
      </c>
      <c r="F180" s="111">
        <v>0</v>
      </c>
      <c r="G180" s="100"/>
    </row>
    <row r="181" spans="4:7">
      <c r="D181" s="110" t="s">
        <v>71</v>
      </c>
      <c r="E181" s="110" t="s">
        <v>293</v>
      </c>
      <c r="F181" s="111">
        <v>-4905.9399999999996</v>
      </c>
      <c r="G181" s="100"/>
    </row>
    <row r="182" spans="4:7">
      <c r="D182" s="110" t="s">
        <v>294</v>
      </c>
      <c r="E182" s="110" t="s">
        <v>295</v>
      </c>
      <c r="F182" s="111">
        <v>0</v>
      </c>
      <c r="G182" s="100"/>
    </row>
    <row r="183" spans="4:7">
      <c r="D183" s="110" t="s">
        <v>201</v>
      </c>
      <c r="E183" s="110" t="s">
        <v>202</v>
      </c>
      <c r="F183" s="111">
        <v>0</v>
      </c>
      <c r="G183" s="100"/>
    </row>
    <row r="184" spans="4:7">
      <c r="D184" s="110" t="s">
        <v>203</v>
      </c>
      <c r="E184" s="110" t="s">
        <v>204</v>
      </c>
      <c r="F184" s="111">
        <v>-8622</v>
      </c>
      <c r="G184" s="100"/>
    </row>
    <row r="185" spans="4:7">
      <c r="D185" s="110" t="s">
        <v>72</v>
      </c>
      <c r="E185" s="110" t="s">
        <v>72</v>
      </c>
      <c r="F185" s="111">
        <v>-2893</v>
      </c>
      <c r="G185" s="100"/>
    </row>
    <row r="186" spans="4:7">
      <c r="D186" s="110" t="s">
        <v>205</v>
      </c>
      <c r="E186" s="110" t="s">
        <v>205</v>
      </c>
      <c r="F186" s="111">
        <v>-2124</v>
      </c>
      <c r="G186" s="100"/>
    </row>
    <row r="187" spans="4:7">
      <c r="D187" s="110" t="s">
        <v>73</v>
      </c>
      <c r="E187" s="110" t="s">
        <v>73</v>
      </c>
      <c r="F187" s="111">
        <v>-1023.6</v>
      </c>
      <c r="G187" s="100"/>
    </row>
    <row r="188" spans="4:7">
      <c r="D188" s="110" t="s">
        <v>206</v>
      </c>
      <c r="E188" s="110" t="s">
        <v>206</v>
      </c>
      <c r="F188" s="111">
        <v>-3077</v>
      </c>
      <c r="G188" s="100"/>
    </row>
    <row r="189" spans="4:7">
      <c r="D189" s="110" t="s">
        <v>207</v>
      </c>
      <c r="E189" s="110" t="s">
        <v>208</v>
      </c>
      <c r="F189" s="111">
        <v>-1344</v>
      </c>
      <c r="G189" s="100"/>
    </row>
    <row r="190" spans="4:7">
      <c r="D190" s="110" t="s">
        <v>209</v>
      </c>
      <c r="E190" s="110" t="s">
        <v>209</v>
      </c>
      <c r="F190" s="111">
        <v>-360</v>
      </c>
      <c r="G190" s="100"/>
    </row>
    <row r="191" spans="4:7">
      <c r="D191" s="110" t="s">
        <v>210</v>
      </c>
      <c r="E191" s="110" t="s">
        <v>211</v>
      </c>
      <c r="F191" s="111">
        <v>-16732.5</v>
      </c>
      <c r="G191" s="100"/>
    </row>
    <row r="192" spans="4:7">
      <c r="D192" s="110" t="s">
        <v>321</v>
      </c>
      <c r="E192" s="110" t="s">
        <v>89</v>
      </c>
      <c r="F192" s="111">
        <v>0</v>
      </c>
      <c r="G192" s="100"/>
    </row>
    <row r="193" spans="4:7">
      <c r="D193" s="110" t="s">
        <v>212</v>
      </c>
      <c r="E193" s="110" t="s">
        <v>213</v>
      </c>
      <c r="F193" s="111">
        <v>-694.52</v>
      </c>
      <c r="G193" s="100"/>
    </row>
    <row r="194" spans="4:7">
      <c r="D194" s="110" t="s">
        <v>214</v>
      </c>
      <c r="E194" s="110" t="s">
        <v>214</v>
      </c>
      <c r="F194" s="111">
        <v>-8532</v>
      </c>
      <c r="G194" s="100"/>
    </row>
    <row r="195" spans="4:7">
      <c r="D195" s="110" t="s">
        <v>308</v>
      </c>
      <c r="E195" s="110" t="s">
        <v>308</v>
      </c>
      <c r="F195" s="111">
        <v>0</v>
      </c>
      <c r="G195" s="100"/>
    </row>
    <row r="196" spans="4:7">
      <c r="D196" s="110" t="s">
        <v>74</v>
      </c>
      <c r="E196" s="110" t="s">
        <v>75</v>
      </c>
      <c r="F196" s="111">
        <v>-816</v>
      </c>
      <c r="G196" s="100"/>
    </row>
    <row r="197" spans="4:7">
      <c r="D197" s="110" t="s">
        <v>76</v>
      </c>
      <c r="E197" s="110" t="s">
        <v>77</v>
      </c>
      <c r="F197" s="111">
        <v>-68424</v>
      </c>
      <c r="G197" s="100"/>
    </row>
    <row r="198" spans="4:7">
      <c r="D198" s="110" t="s">
        <v>215</v>
      </c>
      <c r="E198" s="110" t="s">
        <v>216</v>
      </c>
      <c r="F198" s="111">
        <v>-2041.2</v>
      </c>
      <c r="G198" s="100"/>
    </row>
    <row r="199" spans="4:7">
      <c r="D199" s="110" t="s">
        <v>217</v>
      </c>
      <c r="E199" s="110" t="s">
        <v>217</v>
      </c>
      <c r="F199" s="111">
        <v>-627</v>
      </c>
      <c r="G199" s="100"/>
    </row>
    <row r="200" spans="4:7">
      <c r="D200" s="110" t="s">
        <v>218</v>
      </c>
      <c r="E200" s="110" t="s">
        <v>218</v>
      </c>
      <c r="F200" s="111">
        <v>-10854</v>
      </c>
      <c r="G200" s="100"/>
    </row>
    <row r="201" spans="4:7">
      <c r="D201" s="110" t="s">
        <v>78</v>
      </c>
      <c r="E201" s="110" t="s">
        <v>78</v>
      </c>
      <c r="F201" s="111">
        <v>-14235.17</v>
      </c>
      <c r="G201" s="100"/>
    </row>
    <row r="202" spans="4:7">
      <c r="D202" s="110" t="s">
        <v>79</v>
      </c>
      <c r="E202" s="110" t="s">
        <v>80</v>
      </c>
      <c r="F202" s="111">
        <v>-5536</v>
      </c>
      <c r="G202" s="100"/>
    </row>
    <row r="203" spans="4:7">
      <c r="D203" s="110" t="s">
        <v>219</v>
      </c>
      <c r="E203" s="110" t="s">
        <v>220</v>
      </c>
      <c r="F203" s="111">
        <v>-122582.2</v>
      </c>
      <c r="G203" s="100"/>
    </row>
    <row r="204" spans="4:7">
      <c r="D204" s="110" t="s">
        <v>81</v>
      </c>
      <c r="E204" s="110" t="s">
        <v>82</v>
      </c>
      <c r="F204" s="111">
        <v>-28378.3</v>
      </c>
      <c r="G204" s="100"/>
    </row>
    <row r="205" spans="4:7">
      <c r="D205" s="110" t="s">
        <v>83</v>
      </c>
      <c r="E205" s="110" t="s">
        <v>83</v>
      </c>
      <c r="F205" s="111">
        <v>-133617.07999999999</v>
      </c>
      <c r="G205" s="100"/>
    </row>
    <row r="206" spans="4:7">
      <c r="D206" s="110" t="s">
        <v>84</v>
      </c>
      <c r="E206" s="110" t="s">
        <v>85</v>
      </c>
      <c r="F206" s="111">
        <v>-2614</v>
      </c>
      <c r="G206" s="100"/>
    </row>
    <row r="207" spans="4:7">
      <c r="D207" s="110" t="s">
        <v>86</v>
      </c>
      <c r="E207" s="110" t="s">
        <v>87</v>
      </c>
      <c r="F207" s="111">
        <v>-53376.6</v>
      </c>
      <c r="G207" s="100"/>
    </row>
    <row r="208" spans="4:7">
      <c r="D208" s="110" t="s">
        <v>88</v>
      </c>
      <c r="E208" s="110" t="s">
        <v>71</v>
      </c>
      <c r="F208" s="111">
        <v>-2802</v>
      </c>
      <c r="G208" s="100"/>
    </row>
    <row r="209" spans="4:7">
      <c r="D209" s="110" t="s">
        <v>90</v>
      </c>
      <c r="E209" s="110" t="s">
        <v>91</v>
      </c>
      <c r="F209" s="111">
        <v>-223656.48</v>
      </c>
      <c r="G209" s="100"/>
    </row>
    <row r="210" spans="4:7">
      <c r="D210" s="110" t="s">
        <v>92</v>
      </c>
      <c r="E210" s="110" t="s">
        <v>93</v>
      </c>
      <c r="F210" s="111">
        <v>-49119.6</v>
      </c>
      <c r="G210" s="100"/>
    </row>
    <row r="211" spans="4:7">
      <c r="D211" s="110" t="s">
        <v>322</v>
      </c>
      <c r="E211" s="110" t="s">
        <v>322</v>
      </c>
      <c r="F211" s="111">
        <v>0</v>
      </c>
      <c r="G211" s="100"/>
    </row>
    <row r="212" spans="4:7">
      <c r="D212" s="110" t="s">
        <v>316</v>
      </c>
      <c r="E212" s="110" t="s">
        <v>316</v>
      </c>
      <c r="F212" s="111">
        <v>-1884</v>
      </c>
      <c r="G212" s="100"/>
    </row>
    <row r="213" spans="4:7">
      <c r="D213" s="110" t="s">
        <v>94</v>
      </c>
      <c r="E213" s="110" t="s">
        <v>94</v>
      </c>
      <c r="F213" s="111">
        <v>-485313.24</v>
      </c>
      <c r="G213" s="101"/>
    </row>
    <row r="214" spans="4:7">
      <c r="D214" s="110" t="s">
        <v>221</v>
      </c>
      <c r="E214" s="110" t="s">
        <v>222</v>
      </c>
      <c r="F214" s="111">
        <v>-396</v>
      </c>
      <c r="G214" s="102"/>
    </row>
    <row r="215" spans="4:7">
      <c r="D215" s="110" t="s">
        <v>296</v>
      </c>
      <c r="E215" s="110" t="s">
        <v>297</v>
      </c>
      <c r="F215" s="111">
        <v>-819.6</v>
      </c>
      <c r="G215" s="102"/>
    </row>
    <row r="216" spans="4:7">
      <c r="D216" s="110" t="s">
        <v>223</v>
      </c>
      <c r="E216" s="110" t="s">
        <v>224</v>
      </c>
      <c r="F216" s="111">
        <v>-1770</v>
      </c>
      <c r="G216" s="102"/>
    </row>
    <row r="217" spans="4:7">
      <c r="D217" s="110" t="s">
        <v>225</v>
      </c>
      <c r="E217" s="110" t="s">
        <v>226</v>
      </c>
      <c r="F217" s="111">
        <v>0</v>
      </c>
      <c r="G217" s="102"/>
    </row>
    <row r="218" spans="4:7">
      <c r="D218" s="110" t="s">
        <v>95</v>
      </c>
      <c r="E218" s="110" t="s">
        <v>227</v>
      </c>
      <c r="F218" s="111">
        <v>-22728</v>
      </c>
      <c r="G218" s="102"/>
    </row>
    <row r="219" spans="4:7">
      <c r="D219" s="110" t="s">
        <v>228</v>
      </c>
      <c r="E219" s="110" t="s">
        <v>228</v>
      </c>
      <c r="F219" s="111">
        <v>0</v>
      </c>
      <c r="G219" s="102"/>
    </row>
    <row r="220" spans="4:7">
      <c r="D220" s="110" t="s">
        <v>229</v>
      </c>
      <c r="E220" s="110" t="s">
        <v>230</v>
      </c>
      <c r="F220" s="111">
        <v>-900</v>
      </c>
      <c r="G220" s="102"/>
    </row>
    <row r="221" spans="4:7">
      <c r="D221" s="110" t="s">
        <v>317</v>
      </c>
      <c r="E221" s="110" t="s">
        <v>317</v>
      </c>
      <c r="F221" s="111">
        <v>0</v>
      </c>
      <c r="G221" s="102"/>
    </row>
    <row r="222" spans="4:7">
      <c r="D222" s="110" t="s">
        <v>325</v>
      </c>
      <c r="E222" s="110" t="s">
        <v>325</v>
      </c>
      <c r="F222" s="111">
        <v>0</v>
      </c>
      <c r="G222" s="102"/>
    </row>
    <row r="223" spans="4:7">
      <c r="D223" s="110" t="s">
        <v>231</v>
      </c>
      <c r="E223" s="110" t="s">
        <v>231</v>
      </c>
      <c r="F223" s="111">
        <v>-360</v>
      </c>
      <c r="G223" s="102"/>
    </row>
    <row r="224" spans="4:7">
      <c r="D224" s="110" t="s">
        <v>298</v>
      </c>
      <c r="E224" s="110" t="s">
        <v>89</v>
      </c>
      <c r="F224" s="111">
        <v>0</v>
      </c>
      <c r="G224" s="102"/>
    </row>
    <row r="225" spans="4:7">
      <c r="D225" s="110" t="s">
        <v>232</v>
      </c>
      <c r="E225" s="110" t="s">
        <v>233</v>
      </c>
      <c r="F225" s="111">
        <v>-23508</v>
      </c>
      <c r="G225" s="102"/>
    </row>
    <row r="226" spans="4:7">
      <c r="D226" s="110" t="s">
        <v>96</v>
      </c>
      <c r="E226" s="110" t="s">
        <v>97</v>
      </c>
      <c r="F226" s="111">
        <v>-1416</v>
      </c>
      <c r="G226" s="102"/>
    </row>
    <row r="227" spans="4:7">
      <c r="D227" s="110" t="s">
        <v>309</v>
      </c>
      <c r="E227" s="110" t="s">
        <v>310</v>
      </c>
      <c r="F227" s="111">
        <v>480</v>
      </c>
      <c r="G227" s="102"/>
    </row>
    <row r="228" spans="4:7">
      <c r="D228" s="110" t="s">
        <v>98</v>
      </c>
      <c r="E228" s="110" t="s">
        <v>99</v>
      </c>
      <c r="F228" s="111">
        <v>-8624.99</v>
      </c>
      <c r="G228" s="102"/>
    </row>
    <row r="229" spans="4:7">
      <c r="D229" s="110" t="s">
        <v>100</v>
      </c>
      <c r="E229" s="110" t="s">
        <v>100</v>
      </c>
      <c r="F229" s="111">
        <v>-57761.04</v>
      </c>
      <c r="G229" s="102"/>
    </row>
    <row r="230" spans="4:7">
      <c r="D230" s="110" t="s">
        <v>101</v>
      </c>
      <c r="E230" s="110" t="s">
        <v>101</v>
      </c>
      <c r="F230" s="111">
        <v>-159581.41</v>
      </c>
      <c r="G230" s="102"/>
    </row>
    <row r="231" spans="4:7">
      <c r="D231" s="110" t="s">
        <v>234</v>
      </c>
      <c r="E231" s="110" t="s">
        <v>234</v>
      </c>
      <c r="F231" s="111">
        <v>-1440</v>
      </c>
      <c r="G231" s="102"/>
    </row>
    <row r="232" spans="4:7">
      <c r="D232" s="110" t="s">
        <v>102</v>
      </c>
      <c r="E232" s="110" t="s">
        <v>102</v>
      </c>
      <c r="F232" s="111">
        <v>-30465</v>
      </c>
      <c r="G232" s="102"/>
    </row>
    <row r="233" spans="4:7">
      <c r="D233" s="110" t="s">
        <v>103</v>
      </c>
      <c r="E233" s="110" t="s">
        <v>103</v>
      </c>
      <c r="F233" s="111">
        <v>-183581.96</v>
      </c>
      <c r="G233" s="102"/>
    </row>
    <row r="234" spans="4:7">
      <c r="D234" s="110" t="s">
        <v>235</v>
      </c>
      <c r="E234" s="110" t="s">
        <v>235</v>
      </c>
      <c r="F234" s="111">
        <v>-16628.400000000001</v>
      </c>
      <c r="G234" s="102"/>
    </row>
    <row r="235" spans="4:7">
      <c r="D235" s="110" t="s">
        <v>299</v>
      </c>
      <c r="E235" s="110" t="s">
        <v>89</v>
      </c>
      <c r="F235" s="111">
        <v>0</v>
      </c>
      <c r="G235" s="102"/>
    </row>
    <row r="236" spans="4:7">
      <c r="D236" s="110" t="s">
        <v>236</v>
      </c>
      <c r="E236" s="110" t="s">
        <v>236</v>
      </c>
      <c r="F236" s="111">
        <v>-35212.199999999997</v>
      </c>
      <c r="G236" s="102"/>
    </row>
    <row r="237" spans="4:7">
      <c r="D237" s="110" t="s">
        <v>104</v>
      </c>
      <c r="E237" s="110" t="s">
        <v>104</v>
      </c>
      <c r="F237" s="111">
        <v>0</v>
      </c>
      <c r="G237" s="102"/>
    </row>
    <row r="238" spans="4:7">
      <c r="D238" s="110" t="s">
        <v>105</v>
      </c>
      <c r="E238" s="110" t="s">
        <v>106</v>
      </c>
      <c r="F238" s="111">
        <v>-552</v>
      </c>
      <c r="G238" s="102"/>
    </row>
    <row r="239" spans="4:7">
      <c r="D239" s="110" t="s">
        <v>311</v>
      </c>
      <c r="E239" s="110" t="s">
        <v>311</v>
      </c>
      <c r="F239" s="111">
        <v>0</v>
      </c>
      <c r="G239" s="102"/>
    </row>
    <row r="240" spans="4:7">
      <c r="D240" s="110" t="s">
        <v>237</v>
      </c>
      <c r="E240" s="110" t="s">
        <v>238</v>
      </c>
      <c r="F240" s="111">
        <v>0</v>
      </c>
      <c r="G240" s="102"/>
    </row>
    <row r="241" spans="4:7">
      <c r="D241" s="110" t="s">
        <v>107</v>
      </c>
      <c r="E241" s="110" t="s">
        <v>108</v>
      </c>
      <c r="F241" s="111">
        <v>-133014.01</v>
      </c>
      <c r="G241" s="102"/>
    </row>
    <row r="242" spans="4:7">
      <c r="D242" s="110" t="s">
        <v>239</v>
      </c>
      <c r="E242" s="110" t="s">
        <v>240</v>
      </c>
      <c r="F242" s="111">
        <v>0</v>
      </c>
      <c r="G242" s="102"/>
    </row>
    <row r="243" spans="4:7">
      <c r="D243" s="110" t="s">
        <v>241</v>
      </c>
      <c r="E243" s="110" t="s">
        <v>242</v>
      </c>
      <c r="F243" s="111">
        <v>-18399.34</v>
      </c>
      <c r="G243" s="102"/>
    </row>
    <row r="244" spans="4:7">
      <c r="D244" s="110" t="s">
        <v>243</v>
      </c>
      <c r="E244" s="110" t="s">
        <v>244</v>
      </c>
      <c r="F244" s="111">
        <v>-2040</v>
      </c>
      <c r="G244" s="102"/>
    </row>
    <row r="245" spans="4:7">
      <c r="D245" s="110" t="s">
        <v>318</v>
      </c>
      <c r="E245" s="110" t="s">
        <v>319</v>
      </c>
      <c r="F245" s="111">
        <v>0</v>
      </c>
      <c r="G245" s="102"/>
    </row>
    <row r="246" spans="4:7">
      <c r="D246" s="110" t="s">
        <v>245</v>
      </c>
      <c r="E246" s="110" t="s">
        <v>246</v>
      </c>
      <c r="F246" s="111">
        <v>-1128</v>
      </c>
      <c r="G246" s="102"/>
    </row>
    <row r="247" spans="4:7">
      <c r="D247" s="110" t="s">
        <v>247</v>
      </c>
      <c r="E247" s="110" t="s">
        <v>248</v>
      </c>
      <c r="F247" s="111">
        <v>-792</v>
      </c>
      <c r="G247" s="102"/>
    </row>
    <row r="248" spans="4:7">
      <c r="D248" s="110" t="s">
        <v>312</v>
      </c>
      <c r="E248" s="110" t="s">
        <v>313</v>
      </c>
      <c r="F248" s="111">
        <v>-648</v>
      </c>
      <c r="G248" s="102"/>
    </row>
    <row r="249" spans="4:7">
      <c r="D249" s="110" t="s">
        <v>249</v>
      </c>
      <c r="E249" s="110" t="s">
        <v>250</v>
      </c>
      <c r="F249" s="111">
        <v>-1245</v>
      </c>
      <c r="G249" s="102"/>
    </row>
    <row r="250" spans="4:7">
      <c r="D250" s="110" t="s">
        <v>109</v>
      </c>
      <c r="E250" s="110" t="s">
        <v>110</v>
      </c>
      <c r="F250" s="111">
        <v>-8486</v>
      </c>
      <c r="G250" s="102"/>
    </row>
    <row r="251" spans="4:7">
      <c r="D251" s="110" t="s">
        <v>111</v>
      </c>
      <c r="E251" s="110" t="s">
        <v>112</v>
      </c>
      <c r="F251" s="111">
        <v>-53798.07</v>
      </c>
      <c r="G251" s="102"/>
    </row>
    <row r="252" spans="4:7">
      <c r="D252" s="110" t="s">
        <v>113</v>
      </c>
      <c r="E252" s="110" t="s">
        <v>251</v>
      </c>
      <c r="F252" s="111">
        <v>-1390</v>
      </c>
      <c r="G252" s="102"/>
    </row>
    <row r="253" spans="4:7">
      <c r="D253" s="110" t="s">
        <v>326</v>
      </c>
      <c r="E253" s="110" t="s">
        <v>327</v>
      </c>
      <c r="F253" s="111">
        <v>-60</v>
      </c>
      <c r="G253" s="102"/>
    </row>
    <row r="254" spans="4:7">
      <c r="D254" s="110" t="s">
        <v>314</v>
      </c>
      <c r="E254" s="110" t="s">
        <v>315</v>
      </c>
      <c r="F254" s="111">
        <v>-300</v>
      </c>
      <c r="G254" s="102"/>
    </row>
    <row r="255" spans="4:7">
      <c r="D255" s="110" t="s">
        <v>114</v>
      </c>
      <c r="E255" s="110" t="s">
        <v>114</v>
      </c>
      <c r="F255" s="111">
        <v>-358297.9</v>
      </c>
      <c r="G255" s="102"/>
    </row>
    <row r="256" spans="4:7">
      <c r="D256" s="110" t="s">
        <v>252</v>
      </c>
      <c r="E256" s="110" t="s">
        <v>252</v>
      </c>
      <c r="F256" s="111">
        <v>0</v>
      </c>
      <c r="G256" s="102"/>
    </row>
    <row r="257" spans="4:7">
      <c r="D257" s="110" t="s">
        <v>253</v>
      </c>
      <c r="E257" s="110" t="s">
        <v>254</v>
      </c>
      <c r="F257" s="111">
        <v>-876</v>
      </c>
      <c r="G257" s="102"/>
    </row>
    <row r="258" spans="4:7">
      <c r="D258" s="110" t="s">
        <v>115</v>
      </c>
      <c r="E258" s="110" t="s">
        <v>255</v>
      </c>
      <c r="F258" s="111">
        <v>0</v>
      </c>
      <c r="G258" s="102"/>
    </row>
    <row r="259" spans="4:7">
      <c r="D259" s="110" t="s">
        <v>256</v>
      </c>
      <c r="E259" s="110" t="s">
        <v>116</v>
      </c>
      <c r="F259" s="111">
        <v>0</v>
      </c>
      <c r="G259" s="102"/>
    </row>
    <row r="260" spans="4:7">
      <c r="D260" s="110" t="s">
        <v>257</v>
      </c>
      <c r="E260" s="110" t="s">
        <v>68</v>
      </c>
      <c r="F260" s="111">
        <v>0</v>
      </c>
      <c r="G260" s="102"/>
    </row>
    <row r="261" spans="4:7">
      <c r="D261" s="110" t="s">
        <v>258</v>
      </c>
      <c r="E261" s="110" t="s">
        <v>259</v>
      </c>
      <c r="F261" s="111">
        <v>-9632.4</v>
      </c>
      <c r="G261" s="102"/>
    </row>
    <row r="262" spans="4:7">
      <c r="D262" s="110" t="s">
        <v>260</v>
      </c>
      <c r="E262" s="110" t="s">
        <v>261</v>
      </c>
      <c r="F262" s="111">
        <v>-784.88</v>
      </c>
      <c r="G262" s="102"/>
    </row>
    <row r="263" spans="4:7">
      <c r="D263" s="110" t="s">
        <v>117</v>
      </c>
      <c r="E263" s="110" t="s">
        <v>118</v>
      </c>
      <c r="F263" s="111">
        <v>-82465</v>
      </c>
      <c r="G263" s="102"/>
    </row>
    <row r="264" spans="4:7">
      <c r="D264" s="110" t="s">
        <v>119</v>
      </c>
      <c r="E264" s="110" t="s">
        <v>120</v>
      </c>
      <c r="F264" s="111">
        <v>0</v>
      </c>
      <c r="G264" s="102"/>
    </row>
    <row r="265" spans="4:7">
      <c r="D265" s="110" t="s">
        <v>262</v>
      </c>
      <c r="E265" s="110" t="s">
        <v>263</v>
      </c>
      <c r="F265" s="111">
        <v>-432</v>
      </c>
      <c r="G265" s="102"/>
    </row>
    <row r="266" spans="4:7">
      <c r="D266" s="110" t="s">
        <v>264</v>
      </c>
      <c r="E266" s="110" t="s">
        <v>264</v>
      </c>
      <c r="F266" s="111">
        <v>-3627</v>
      </c>
      <c r="G266" s="102"/>
    </row>
    <row r="267" spans="4:7">
      <c r="D267" s="110" t="s">
        <v>121</v>
      </c>
      <c r="E267" s="110" t="s">
        <v>122</v>
      </c>
      <c r="F267" s="111">
        <v>-10402.92</v>
      </c>
      <c r="G267" s="102"/>
    </row>
    <row r="268" spans="4:7">
      <c r="D268" s="110" t="s">
        <v>265</v>
      </c>
      <c r="E268" s="110" t="s">
        <v>265</v>
      </c>
      <c r="F268" s="111">
        <v>-1512</v>
      </c>
      <c r="G268" s="102"/>
    </row>
    <row r="269" spans="4:7">
      <c r="D269" s="110" t="s">
        <v>123</v>
      </c>
      <c r="E269" s="110" t="s">
        <v>124</v>
      </c>
      <c r="F269" s="111">
        <v>-21096</v>
      </c>
      <c r="G269" s="102"/>
    </row>
    <row r="270" spans="4:7">
      <c r="D270" s="110" t="s">
        <v>266</v>
      </c>
      <c r="E270" s="110" t="s">
        <v>267</v>
      </c>
      <c r="F270" s="111">
        <v>0</v>
      </c>
      <c r="G270" s="102"/>
    </row>
    <row r="271" spans="4:7">
      <c r="D271" s="110" t="s">
        <v>125</v>
      </c>
      <c r="E271" s="110" t="s">
        <v>125</v>
      </c>
      <c r="F271" s="111">
        <v>-636</v>
      </c>
      <c r="G271" s="102"/>
    </row>
    <row r="272" spans="4:7">
      <c r="D272" s="110" t="s">
        <v>126</v>
      </c>
      <c r="E272" s="110" t="s">
        <v>126</v>
      </c>
      <c r="F272" s="111">
        <v>-6503.52</v>
      </c>
      <c r="G272" s="102"/>
    </row>
    <row r="273" spans="4:7">
      <c r="D273" s="110" t="s">
        <v>268</v>
      </c>
      <c r="E273" s="110" t="s">
        <v>268</v>
      </c>
      <c r="F273" s="111">
        <v>-17073.47</v>
      </c>
      <c r="G273" s="102"/>
    </row>
    <row r="274" spans="4:7">
      <c r="D274" s="110" t="s">
        <v>300</v>
      </c>
      <c r="E274" s="110" t="s">
        <v>301</v>
      </c>
      <c r="F274" s="111">
        <v>0</v>
      </c>
      <c r="G274" s="102"/>
    </row>
    <row r="275" spans="4:7">
      <c r="D275" s="110" t="s">
        <v>269</v>
      </c>
      <c r="E275" s="110" t="s">
        <v>269</v>
      </c>
      <c r="F275" s="111">
        <v>-1884</v>
      </c>
      <c r="G275" s="102"/>
    </row>
    <row r="276" spans="4:7">
      <c r="D276" s="110" t="s">
        <v>270</v>
      </c>
      <c r="E276" s="110" t="s">
        <v>270</v>
      </c>
      <c r="F276" s="111">
        <v>-52063.15</v>
      </c>
      <c r="G276" s="102"/>
    </row>
    <row r="277" spans="4:7">
      <c r="D277" s="110" t="s">
        <v>271</v>
      </c>
      <c r="E277" s="110" t="s">
        <v>271</v>
      </c>
      <c r="F277" s="111">
        <v>-10650</v>
      </c>
      <c r="G277" s="102"/>
    </row>
    <row r="278" spans="4:7">
      <c r="D278" s="110" t="s">
        <v>272</v>
      </c>
      <c r="E278" s="110" t="s">
        <v>273</v>
      </c>
      <c r="F278" s="111">
        <v>-3320.14</v>
      </c>
      <c r="G278" s="102"/>
    </row>
    <row r="279" spans="4:7">
      <c r="D279" s="110" t="s">
        <v>274</v>
      </c>
      <c r="E279" s="110" t="s">
        <v>199</v>
      </c>
      <c r="F279" s="111">
        <v>0</v>
      </c>
      <c r="G279" s="102"/>
    </row>
    <row r="280" spans="4:7">
      <c r="D280" s="110" t="s">
        <v>127</v>
      </c>
      <c r="E280" s="110" t="s">
        <v>128</v>
      </c>
      <c r="F280" s="111">
        <v>-75876.41</v>
      </c>
      <c r="G280" s="102"/>
    </row>
    <row r="281" spans="4:7">
      <c r="D281" s="110" t="s">
        <v>129</v>
      </c>
      <c r="E281" s="110" t="s">
        <v>130</v>
      </c>
      <c r="F281" s="111">
        <v>-1440</v>
      </c>
      <c r="G281" s="102"/>
    </row>
    <row r="282" spans="4:7">
      <c r="D282" s="110" t="s">
        <v>275</v>
      </c>
      <c r="E282" s="110" t="s">
        <v>276</v>
      </c>
      <c r="F282" s="111">
        <v>-360</v>
      </c>
      <c r="G282" s="102"/>
    </row>
    <row r="283" spans="4:7">
      <c r="D283" s="110" t="s">
        <v>277</v>
      </c>
      <c r="E283" s="110" t="s">
        <v>278</v>
      </c>
      <c r="F283" s="111">
        <v>-504</v>
      </c>
      <c r="G283" s="102"/>
    </row>
    <row r="284" spans="4:7">
      <c r="D284" s="110" t="s">
        <v>279</v>
      </c>
      <c r="E284" s="110" t="s">
        <v>280</v>
      </c>
      <c r="F284" s="111">
        <v>-4632</v>
      </c>
      <c r="G284" s="102"/>
    </row>
    <row r="285" spans="4:7">
      <c r="D285" s="110" t="s">
        <v>281</v>
      </c>
      <c r="E285" s="110" t="s">
        <v>281</v>
      </c>
      <c r="F285" s="111">
        <v>0</v>
      </c>
      <c r="G285" s="102"/>
    </row>
    <row r="286" spans="4:7">
      <c r="D286" s="110" t="s">
        <v>282</v>
      </c>
      <c r="E286" s="110" t="s">
        <v>283</v>
      </c>
      <c r="F286" s="111">
        <v>0</v>
      </c>
      <c r="G286" s="102"/>
    </row>
    <row r="287" spans="4:7">
      <c r="D287" s="110" t="s">
        <v>131</v>
      </c>
      <c r="E287" s="110" t="s">
        <v>131</v>
      </c>
      <c r="F287" s="111">
        <v>-9379.2000000000007</v>
      </c>
      <c r="G287" s="102"/>
    </row>
    <row r="288" spans="4:7">
      <c r="D288" s="110" t="s">
        <v>323</v>
      </c>
      <c r="E288" s="110" t="s">
        <v>324</v>
      </c>
      <c r="F288" s="111">
        <v>0</v>
      </c>
      <c r="G288" s="102"/>
    </row>
    <row r="289" spans="4:7">
      <c r="D289" s="110" t="s">
        <v>284</v>
      </c>
      <c r="E289" s="110" t="s">
        <v>284</v>
      </c>
      <c r="F289" s="111">
        <v>-2388</v>
      </c>
      <c r="G289" s="102"/>
    </row>
    <row r="290" spans="4:7">
      <c r="D290" s="110" t="s">
        <v>285</v>
      </c>
      <c r="E290" s="110" t="s">
        <v>286</v>
      </c>
      <c r="F290" s="111">
        <v>-648</v>
      </c>
      <c r="G290" s="102"/>
    </row>
    <row r="291" spans="4:7">
      <c r="D291" s="103" t="s">
        <v>134</v>
      </c>
      <c r="E291" s="103"/>
      <c r="F291" s="112">
        <v>-4391173.92</v>
      </c>
      <c r="G291" s="102"/>
    </row>
    <row r="292" spans="4:7">
      <c r="D292" s="145"/>
      <c r="E292" s="145"/>
      <c r="F292" s="146"/>
      <c r="G292" s="102"/>
    </row>
    <row r="293" spans="4:7">
      <c r="D293" s="104"/>
      <c r="E293" s="104"/>
      <c r="F293" s="104"/>
      <c r="G293" s="102"/>
    </row>
    <row r="294" spans="4:7">
      <c r="D294" s="104"/>
      <c r="E294" s="104"/>
      <c r="F294" s="104"/>
      <c r="G294" s="102"/>
    </row>
    <row r="295" spans="4:7">
      <c r="D295" s="104"/>
      <c r="E295" s="104"/>
      <c r="F295" s="104"/>
      <c r="G295" s="102"/>
    </row>
    <row r="296" spans="4:7">
      <c r="D296" s="104"/>
      <c r="E296" s="104"/>
      <c r="F296" s="104"/>
      <c r="G296" s="102"/>
    </row>
    <row r="297" spans="4:7">
      <c r="D297" s="104"/>
      <c r="E297" s="104"/>
      <c r="F297" s="104"/>
      <c r="G297" s="102"/>
    </row>
    <row r="298" spans="4:7">
      <c r="D298" s="104"/>
      <c r="E298" s="104"/>
      <c r="F298" s="104"/>
      <c r="G298" s="102"/>
    </row>
    <row r="299" spans="4:7">
      <c r="D299" s="104"/>
      <c r="E299" s="104"/>
      <c r="F299" s="104"/>
      <c r="G299" s="102"/>
    </row>
    <row r="300" spans="4:7">
      <c r="D300" s="104"/>
      <c r="E300" s="104"/>
      <c r="F300" s="104"/>
      <c r="G300" s="102"/>
    </row>
    <row r="301" spans="4:7">
      <c r="D301" s="104"/>
      <c r="E301" s="104"/>
      <c r="F301" s="104"/>
      <c r="G301" s="102"/>
    </row>
    <row r="302" spans="4:7">
      <c r="D302" s="104"/>
      <c r="E302" s="104"/>
      <c r="F302" s="104"/>
      <c r="G302" s="102"/>
    </row>
    <row r="303" spans="4:7">
      <c r="D303" s="104"/>
      <c r="E303" s="104"/>
      <c r="F303" s="104"/>
      <c r="G303" s="102"/>
    </row>
    <row r="304" spans="4:7">
      <c r="D304" s="104"/>
      <c r="E304" s="104"/>
      <c r="F304" s="104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77" activePane="bottomRight" state="frozen"/>
      <selection activeCell="D11" sqref="D11"/>
      <selection pane="topRight" activeCell="D11" sqref="D11"/>
      <selection pane="bottomLeft" activeCell="D11" sqref="D11"/>
      <selection pane="bottomRight" activeCell="G95" sqref="G95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143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117675.11</v>
      </c>
      <c r="G3" s="13">
        <f t="shared" ref="G3:G66" si="2">+F3-H3-I3-J3</f>
        <v>117675.11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13339.8</v>
      </c>
      <c r="G4" s="13">
        <f t="shared" si="2"/>
        <v>13339.8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45261.95</v>
      </c>
      <c r="G5" s="13">
        <f t="shared" si="2"/>
        <v>44654.35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40692</v>
      </c>
      <c r="G6" s="13">
        <f t="shared" si="2"/>
        <v>40692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421144.04</v>
      </c>
      <c r="G7" s="13">
        <f t="shared" si="2"/>
        <v>421144.04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0</v>
      </c>
      <c r="G8" s="13">
        <f t="shared" si="2"/>
        <v>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7</v>
      </c>
      <c r="D9" s="11" t="str">
        <f t="shared" si="0"/>
        <v>AGPM</v>
      </c>
      <c r="E9" s="11" t="str">
        <f t="shared" si="0"/>
        <v>AGPM</v>
      </c>
      <c r="F9" s="12">
        <f t="shared" si="1"/>
        <v>20654.400000000001</v>
      </c>
      <c r="G9" s="13">
        <f t="shared" si="2"/>
        <v>20654.400000000001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07</v>
      </c>
      <c r="D10" s="11" t="str">
        <f t="shared" si="0"/>
        <v>AIG</v>
      </c>
      <c r="E10" s="11" t="str">
        <f t="shared" si="0"/>
        <v>AIG</v>
      </c>
      <c r="F10" s="12">
        <f t="shared" si="1"/>
        <v>660</v>
      </c>
      <c r="G10" s="13">
        <f t="shared" si="2"/>
        <v>660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44043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202001..202007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4380.6000000000004</v>
      </c>
      <c r="G12" s="13">
        <f t="shared" si="2"/>
        <v>4380.6000000000004</v>
      </c>
      <c r="H12" s="14"/>
      <c r="I12" s="14"/>
      <c r="J12" s="14"/>
    </row>
    <row r="13" spans="1:10" ht="13.5" customHeight="1">
      <c r="D13" s="11" t="str">
        <f t="shared" si="0"/>
        <v>APJ</v>
      </c>
      <c r="E13" s="11" t="str">
        <f t="shared" si="0"/>
        <v>ASSISTANCE PROT JURIDIQUE</v>
      </c>
      <c r="F13" s="12">
        <f t="shared" si="3"/>
        <v>15545.95</v>
      </c>
      <c r="G13" s="13">
        <f t="shared" si="2"/>
        <v>15545.95</v>
      </c>
      <c r="H13" s="14"/>
      <c r="I13" s="14"/>
      <c r="J13" s="14"/>
    </row>
    <row r="14" spans="1:10" ht="13.5" customHeight="1">
      <c r="D14" s="11" t="str">
        <f t="shared" si="0"/>
        <v>ASBANQPOPU</v>
      </c>
      <c r="E14" s="11" t="str">
        <f t="shared" si="0"/>
        <v>ASS BANQUE POPULAIRE</v>
      </c>
      <c r="F14" s="12">
        <f t="shared" si="3"/>
        <v>27196.799999999999</v>
      </c>
      <c r="G14" s="13">
        <f t="shared" si="2"/>
        <v>27196.799999999999</v>
      </c>
      <c r="H14" s="14"/>
      <c r="I14" s="14"/>
      <c r="J14" s="14"/>
    </row>
    <row r="15" spans="1:10" ht="13.5" customHeight="1">
      <c r="D15" s="11" t="str">
        <f t="shared" si="0"/>
        <v>ASIROM</v>
      </c>
      <c r="E15" s="11" t="str">
        <f t="shared" si="0"/>
        <v>ASIROM</v>
      </c>
      <c r="F15" s="12">
        <f t="shared" si="3"/>
        <v>0</v>
      </c>
      <c r="G15" s="13">
        <f t="shared" si="2"/>
        <v>0</v>
      </c>
      <c r="H15" s="14"/>
      <c r="I15" s="14"/>
      <c r="J15" s="14"/>
    </row>
    <row r="16" spans="1:10" ht="13.5" customHeight="1">
      <c r="D16" s="11" t="str">
        <f t="shared" si="0"/>
        <v>ASSMUTFONC</v>
      </c>
      <c r="E16" s="11" t="str">
        <f t="shared" si="0"/>
        <v>AMF</v>
      </c>
      <c r="F16" s="12">
        <f t="shared" si="3"/>
        <v>0</v>
      </c>
      <c r="G16" s="13">
        <f t="shared" si="2"/>
        <v>0</v>
      </c>
      <c r="H16" s="14"/>
      <c r="I16" s="14"/>
      <c r="J16" s="14"/>
    </row>
    <row r="17" spans="4:10" ht="13.5" customHeight="1">
      <c r="D17" s="11" t="str">
        <f t="shared" si="0"/>
        <v>ASSSUD</v>
      </c>
      <c r="E17" s="11" t="str">
        <f t="shared" si="0"/>
        <v>ASSURANCE DU SUD</v>
      </c>
      <c r="F17" s="12">
        <f t="shared" si="3"/>
        <v>1110</v>
      </c>
      <c r="G17" s="13">
        <f t="shared" si="2"/>
        <v>1110</v>
      </c>
      <c r="H17" s="14"/>
      <c r="I17" s="14"/>
      <c r="J17" s="14"/>
    </row>
    <row r="18" spans="4:10" ht="13.5" customHeight="1">
      <c r="D18" s="11" t="str">
        <f t="shared" si="0"/>
        <v>AXA</v>
      </c>
      <c r="E18" s="11" t="str">
        <f t="shared" si="0"/>
        <v>AXA ASSURANCES</v>
      </c>
      <c r="F18" s="12">
        <f t="shared" si="3"/>
        <v>625348.43000000005</v>
      </c>
      <c r="G18" s="13">
        <f t="shared" si="2"/>
        <v>625348.43000000005</v>
      </c>
      <c r="H18" s="14"/>
      <c r="I18" s="14"/>
      <c r="J18" s="14"/>
    </row>
    <row r="19" spans="4:10" ht="13.5" customHeight="1">
      <c r="D19" s="11" t="str">
        <f t="shared" ref="D19:E34" si="4">+D162</f>
        <v>AXABELGI</v>
      </c>
      <c r="E19" s="11" t="str">
        <f t="shared" si="4"/>
        <v>AXA BELGIUM</v>
      </c>
      <c r="F19" s="12">
        <f t="shared" si="3"/>
        <v>0</v>
      </c>
      <c r="G19" s="13">
        <f t="shared" si="2"/>
        <v>0</v>
      </c>
      <c r="H19" s="14"/>
      <c r="I19" s="14"/>
      <c r="J19" s="14"/>
    </row>
    <row r="20" spans="4:10" ht="13.5" customHeight="1">
      <c r="D20" s="11" t="str">
        <f t="shared" si="4"/>
        <v>AXACORP</v>
      </c>
      <c r="E20" s="11" t="str">
        <f t="shared" si="4"/>
        <v>AXA CORPORATE SOLUTIONS ASSURANCES</v>
      </c>
      <c r="F20" s="12">
        <f t="shared" si="3"/>
        <v>2916</v>
      </c>
      <c r="G20" s="13">
        <f t="shared" si="2"/>
        <v>2916</v>
      </c>
      <c r="H20" s="14"/>
      <c r="I20" s="14"/>
      <c r="J20" s="14"/>
    </row>
    <row r="21" spans="4:10" ht="13.5" customHeight="1">
      <c r="D21" s="11" t="str">
        <f t="shared" si="4"/>
        <v>BALCIA</v>
      </c>
      <c r="E21" s="11" t="str">
        <f t="shared" si="4"/>
        <v>BALCIA</v>
      </c>
      <c r="F21" s="12">
        <f t="shared" si="3"/>
        <v>360</v>
      </c>
      <c r="G21" s="13">
        <f t="shared" si="2"/>
        <v>360</v>
      </c>
      <c r="H21" s="14"/>
      <c r="I21" s="14"/>
      <c r="J21" s="14"/>
    </row>
    <row r="22" spans="4:10" ht="13.5" customHeight="1">
      <c r="D22" s="11" t="str">
        <f t="shared" si="4"/>
        <v>BPCEANATIX</v>
      </c>
      <c r="E22" s="11" t="str">
        <f t="shared" si="4"/>
        <v>BPCE NATIXIS</v>
      </c>
      <c r="F22" s="12">
        <f t="shared" si="3"/>
        <v>46582.8</v>
      </c>
      <c r="G22" s="13">
        <f t="shared" si="2"/>
        <v>46582.8</v>
      </c>
      <c r="H22" s="14"/>
      <c r="I22" s="14"/>
      <c r="J22" s="14"/>
    </row>
    <row r="23" spans="4:10" ht="13.5" customHeight="1">
      <c r="D23" s="11" t="str">
        <f t="shared" si="4"/>
        <v>BPO</v>
      </c>
      <c r="E23" s="11" t="str">
        <f t="shared" si="4"/>
        <v>BPO - CLIENTS EN ATTENTE</v>
      </c>
      <c r="F23" s="12">
        <f t="shared" si="3"/>
        <v>-84534.7</v>
      </c>
      <c r="G23" s="13">
        <f t="shared" si="2"/>
        <v>-84534.7</v>
      </c>
      <c r="H23" s="14"/>
      <c r="I23" s="14"/>
      <c r="J23" s="14"/>
    </row>
    <row r="24" spans="4:10" ht="13.5" customHeight="1">
      <c r="D24" s="11" t="str">
        <f t="shared" si="4"/>
        <v>BQPOST</v>
      </c>
      <c r="E24" s="11" t="str">
        <f t="shared" si="4"/>
        <v>BANQUE POSTALE</v>
      </c>
      <c r="F24" s="12">
        <f t="shared" si="3"/>
        <v>211954</v>
      </c>
      <c r="G24" s="13">
        <f t="shared" si="2"/>
        <v>211954</v>
      </c>
      <c r="H24" s="14"/>
      <c r="I24" s="14"/>
      <c r="J24" s="14"/>
    </row>
    <row r="25" spans="4:10" ht="13.5" customHeight="1">
      <c r="D25" s="11" t="str">
        <f t="shared" si="4"/>
        <v>BRA</v>
      </c>
      <c r="E25" s="11" t="str">
        <f t="shared" si="4"/>
        <v>BRA - CLIENTS EN ATTENTE</v>
      </c>
      <c r="F25" s="12">
        <f t="shared" si="3"/>
        <v>-9274.7999999999993</v>
      </c>
      <c r="G25" s="13">
        <f t="shared" si="2"/>
        <v>-9274.7999999999993</v>
      </c>
      <c r="H25" s="14"/>
      <c r="I25" s="14"/>
      <c r="J25" s="14"/>
    </row>
    <row r="26" spans="4:10" ht="13.5" customHeight="1">
      <c r="D26" s="11" t="str">
        <f t="shared" si="4"/>
        <v>BTA</v>
      </c>
      <c r="E26" s="11" t="str">
        <f t="shared" si="4"/>
        <v>BTA</v>
      </c>
      <c r="F26" s="12">
        <f t="shared" si="3"/>
        <v>72</v>
      </c>
      <c r="G26" s="13">
        <f t="shared" si="2"/>
        <v>72</v>
      </c>
      <c r="H26" s="14"/>
      <c r="I26" s="14"/>
      <c r="J26" s="14"/>
    </row>
    <row r="27" spans="4:10" ht="13.5" customHeight="1">
      <c r="D27" s="11" t="str">
        <f t="shared" si="4"/>
        <v>C01POLYSAS</v>
      </c>
      <c r="E27" s="11" t="str">
        <f t="shared" si="4"/>
        <v>C01 POLY SAS</v>
      </c>
      <c r="F27" s="12">
        <f t="shared" si="3"/>
        <v>80195.77</v>
      </c>
      <c r="G27" s="13">
        <f t="shared" si="2"/>
        <v>80195.77</v>
      </c>
      <c r="H27" s="14"/>
      <c r="I27" s="14"/>
      <c r="J27" s="14"/>
    </row>
    <row r="28" spans="4:10" ht="13.5" customHeight="1">
      <c r="D28" s="11" t="str">
        <f t="shared" si="4"/>
        <v>C02POLYATL</v>
      </c>
      <c r="E28" s="11" t="str">
        <f t="shared" si="4"/>
        <v>C02 POLY ATL</v>
      </c>
      <c r="F28" s="12">
        <f t="shared" si="3"/>
        <v>0</v>
      </c>
      <c r="G28" s="13">
        <f t="shared" si="2"/>
        <v>0</v>
      </c>
      <c r="H28" s="14"/>
      <c r="I28" s="14"/>
      <c r="J28" s="14"/>
    </row>
    <row r="29" spans="4:10" ht="13.5" customHeight="1">
      <c r="D29" s="11" t="str">
        <f t="shared" si="4"/>
        <v>C03POLYEST</v>
      </c>
      <c r="E29" s="11" t="str">
        <f t="shared" si="4"/>
        <v>C03 POLY EST</v>
      </c>
      <c r="F29" s="12">
        <f t="shared" si="3"/>
        <v>9119.81</v>
      </c>
      <c r="G29" s="13">
        <f t="shared" si="2"/>
        <v>9119.81</v>
      </c>
      <c r="H29" s="14"/>
      <c r="I29" s="14"/>
      <c r="J29" s="14"/>
    </row>
    <row r="30" spans="4:10" ht="13.5" customHeight="1">
      <c r="D30" s="11" t="str">
        <f t="shared" si="4"/>
        <v>C04POLYIDF</v>
      </c>
      <c r="E30" s="11" t="str">
        <f t="shared" si="4"/>
        <v>C04 POLY IDF</v>
      </c>
      <c r="F30" s="12">
        <f t="shared" si="3"/>
        <v>2754</v>
      </c>
      <c r="G30" s="13">
        <f t="shared" si="2"/>
        <v>2754</v>
      </c>
      <c r="H30" s="14"/>
      <c r="I30" s="14"/>
      <c r="J30" s="14"/>
    </row>
    <row r="31" spans="4:10" ht="13.5" customHeight="1">
      <c r="D31" s="11" t="str">
        <f t="shared" si="4"/>
        <v>C05POLYLAN</v>
      </c>
      <c r="E31" s="11" t="str">
        <f t="shared" si="4"/>
        <v>C05 POLY LANGUEDOC</v>
      </c>
      <c r="F31" s="12">
        <f t="shared" si="3"/>
        <v>0</v>
      </c>
      <c r="G31" s="13">
        <f t="shared" si="2"/>
        <v>0</v>
      </c>
      <c r="H31" s="14"/>
      <c r="I31" s="14"/>
      <c r="J31" s="14"/>
    </row>
    <row r="32" spans="4:10" ht="13.5" customHeight="1">
      <c r="D32" s="11" t="str">
        <f t="shared" si="4"/>
        <v>C06POLYMED</v>
      </c>
      <c r="E32" s="11" t="str">
        <f t="shared" si="4"/>
        <v>C06 POLY MED</v>
      </c>
      <c r="F32" s="12">
        <f t="shared" si="3"/>
        <v>0</v>
      </c>
      <c r="G32" s="13">
        <f t="shared" si="2"/>
        <v>0</v>
      </c>
      <c r="H32" s="14"/>
      <c r="I32" s="14"/>
      <c r="J32" s="14"/>
    </row>
    <row r="33" spans="4:10" ht="13.5" customHeight="1">
      <c r="D33" s="11" t="str">
        <f t="shared" si="4"/>
        <v>C07POLYNORD</v>
      </c>
      <c r="E33" s="11" t="str">
        <f t="shared" si="4"/>
        <v>C07 POLY NORD</v>
      </c>
      <c r="F33" s="12">
        <f t="shared" si="3"/>
        <v>25744.46</v>
      </c>
      <c r="G33" s="13">
        <f t="shared" si="2"/>
        <v>25744.46</v>
      </c>
      <c r="H33" s="14"/>
      <c r="I33" s="14"/>
      <c r="J33" s="14"/>
    </row>
    <row r="34" spans="4:10" ht="13.5" customHeight="1">
      <c r="D34" s="11" t="str">
        <f t="shared" si="4"/>
        <v>C10POLYPAQ</v>
      </c>
      <c r="E34" s="11" t="str">
        <f t="shared" si="4"/>
        <v>C10 POLY PAQ</v>
      </c>
      <c r="F34" s="12">
        <f t="shared" si="3"/>
        <v>0</v>
      </c>
      <c r="G34" s="13">
        <f t="shared" si="2"/>
        <v>0</v>
      </c>
      <c r="H34" s="14"/>
      <c r="I34" s="14"/>
      <c r="J34" s="14"/>
    </row>
    <row r="35" spans="4:10" ht="13.5" customHeight="1">
      <c r="D35" s="11" t="str">
        <f t="shared" ref="D35:E50" si="5">+D178</f>
        <v>C12POLYANT</v>
      </c>
      <c r="E35" s="11" t="str">
        <f t="shared" si="5"/>
        <v>POLYEXPERT ANTILLES</v>
      </c>
      <c r="F35" s="12">
        <f t="shared" si="3"/>
        <v>117</v>
      </c>
      <c r="G35" s="13">
        <f t="shared" si="2"/>
        <v>117</v>
      </c>
      <c r="H35" s="14"/>
      <c r="I35" s="14"/>
      <c r="J35" s="14"/>
    </row>
    <row r="36" spans="4:10" ht="13.5" customHeight="1">
      <c r="D36" s="11" t="str">
        <f t="shared" si="5"/>
        <v>C14OCEAN</v>
      </c>
      <c r="E36" s="11" t="str">
        <f t="shared" si="5"/>
        <v>C14 POLY OCEAN INDIEN</v>
      </c>
      <c r="F36" s="12">
        <f t="shared" si="3"/>
        <v>0</v>
      </c>
      <c r="G36" s="13">
        <f t="shared" si="2"/>
        <v>0</v>
      </c>
      <c r="H36" s="14"/>
      <c r="I36" s="14"/>
      <c r="J36" s="14"/>
    </row>
    <row r="37" spans="4:10" ht="13.5" customHeight="1">
      <c r="D37" s="11" t="str">
        <f t="shared" si="5"/>
        <v>C15POLYTEL</v>
      </c>
      <c r="E37" s="11" t="str">
        <f t="shared" si="5"/>
        <v>C15 POLYTEL</v>
      </c>
      <c r="F37" s="12">
        <f t="shared" si="3"/>
        <v>18000</v>
      </c>
      <c r="G37" s="13">
        <f t="shared" si="2"/>
        <v>18000</v>
      </c>
      <c r="H37" s="14"/>
      <c r="I37" s="14"/>
      <c r="J37" s="14"/>
    </row>
    <row r="38" spans="4:10" ht="13.5" customHeight="1">
      <c r="D38" s="11" t="str">
        <f t="shared" si="5"/>
        <v>C20ENVIRON</v>
      </c>
      <c r="E38" s="11" t="str">
        <f t="shared" si="5"/>
        <v xml:space="preserve">C20 ENVIRONNEMENT </v>
      </c>
      <c r="F38" s="12">
        <f t="shared" si="3"/>
        <v>0</v>
      </c>
      <c r="G38" s="13">
        <f t="shared" si="2"/>
        <v>0</v>
      </c>
      <c r="H38" s="14"/>
      <c r="I38" s="14"/>
      <c r="J38" s="14"/>
    </row>
    <row r="39" spans="4:10" ht="13.5" customHeight="1">
      <c r="D39" s="11" t="str">
        <f t="shared" si="5"/>
        <v>C32GECO</v>
      </c>
      <c r="E39" s="11" t="str">
        <f t="shared" si="5"/>
        <v xml:space="preserve">C32 GECO </v>
      </c>
      <c r="F39" s="12">
        <f t="shared" si="3"/>
        <v>0</v>
      </c>
      <c r="G39" s="13">
        <f t="shared" si="2"/>
        <v>0</v>
      </c>
      <c r="H39" s="14"/>
      <c r="I39" s="14"/>
      <c r="J39" s="14"/>
    </row>
    <row r="40" spans="4:10" ht="13.5" customHeight="1">
      <c r="D40" s="11" t="str">
        <f t="shared" si="5"/>
        <v>C35PREVENBAT</v>
      </c>
      <c r="E40" s="11" t="str">
        <f t="shared" si="5"/>
        <v>C35 PREVENBAT</v>
      </c>
      <c r="F40" s="12">
        <f t="shared" si="3"/>
        <v>0</v>
      </c>
      <c r="G40" s="13">
        <f t="shared" si="2"/>
        <v>0</v>
      </c>
      <c r="H40" s="14"/>
      <c r="I40" s="14"/>
      <c r="J40" s="14"/>
    </row>
    <row r="41" spans="4:10" ht="13.5" customHeight="1">
      <c r="D41" s="11" t="str">
        <f t="shared" si="5"/>
        <v>CAASMUTBTP</v>
      </c>
      <c r="E41" s="11" t="str">
        <f t="shared" si="5"/>
        <v>CAM BTP</v>
      </c>
      <c r="F41" s="12">
        <f t="shared" si="3"/>
        <v>0</v>
      </c>
      <c r="G41" s="13">
        <f t="shared" si="2"/>
        <v>0</v>
      </c>
      <c r="H41" s="14"/>
      <c r="I41" s="14"/>
      <c r="J41" s="14"/>
    </row>
    <row r="42" spans="4:10" ht="13.5" customHeight="1">
      <c r="D42" s="11" t="str">
        <f t="shared" si="5"/>
        <v>CAISSMEUSI</v>
      </c>
      <c r="E42" s="11" t="str">
        <f t="shared" si="5"/>
        <v>CAISSE MEUSIENNE</v>
      </c>
      <c r="F42" s="12">
        <f t="shared" si="3"/>
        <v>6396</v>
      </c>
      <c r="G42" s="13">
        <f t="shared" si="2"/>
        <v>6396</v>
      </c>
      <c r="H42" s="14"/>
      <c r="I42" s="14"/>
      <c r="J42" s="14"/>
    </row>
    <row r="43" spans="4:10" ht="13.5" customHeight="1">
      <c r="D43" s="11" t="str">
        <f t="shared" si="5"/>
        <v>CALYPSO</v>
      </c>
      <c r="E43" s="11" t="str">
        <f t="shared" si="5"/>
        <v>CALYPSO</v>
      </c>
      <c r="F43" s="12">
        <f t="shared" si="3"/>
        <v>9021</v>
      </c>
      <c r="G43" s="13">
        <f t="shared" si="2"/>
        <v>9021</v>
      </c>
      <c r="H43" s="14"/>
      <c r="I43" s="14"/>
      <c r="J43" s="14"/>
    </row>
    <row r="44" spans="4:10" ht="13.5" customHeight="1">
      <c r="D44" s="11" t="str">
        <f t="shared" si="5"/>
        <v>CAMACTE</v>
      </c>
      <c r="E44" s="11" t="str">
        <f t="shared" si="5"/>
        <v>Tiers à créer</v>
      </c>
      <c r="F44" s="12">
        <f t="shared" si="3"/>
        <v>564</v>
      </c>
      <c r="G44" s="13">
        <f t="shared" si="2"/>
        <v>564</v>
      </c>
      <c r="H44" s="14"/>
      <c r="I44" s="14"/>
      <c r="J44" s="14"/>
    </row>
    <row r="45" spans="4:10" ht="13.5" customHeight="1">
      <c r="D45" s="11" t="str">
        <f t="shared" si="5"/>
        <v>CAMCA</v>
      </c>
      <c r="E45" s="11" t="str">
        <f t="shared" si="5"/>
        <v>CAMCA</v>
      </c>
      <c r="F45" s="12">
        <f t="shared" si="3"/>
        <v>1344</v>
      </c>
      <c r="G45" s="13">
        <f t="shared" si="2"/>
        <v>1344</v>
      </c>
      <c r="H45" s="14"/>
      <c r="I45" s="14"/>
      <c r="J45" s="14"/>
    </row>
    <row r="46" spans="4:10" ht="13.5" customHeight="1">
      <c r="D46" s="11" t="str">
        <f t="shared" si="5"/>
        <v>CARMA</v>
      </c>
      <c r="E46" s="11" t="str">
        <f t="shared" si="5"/>
        <v>CARMA</v>
      </c>
      <c r="F46" s="12">
        <f t="shared" si="3"/>
        <v>2257.1999999999998</v>
      </c>
      <c r="G46" s="13">
        <f t="shared" si="2"/>
        <v>2257.1999999999998</v>
      </c>
      <c r="H46" s="14"/>
      <c r="I46" s="14"/>
      <c r="J46" s="14"/>
    </row>
    <row r="47" spans="4:10" ht="13.5" customHeight="1">
      <c r="D47" s="11" t="str">
        <f t="shared" si="5"/>
        <v>CFDP</v>
      </c>
      <c r="E47" s="11" t="str">
        <f t="shared" si="5"/>
        <v>CFDP</v>
      </c>
      <c r="F47" s="12">
        <f t="shared" si="3"/>
        <v>5069</v>
      </c>
      <c r="G47" s="13">
        <f t="shared" si="2"/>
        <v>5069</v>
      </c>
      <c r="H47" s="14"/>
      <c r="I47" s="14"/>
      <c r="J47" s="14"/>
    </row>
    <row r="48" spans="4:10" ht="13.5" customHeight="1">
      <c r="D48" s="11" t="str">
        <f t="shared" si="5"/>
        <v>CHUBBASS</v>
      </c>
      <c r="E48" s="11" t="str">
        <f t="shared" si="5"/>
        <v>CHUBB ASSURANCES</v>
      </c>
      <c r="F48" s="12">
        <f t="shared" si="3"/>
        <v>1344</v>
      </c>
      <c r="G48" s="13">
        <f t="shared" si="2"/>
        <v>1344</v>
      </c>
      <c r="H48" s="14"/>
      <c r="I48" s="14"/>
      <c r="J48" s="14"/>
    </row>
    <row r="49" spans="4:10" ht="13.5" customHeight="1">
      <c r="D49" s="11" t="str">
        <f t="shared" si="5"/>
        <v>CIAM</v>
      </c>
      <c r="E49" s="11" t="str">
        <f t="shared" si="5"/>
        <v>CIAM</v>
      </c>
      <c r="F49" s="12">
        <f t="shared" si="3"/>
        <v>360</v>
      </c>
      <c r="G49" s="13">
        <f t="shared" si="2"/>
        <v>360</v>
      </c>
      <c r="H49" s="14"/>
      <c r="I49" s="14"/>
      <c r="J49" s="14"/>
    </row>
    <row r="50" spans="4:10" ht="13.5" customHeight="1">
      <c r="D50" s="11" t="str">
        <f t="shared" si="5"/>
        <v>CIBLEEXPERT</v>
      </c>
      <c r="E50" s="11" t="str">
        <f t="shared" si="5"/>
        <v>C16CIBLEXPERTS</v>
      </c>
      <c r="F50" s="12">
        <f t="shared" si="3"/>
        <v>16732.5</v>
      </c>
      <c r="G50" s="13">
        <f t="shared" si="2"/>
        <v>16732.5</v>
      </c>
      <c r="H50" s="14"/>
      <c r="I50" s="14"/>
      <c r="J50" s="14"/>
    </row>
    <row r="51" spans="4:10" ht="13.5" customHeight="1">
      <c r="D51" s="11" t="str">
        <f t="shared" ref="D51:E66" si="6">+D194</f>
        <v>CIBLEXP</v>
      </c>
      <c r="E51" s="11" t="str">
        <f t="shared" si="6"/>
        <v>Tiers à créer</v>
      </c>
      <c r="F51" s="12">
        <f t="shared" si="3"/>
        <v>0</v>
      </c>
      <c r="G51" s="13">
        <f t="shared" si="2"/>
        <v>0</v>
      </c>
      <c r="H51" s="14"/>
      <c r="I51" s="14"/>
      <c r="J51" s="14"/>
    </row>
    <row r="52" spans="4:10" ht="13.5" customHeight="1">
      <c r="D52" s="11" t="str">
        <f t="shared" si="6"/>
        <v>CLIENTDIVERS</v>
      </c>
      <c r="E52" s="11" t="str">
        <f t="shared" si="6"/>
        <v>CLIENT DIVERS</v>
      </c>
      <c r="F52" s="12">
        <f t="shared" si="3"/>
        <v>619.79999999999995</v>
      </c>
      <c r="G52" s="13">
        <f t="shared" si="2"/>
        <v>619.79999999999995</v>
      </c>
      <c r="H52" s="14"/>
      <c r="I52" s="14"/>
      <c r="J52" s="14"/>
    </row>
    <row r="53" spans="4:10" ht="13.5" customHeight="1">
      <c r="D53" s="11" t="str">
        <f t="shared" si="6"/>
        <v>COVEA</v>
      </c>
      <c r="E53" s="11" t="str">
        <f t="shared" si="6"/>
        <v>COVEA</v>
      </c>
      <c r="F53" s="12">
        <f t="shared" si="3"/>
        <v>13243.2</v>
      </c>
      <c r="G53" s="13">
        <f t="shared" si="2"/>
        <v>13243.2</v>
      </c>
      <c r="H53" s="14"/>
      <c r="I53" s="14"/>
      <c r="J53" s="14"/>
    </row>
    <row r="54" spans="4:10" ht="13.5" customHeight="1">
      <c r="D54" s="11" t="str">
        <f t="shared" si="6"/>
        <v>DAS</v>
      </c>
      <c r="E54" s="11" t="str">
        <f t="shared" si="6"/>
        <v>DAS</v>
      </c>
      <c r="F54" s="12">
        <f t="shared" si="3"/>
        <v>0</v>
      </c>
      <c r="G54" s="13">
        <f t="shared" si="2"/>
        <v>0</v>
      </c>
      <c r="H54" s="14"/>
      <c r="I54" s="14"/>
      <c r="J54" s="14"/>
    </row>
    <row r="55" spans="4:10" ht="13.5" customHeight="1">
      <c r="D55" s="11" t="str">
        <f t="shared" si="6"/>
        <v>DIRECTASS</v>
      </c>
      <c r="E55" s="11" t="str">
        <f t="shared" si="6"/>
        <v>DIRECT ASSURANCES</v>
      </c>
      <c r="F55" s="12">
        <f t="shared" si="3"/>
        <v>4092</v>
      </c>
      <c r="G55" s="13">
        <f t="shared" si="2"/>
        <v>4092</v>
      </c>
      <c r="H55" s="14"/>
      <c r="I55" s="14"/>
      <c r="J55" s="14"/>
    </row>
    <row r="56" spans="4:10" ht="13.5" customHeight="1">
      <c r="D56" s="11" t="str">
        <f t="shared" si="6"/>
        <v>ECUREUILAS</v>
      </c>
      <c r="E56" s="11" t="str">
        <f t="shared" si="6"/>
        <v>ECUREUIL ASSURANCE</v>
      </c>
      <c r="F56" s="12">
        <f t="shared" si="3"/>
        <v>81454.8</v>
      </c>
      <c r="G56" s="13">
        <f t="shared" si="2"/>
        <v>81454.8</v>
      </c>
      <c r="H56" s="14"/>
      <c r="I56" s="14"/>
      <c r="J56" s="14"/>
    </row>
    <row r="57" spans="4:10" ht="13.5" customHeight="1">
      <c r="D57" s="11" t="str">
        <f t="shared" si="6"/>
        <v>EDFCIST</v>
      </c>
      <c r="E57" s="11" t="str">
        <f t="shared" si="6"/>
        <v>EDF CIST</v>
      </c>
      <c r="F57" s="12">
        <f t="shared" si="3"/>
        <v>2041.2</v>
      </c>
      <c r="G57" s="13">
        <f t="shared" si="2"/>
        <v>2041.2</v>
      </c>
      <c r="H57" s="14"/>
      <c r="I57" s="14"/>
      <c r="J57" s="14"/>
    </row>
    <row r="58" spans="4:10" ht="13.5" customHeight="1">
      <c r="D58" s="11" t="str">
        <f t="shared" si="6"/>
        <v>ERDF</v>
      </c>
      <c r="E58" s="11" t="str">
        <f t="shared" si="6"/>
        <v>ERDF</v>
      </c>
      <c r="F58" s="12">
        <f t="shared" si="3"/>
        <v>2031</v>
      </c>
      <c r="G58" s="13">
        <f t="shared" si="2"/>
        <v>2031</v>
      </c>
      <c r="H58" s="14"/>
      <c r="I58" s="14"/>
      <c r="J58" s="14"/>
    </row>
    <row r="59" spans="4:10" ht="13.5" customHeight="1">
      <c r="D59" s="11" t="str">
        <f t="shared" si="6"/>
        <v>ETHIAS</v>
      </c>
      <c r="E59" s="11" t="str">
        <f t="shared" si="6"/>
        <v>ETHIAS</v>
      </c>
      <c r="F59" s="12">
        <f t="shared" si="3"/>
        <v>9360</v>
      </c>
      <c r="G59" s="13">
        <f t="shared" si="2"/>
        <v>9360</v>
      </c>
      <c r="H59" s="14"/>
      <c r="I59" s="14"/>
      <c r="J59" s="14"/>
    </row>
    <row r="60" spans="4:10" ht="13.5" customHeight="1">
      <c r="D60" s="11" t="str">
        <f t="shared" si="6"/>
        <v>EUROFIL</v>
      </c>
      <c r="E60" s="11" t="str">
        <f t="shared" si="6"/>
        <v>EUROFIL</v>
      </c>
      <c r="F60" s="12">
        <f t="shared" si="3"/>
        <v>12250.13</v>
      </c>
      <c r="G60" s="13">
        <f t="shared" si="2"/>
        <v>12250.13</v>
      </c>
      <c r="H60" s="14"/>
      <c r="I60" s="14"/>
      <c r="J60" s="14"/>
    </row>
    <row r="61" spans="4:10" ht="13.5" customHeight="1">
      <c r="D61" s="11" t="str">
        <f t="shared" si="6"/>
        <v>EUROPROJUR</v>
      </c>
      <c r="E61" s="11" t="str">
        <f t="shared" si="6"/>
        <v>EUROP PROT JURIDIQUE</v>
      </c>
      <c r="F61" s="12">
        <f t="shared" si="3"/>
        <v>4324</v>
      </c>
      <c r="G61" s="13">
        <f t="shared" si="2"/>
        <v>4324</v>
      </c>
      <c r="H61" s="14"/>
      <c r="I61" s="14"/>
      <c r="J61" s="14"/>
    </row>
    <row r="62" spans="4:10" ht="13.5" customHeight="1">
      <c r="D62" s="11" t="str">
        <f t="shared" si="6"/>
        <v>EXPDIRECTE</v>
      </c>
      <c r="E62" s="11" t="str">
        <f t="shared" si="6"/>
        <v>EXPERTISE DIRECTE</v>
      </c>
      <c r="F62" s="12">
        <f t="shared" si="3"/>
        <v>131556.98000000001</v>
      </c>
      <c r="G62" s="13">
        <f t="shared" si="2"/>
        <v>131556.98000000001</v>
      </c>
      <c r="H62" s="14"/>
      <c r="I62" s="14"/>
      <c r="J62" s="14"/>
    </row>
    <row r="63" spans="4:10" ht="13.5" customHeight="1">
      <c r="D63" s="11" t="str">
        <f t="shared" si="6"/>
        <v>FILIAMAIF</v>
      </c>
      <c r="E63" s="11" t="str">
        <f t="shared" si="6"/>
        <v>FILIA MAIF</v>
      </c>
      <c r="F63" s="12">
        <f t="shared" si="3"/>
        <v>26477.4</v>
      </c>
      <c r="G63" s="13">
        <f t="shared" si="2"/>
        <v>26477.4</v>
      </c>
      <c r="H63" s="14"/>
      <c r="I63" s="14"/>
      <c r="J63" s="14"/>
    </row>
    <row r="64" spans="4:10" ht="13.5" customHeight="1">
      <c r="D64" s="11" t="str">
        <f t="shared" si="6"/>
        <v>GAN</v>
      </c>
      <c r="E64" s="11" t="str">
        <f t="shared" si="6"/>
        <v>GAN</v>
      </c>
      <c r="F64" s="12">
        <f t="shared" si="3"/>
        <v>125076.68</v>
      </c>
      <c r="G64" s="13">
        <f t="shared" si="2"/>
        <v>125076.68</v>
      </c>
      <c r="H64" s="14"/>
      <c r="I64" s="14"/>
      <c r="J64" s="14"/>
    </row>
    <row r="65" spans="4:10" ht="13.5" customHeight="1">
      <c r="D65" s="11" t="str">
        <f t="shared" si="6"/>
        <v>GANCIF</v>
      </c>
      <c r="E65" s="11" t="str">
        <f t="shared" si="6"/>
        <v>GAN CIF</v>
      </c>
      <c r="F65" s="12">
        <f t="shared" si="3"/>
        <v>1766</v>
      </c>
      <c r="G65" s="13">
        <f t="shared" si="2"/>
        <v>1766</v>
      </c>
      <c r="H65" s="14"/>
      <c r="I65" s="14"/>
      <c r="J65" s="14"/>
    </row>
    <row r="66" spans="4:10" ht="13.5" customHeight="1">
      <c r="D66" s="11" t="str">
        <f t="shared" si="6"/>
        <v>GANEURO</v>
      </c>
      <c r="E66" s="11" t="str">
        <f t="shared" si="6"/>
        <v>GAN EUROCOURTAGE</v>
      </c>
      <c r="F66" s="12">
        <f t="shared" si="3"/>
        <v>52050</v>
      </c>
      <c r="G66" s="13">
        <f t="shared" si="2"/>
        <v>50661.2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GCMAAF</v>
      </c>
      <c r="E67" s="11" t="str">
        <f t="shared" si="7"/>
        <v>C32GECO</v>
      </c>
      <c r="F67" s="12">
        <f t="shared" si="3"/>
        <v>3265.2</v>
      </c>
      <c r="G67" s="13">
        <f t="shared" ref="G67:G84" si="8">+F67-H67-I67-J67</f>
        <v>3265.2</v>
      </c>
      <c r="H67" s="14"/>
      <c r="I67" s="14"/>
      <c r="J67" s="14"/>
    </row>
    <row r="68" spans="4:10" ht="13.5" customHeight="1">
      <c r="D68" s="11" t="str">
        <f t="shared" si="7"/>
        <v>GENERALI</v>
      </c>
      <c r="E68" s="11" t="str">
        <f t="shared" si="7"/>
        <v>GENERALI ASSURANCES</v>
      </c>
      <c r="F68" s="12">
        <f t="shared" si="3"/>
        <v>227608.34</v>
      </c>
      <c r="G68" s="13">
        <f t="shared" si="8"/>
        <v>227608.34</v>
      </c>
      <c r="H68" s="14"/>
      <c r="I68" s="14"/>
      <c r="J68" s="14"/>
    </row>
    <row r="69" spans="4:10" ht="13.5" customHeight="1">
      <c r="D69" s="11" t="str">
        <f t="shared" si="7"/>
        <v>GENERALIGL</v>
      </c>
      <c r="E69" s="11" t="str">
        <f t="shared" si="7"/>
        <v>Tiers à créer</v>
      </c>
      <c r="F69" s="12">
        <f t="shared" si="3"/>
        <v>4440</v>
      </c>
      <c r="G69" s="13">
        <f t="shared" si="8"/>
        <v>4440</v>
      </c>
      <c r="H69" s="14"/>
      <c r="I69" s="14"/>
      <c r="J69" s="14"/>
    </row>
    <row r="70" spans="4:10" ht="13.5" customHeight="1">
      <c r="D70" s="11" t="str">
        <f t="shared" si="7"/>
        <v>GMFASS</v>
      </c>
      <c r="E70" s="11" t="str">
        <f t="shared" si="7"/>
        <v>GMFASSURANCES</v>
      </c>
      <c r="F70" s="12">
        <f t="shared" si="3"/>
        <v>51375</v>
      </c>
      <c r="G70" s="13">
        <f t="shared" si="8"/>
        <v>51375</v>
      </c>
      <c r="H70" s="14"/>
      <c r="I70" s="14"/>
      <c r="J70" s="14"/>
    </row>
    <row r="71" spans="4:10" ht="13.5" customHeight="1">
      <c r="D71" s="11" t="str">
        <f t="shared" si="7"/>
        <v>GREATL</v>
      </c>
      <c r="E71" s="11" t="str">
        <f t="shared" si="7"/>
        <v>GREATL</v>
      </c>
      <c r="F71" s="12">
        <f t="shared" si="3"/>
        <v>0</v>
      </c>
      <c r="G71" s="13">
        <f t="shared" si="8"/>
        <v>0</v>
      </c>
      <c r="H71" s="14"/>
      <c r="I71" s="14"/>
      <c r="J71" s="14"/>
    </row>
    <row r="72" spans="4:10" ht="13.5" customHeight="1">
      <c r="D72" s="11" t="str">
        <f t="shared" si="7"/>
        <v>GREEBVAL</v>
      </c>
      <c r="E72" s="11" t="str">
        <f t="shared" si="7"/>
        <v>GREEBVAL</v>
      </c>
      <c r="F72" s="12">
        <f t="shared" si="3"/>
        <v>0</v>
      </c>
      <c r="G72" s="13">
        <f t="shared" si="8"/>
        <v>0</v>
      </c>
      <c r="H72" s="14"/>
      <c r="I72" s="14"/>
      <c r="J72" s="14"/>
    </row>
    <row r="73" spans="4:10" ht="13.5" customHeight="1">
      <c r="D73" s="11" t="str">
        <f t="shared" si="7"/>
        <v>GROUCOUR</v>
      </c>
      <c r="E73" s="11" t="str">
        <f t="shared" si="7"/>
        <v>GROUCOUR</v>
      </c>
      <c r="F73" s="12">
        <f t="shared" si="3"/>
        <v>1884</v>
      </c>
      <c r="G73" s="13">
        <f t="shared" si="8"/>
        <v>1884</v>
      </c>
      <c r="H73" s="14"/>
      <c r="I73" s="14"/>
      <c r="J73" s="14"/>
    </row>
    <row r="74" spans="4:10" ht="13.5" customHeight="1">
      <c r="D74" s="11" t="str">
        <f t="shared" si="7"/>
        <v>GROUPAMA</v>
      </c>
      <c r="E74" s="11" t="str">
        <f t="shared" si="7"/>
        <v>GROUPAMA</v>
      </c>
      <c r="F74" s="12">
        <f t="shared" si="3"/>
        <v>322788.59999999998</v>
      </c>
      <c r="G74" s="13">
        <f t="shared" si="8"/>
        <v>322788.59999999998</v>
      </c>
      <c r="H74" s="14"/>
      <c r="I74" s="14"/>
      <c r="J74" s="14"/>
    </row>
    <row r="75" spans="4:10" ht="13.5" customHeight="1">
      <c r="D75" s="11" t="str">
        <f t="shared" si="7"/>
        <v>GROUPAMATR</v>
      </c>
      <c r="E75" s="11" t="str">
        <f t="shared" si="7"/>
        <v>GROUPAMA TRANSPORTS</v>
      </c>
      <c r="F75" s="12">
        <f t="shared" si="3"/>
        <v>1056</v>
      </c>
      <c r="G75" s="13">
        <f t="shared" si="8"/>
        <v>1056</v>
      </c>
      <c r="H75" s="14"/>
      <c r="I75" s="14"/>
      <c r="J75" s="14"/>
    </row>
    <row r="76" spans="4:10" ht="13.5" customHeight="1">
      <c r="D76" s="11" t="str">
        <f t="shared" si="7"/>
        <v>GROUPEA</v>
      </c>
      <c r="E76" s="11" t="str">
        <f t="shared" si="7"/>
        <v>GROUPE AZUR</v>
      </c>
      <c r="F76" s="12">
        <f t="shared" ref="F76:F79" si="9">+IF(D219="Total",0,-F219)</f>
        <v>819.6</v>
      </c>
      <c r="G76" s="13">
        <f t="shared" si="8"/>
        <v>819.6</v>
      </c>
      <c r="H76" s="14"/>
      <c r="I76" s="14"/>
      <c r="J76" s="14"/>
    </row>
    <row r="77" spans="4:10" ht="13.5" customHeight="1">
      <c r="D77" s="11" t="str">
        <f t="shared" si="7"/>
        <v>GROUPELAP</v>
      </c>
      <c r="E77" s="11" t="str">
        <f t="shared" si="7"/>
        <v>GROUPE LA POSTE</v>
      </c>
      <c r="F77" s="12">
        <f t="shared" si="9"/>
        <v>1770</v>
      </c>
      <c r="G77" s="13">
        <f t="shared" si="8"/>
        <v>1770</v>
      </c>
      <c r="H77" s="14"/>
      <c r="I77" s="14"/>
      <c r="J77" s="14"/>
    </row>
    <row r="78" spans="4:10" ht="13.5" customHeight="1">
      <c r="D78" s="11" t="str">
        <f t="shared" si="7"/>
        <v>GROUROUM</v>
      </c>
      <c r="E78" s="11" t="str">
        <f t="shared" si="7"/>
        <v>GROUPAMA ROUMANIE</v>
      </c>
      <c r="F78" s="12">
        <f t="shared" si="9"/>
        <v>0</v>
      </c>
      <c r="G78" s="13">
        <f t="shared" si="8"/>
        <v>0</v>
      </c>
      <c r="H78" s="14"/>
      <c r="I78" s="14"/>
      <c r="J78" s="14"/>
    </row>
    <row r="79" spans="4:10" ht="13.5" customHeight="1">
      <c r="D79" s="11" t="str">
        <f t="shared" si="7"/>
        <v>HDIGERLING</v>
      </c>
      <c r="E79" s="11" t="str">
        <f t="shared" si="7"/>
        <v>HDI GERLING</v>
      </c>
      <c r="F79" s="12">
        <f t="shared" si="9"/>
        <v>20592</v>
      </c>
      <c r="G79" s="13">
        <f t="shared" si="8"/>
        <v>20592</v>
      </c>
      <c r="H79" s="14"/>
      <c r="I79" s="14"/>
      <c r="J79" s="14"/>
    </row>
    <row r="80" spans="4:10" ht="13.5" customHeight="1">
      <c r="D80" s="11" t="str">
        <f t="shared" si="7"/>
        <v>HELVETIA</v>
      </c>
      <c r="E80" s="11" t="str">
        <f t="shared" si="7"/>
        <v>HELVETIA</v>
      </c>
      <c r="F80" s="12">
        <f>+IF(D223="Total",0,-F223)</f>
        <v>996</v>
      </c>
      <c r="G80" s="13">
        <f>+F80-H80-I80-J80</f>
        <v>996</v>
      </c>
      <c r="H80" s="14"/>
      <c r="I80" s="14"/>
      <c r="J80" s="14"/>
    </row>
    <row r="81" spans="1:12" ht="13.5" customHeight="1">
      <c r="D81" s="11" t="str">
        <f t="shared" si="7"/>
        <v>HISCOXASS</v>
      </c>
      <c r="E81" s="11" t="str">
        <f t="shared" si="7"/>
        <v>HISCOX ASSURANCES</v>
      </c>
      <c r="F81" s="12">
        <f t="shared" ref="F81:F84" si="10">+IF(D224="Grand Total",0,-F224)</f>
        <v>900</v>
      </c>
      <c r="G81" s="13">
        <f t="shared" si="8"/>
        <v>900</v>
      </c>
      <c r="H81" s="14"/>
      <c r="I81" s="14"/>
      <c r="J81" s="14"/>
    </row>
    <row r="82" spans="1:12" ht="13.5" customHeight="1">
      <c r="D82" s="11" t="str">
        <f t="shared" si="7"/>
        <v>HUBENERV</v>
      </c>
      <c r="E82" s="11" t="str">
        <f t="shared" si="7"/>
        <v>HUBENERV</v>
      </c>
      <c r="F82" s="12">
        <f t="shared" si="10"/>
        <v>0</v>
      </c>
      <c r="G82" s="13">
        <f t="shared" si="8"/>
        <v>0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HUEBENER</v>
      </c>
      <c r="E83" s="11" t="str">
        <f t="shared" si="11"/>
        <v>HUEBENER</v>
      </c>
      <c r="F83" s="12">
        <f t="shared" si="10"/>
        <v>0</v>
      </c>
      <c r="G83" s="13">
        <f t="shared" si="8"/>
        <v>0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JURIDICA</v>
      </c>
      <c r="F84" s="12">
        <f t="shared" si="10"/>
        <v>360</v>
      </c>
      <c r="G84" s="13">
        <f t="shared" si="8"/>
        <v>360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2842929.1</v>
      </c>
      <c r="G86" s="13">
        <f>SUM(G2:G85)</f>
        <v>2840932.7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7" t="s">
        <v>11</v>
      </c>
      <c r="F87" s="13">
        <f>+VLOOKUP(D87,D145:F327,3,FALSE)</f>
        <v>-4499444.58</v>
      </c>
      <c r="G87" s="156">
        <f>SUM(G86:J86)</f>
        <v>2842929.1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-1656515.48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2842929.1</v>
      </c>
      <c r="G93" s="33">
        <f>+G86</f>
        <v>2840932.7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473645.18333333347</v>
      </c>
      <c r="G94" s="38">
        <f>+(G93+G95)/1.2*0.2</f>
        <v>473488.78333333344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141</v>
      </c>
      <c r="F98" s="49"/>
      <c r="G98" s="50">
        <f>+G99-G100</f>
        <v>323749.25</v>
      </c>
      <c r="H98" s="50">
        <f t="shared" ref="H98:I98" si="13">+H99-H100</f>
        <v>0</v>
      </c>
      <c r="I98" s="50">
        <f t="shared" si="13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189161.25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-134588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-149739.53333333344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>
        <v>133394</v>
      </c>
      <c r="H103" s="55"/>
      <c r="I103" s="55"/>
      <c r="J103" s="56"/>
      <c r="K103" s="47"/>
    </row>
    <row r="104" spans="1:11">
      <c r="D104" s="42"/>
      <c r="E104" s="43"/>
      <c r="F104" s="57" t="s">
        <v>23</v>
      </c>
      <c r="G104" s="58">
        <f>+G102-G103</f>
        <v>-283133.53333333344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v>0.2</v>
      </c>
      <c r="H109" s="28">
        <v>0.19600000000000001</v>
      </c>
      <c r="I109" s="28">
        <v>8.5000000000000006E-2</v>
      </c>
      <c r="J109" s="29" t="s">
        <v>14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141820.94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+'06'!G94</f>
        <v>499591.01833333337</v>
      </c>
      <c r="H113" s="55">
        <f>+'06'!H94</f>
        <v>0</v>
      </c>
      <c r="I113" s="55">
        <f>+'06'!I94</f>
        <v>156.40000000000003</v>
      </c>
      <c r="J113" s="56">
        <f>+'06'!J94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>
        <f>+G113-G94+G111</f>
        <v>167923.17499999993</v>
      </c>
      <c r="H115" s="125">
        <f>+H113-H94+H111</f>
        <v>0</v>
      </c>
      <c r="I115" s="125">
        <f>+I113-I94+I111</f>
        <v>0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-149739.53333333344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317662.70833333337</v>
      </c>
      <c r="H117" s="74">
        <f>+H115-H116</f>
        <v>0</v>
      </c>
      <c r="I117" s="74">
        <f>+I115-I116</f>
        <v>-0.59999999999996589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-149739.53333333344</v>
      </c>
      <c r="G125" s="82"/>
      <c r="H125" s="35"/>
      <c r="I125" s="84"/>
      <c r="J125" s="46"/>
      <c r="K125" s="143">
        <f>+G100+F125</f>
        <v>-284327.53333333344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/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>
        <v>824</v>
      </c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>
        <v>19968</v>
      </c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-170530.93333333344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153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-117675.11</v>
      </c>
      <c r="G146" s="100"/>
    </row>
    <row r="147" spans="4:7">
      <c r="D147" s="110" t="s">
        <v>180</v>
      </c>
      <c r="E147" s="110" t="s">
        <v>181</v>
      </c>
      <c r="F147" s="111">
        <v>-13339.8</v>
      </c>
      <c r="G147" s="100"/>
    </row>
    <row r="148" spans="4:7">
      <c r="D148" s="110" t="s">
        <v>46</v>
      </c>
      <c r="E148" s="110" t="s">
        <v>46</v>
      </c>
      <c r="F148" s="111">
        <v>-45261.95</v>
      </c>
      <c r="G148" s="100"/>
    </row>
    <row r="149" spans="4:7">
      <c r="D149" s="110" t="s">
        <v>182</v>
      </c>
      <c r="E149" s="110" t="s">
        <v>182</v>
      </c>
      <c r="F149" s="111">
        <v>-40692</v>
      </c>
      <c r="G149" s="100"/>
    </row>
    <row r="150" spans="4:7">
      <c r="D150" s="110" t="s">
        <v>47</v>
      </c>
      <c r="E150" s="110" t="s">
        <v>47</v>
      </c>
      <c r="F150" s="111">
        <v>-421144.04</v>
      </c>
      <c r="G150" s="100"/>
    </row>
    <row r="151" spans="4:7">
      <c r="D151" s="110" t="s">
        <v>48</v>
      </c>
      <c r="E151" s="110" t="s">
        <v>183</v>
      </c>
      <c r="F151" s="111">
        <v>0</v>
      </c>
      <c r="G151" s="100"/>
    </row>
    <row r="152" spans="4:7">
      <c r="D152" s="110" t="s">
        <v>49</v>
      </c>
      <c r="E152" s="110" t="s">
        <v>49</v>
      </c>
      <c r="F152" s="111">
        <v>-20654.400000000001</v>
      </c>
      <c r="G152" s="100"/>
    </row>
    <row r="153" spans="4:7">
      <c r="D153" s="110" t="s">
        <v>287</v>
      </c>
      <c r="E153" s="110" t="s">
        <v>287</v>
      </c>
      <c r="F153" s="111">
        <v>-660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-4380.6000000000004</v>
      </c>
      <c r="G155" s="100"/>
    </row>
    <row r="156" spans="4:7">
      <c r="D156" s="110" t="s">
        <v>51</v>
      </c>
      <c r="E156" s="110" t="s">
        <v>186</v>
      </c>
      <c r="F156" s="111">
        <v>-15545.95</v>
      </c>
      <c r="G156" s="100"/>
    </row>
    <row r="157" spans="4:7">
      <c r="D157" s="110" t="s">
        <v>52</v>
      </c>
      <c r="E157" s="110" t="s">
        <v>187</v>
      </c>
      <c r="F157" s="111">
        <v>-27196.799999999999</v>
      </c>
      <c r="G157" s="100"/>
    </row>
    <row r="158" spans="4:7">
      <c r="D158" s="110" t="s">
        <v>188</v>
      </c>
      <c r="E158" s="110" t="s">
        <v>188</v>
      </c>
      <c r="F158" s="111">
        <v>0</v>
      </c>
      <c r="G158" s="100"/>
    </row>
    <row r="159" spans="4:7">
      <c r="D159" s="110" t="s">
        <v>189</v>
      </c>
      <c r="E159" s="110" t="s">
        <v>50</v>
      </c>
      <c r="F159" s="111">
        <v>0</v>
      </c>
      <c r="G159" s="100"/>
    </row>
    <row r="160" spans="4:7">
      <c r="D160" s="110" t="s">
        <v>53</v>
      </c>
      <c r="E160" s="110" t="s">
        <v>54</v>
      </c>
      <c r="F160" s="111">
        <v>-1110</v>
      </c>
      <c r="G160" s="100"/>
    </row>
    <row r="161" spans="4:7">
      <c r="D161" s="110" t="s">
        <v>55</v>
      </c>
      <c r="E161" s="110" t="s">
        <v>56</v>
      </c>
      <c r="F161" s="111">
        <v>-625348.43000000005</v>
      </c>
      <c r="G161" s="100"/>
    </row>
    <row r="162" spans="4:7">
      <c r="D162" s="110" t="s">
        <v>190</v>
      </c>
      <c r="E162" s="110" t="s">
        <v>191</v>
      </c>
      <c r="F162" s="111">
        <v>0</v>
      </c>
      <c r="G162" s="100"/>
    </row>
    <row r="163" spans="4:7">
      <c r="D163" s="110" t="s">
        <v>192</v>
      </c>
      <c r="E163" s="110" t="s">
        <v>193</v>
      </c>
      <c r="F163" s="111">
        <v>-2916</v>
      </c>
      <c r="G163" s="100"/>
    </row>
    <row r="164" spans="4:7">
      <c r="D164" s="110" t="s">
        <v>328</v>
      </c>
      <c r="E164" s="110" t="s">
        <v>328</v>
      </c>
      <c r="F164" s="111">
        <v>-360</v>
      </c>
      <c r="G164" s="100"/>
    </row>
    <row r="165" spans="4:7">
      <c r="D165" s="110" t="s">
        <v>57</v>
      </c>
      <c r="E165" s="110" t="s">
        <v>58</v>
      </c>
      <c r="F165" s="111">
        <v>-46582.8</v>
      </c>
      <c r="G165" s="100"/>
    </row>
    <row r="166" spans="4:7">
      <c r="D166" s="110" t="s">
        <v>302</v>
      </c>
      <c r="E166" s="110" t="s">
        <v>303</v>
      </c>
      <c r="F166" s="111">
        <v>84534.7</v>
      </c>
      <c r="G166" s="100"/>
    </row>
    <row r="167" spans="4:7">
      <c r="D167" s="110" t="s">
        <v>59</v>
      </c>
      <c r="E167" s="110" t="s">
        <v>60</v>
      </c>
      <c r="F167" s="111">
        <v>-211954</v>
      </c>
      <c r="G167" s="100"/>
    </row>
    <row r="168" spans="4:7">
      <c r="D168" s="110" t="s">
        <v>61</v>
      </c>
      <c r="E168" s="110" t="s">
        <v>62</v>
      </c>
      <c r="F168" s="111">
        <v>9274.7999999999993</v>
      </c>
      <c r="G168" s="100"/>
    </row>
    <row r="169" spans="4:7">
      <c r="D169" s="110" t="s">
        <v>194</v>
      </c>
      <c r="E169" s="110" t="s">
        <v>194</v>
      </c>
      <c r="F169" s="111">
        <v>-72</v>
      </c>
      <c r="G169" s="100"/>
    </row>
    <row r="170" spans="4:7">
      <c r="D170" s="110" t="s">
        <v>63</v>
      </c>
      <c r="E170" s="110" t="s">
        <v>195</v>
      </c>
      <c r="F170" s="111">
        <v>-80195.77</v>
      </c>
      <c r="G170" s="100"/>
    </row>
    <row r="171" spans="4:7">
      <c r="D171" s="110" t="s">
        <v>64</v>
      </c>
      <c r="E171" s="110" t="s">
        <v>304</v>
      </c>
      <c r="F171" s="111">
        <v>0</v>
      </c>
      <c r="G171" s="100"/>
    </row>
    <row r="172" spans="4:7">
      <c r="D172" s="110" t="s">
        <v>65</v>
      </c>
      <c r="E172" s="110" t="s">
        <v>305</v>
      </c>
      <c r="F172" s="111">
        <v>-9119.81</v>
      </c>
      <c r="G172" s="100"/>
    </row>
    <row r="173" spans="4:7">
      <c r="D173" s="110" t="s">
        <v>66</v>
      </c>
      <c r="E173" s="110" t="s">
        <v>196</v>
      </c>
      <c r="F173" s="111">
        <v>-2754</v>
      </c>
      <c r="G173" s="100"/>
    </row>
    <row r="174" spans="4:7">
      <c r="D174" s="110" t="s">
        <v>67</v>
      </c>
      <c r="E174" s="110" t="s">
        <v>197</v>
      </c>
      <c r="F174" s="111">
        <v>0</v>
      </c>
      <c r="G174" s="100"/>
    </row>
    <row r="175" spans="4:7">
      <c r="D175" s="110" t="s">
        <v>68</v>
      </c>
      <c r="E175" s="110" t="s">
        <v>320</v>
      </c>
      <c r="F175" s="111">
        <v>0</v>
      </c>
      <c r="G175" s="100"/>
    </row>
    <row r="176" spans="4:7">
      <c r="D176" s="110" t="s">
        <v>69</v>
      </c>
      <c r="E176" s="110" t="s">
        <v>288</v>
      </c>
      <c r="F176" s="111">
        <v>-25744.46</v>
      </c>
      <c r="G176" s="100"/>
    </row>
    <row r="177" spans="4:7">
      <c r="D177" s="110" t="s">
        <v>70</v>
      </c>
      <c r="E177" s="110" t="s">
        <v>198</v>
      </c>
      <c r="F177" s="111">
        <v>0</v>
      </c>
      <c r="G177" s="100"/>
    </row>
    <row r="178" spans="4:7">
      <c r="D178" s="110" t="s">
        <v>306</v>
      </c>
      <c r="E178" s="110" t="s">
        <v>307</v>
      </c>
      <c r="F178" s="111">
        <v>-117</v>
      </c>
      <c r="G178" s="100"/>
    </row>
    <row r="179" spans="4:7">
      <c r="D179" s="110" t="s">
        <v>289</v>
      </c>
      <c r="E179" s="110" t="s">
        <v>290</v>
      </c>
      <c r="F179" s="111">
        <v>0</v>
      </c>
      <c r="G179" s="100"/>
    </row>
    <row r="180" spans="4:7">
      <c r="D180" s="110" t="s">
        <v>199</v>
      </c>
      <c r="E180" s="110" t="s">
        <v>200</v>
      </c>
      <c r="F180" s="111">
        <v>-18000</v>
      </c>
      <c r="G180" s="100"/>
    </row>
    <row r="181" spans="4:7">
      <c r="D181" s="110" t="s">
        <v>291</v>
      </c>
      <c r="E181" s="110" t="s">
        <v>292</v>
      </c>
      <c r="F181" s="111">
        <v>0</v>
      </c>
      <c r="G181" s="100"/>
    </row>
    <row r="182" spans="4:7">
      <c r="D182" s="110" t="s">
        <v>71</v>
      </c>
      <c r="E182" s="110" t="s">
        <v>293</v>
      </c>
      <c r="F182" s="111">
        <v>0</v>
      </c>
      <c r="G182" s="100"/>
    </row>
    <row r="183" spans="4:7">
      <c r="D183" s="110" t="s">
        <v>294</v>
      </c>
      <c r="E183" s="110" t="s">
        <v>295</v>
      </c>
      <c r="F183" s="111">
        <v>0</v>
      </c>
      <c r="G183" s="100"/>
    </row>
    <row r="184" spans="4:7">
      <c r="D184" s="110" t="s">
        <v>201</v>
      </c>
      <c r="E184" s="110" t="s">
        <v>202</v>
      </c>
      <c r="F184" s="111">
        <v>0</v>
      </c>
      <c r="G184" s="100"/>
    </row>
    <row r="185" spans="4:7">
      <c r="D185" s="110" t="s">
        <v>203</v>
      </c>
      <c r="E185" s="110" t="s">
        <v>204</v>
      </c>
      <c r="F185" s="111">
        <v>-6396</v>
      </c>
      <c r="G185" s="100"/>
    </row>
    <row r="186" spans="4:7">
      <c r="D186" s="110" t="s">
        <v>72</v>
      </c>
      <c r="E186" s="110" t="s">
        <v>72</v>
      </c>
      <c r="F186" s="111">
        <v>-9021</v>
      </c>
      <c r="G186" s="100"/>
    </row>
    <row r="187" spans="4:7">
      <c r="D187" s="110" t="s">
        <v>329</v>
      </c>
      <c r="E187" s="110" t="s">
        <v>89</v>
      </c>
      <c r="F187" s="111">
        <v>-564</v>
      </c>
      <c r="G187" s="100"/>
    </row>
    <row r="188" spans="4:7">
      <c r="D188" s="110" t="s">
        <v>205</v>
      </c>
      <c r="E188" s="110" t="s">
        <v>205</v>
      </c>
      <c r="F188" s="111">
        <v>-1344</v>
      </c>
      <c r="G188" s="100"/>
    </row>
    <row r="189" spans="4:7">
      <c r="D189" s="110" t="s">
        <v>73</v>
      </c>
      <c r="E189" s="110" t="s">
        <v>73</v>
      </c>
      <c r="F189" s="111">
        <v>-2257.1999999999998</v>
      </c>
      <c r="G189" s="100"/>
    </row>
    <row r="190" spans="4:7">
      <c r="D190" s="110" t="s">
        <v>206</v>
      </c>
      <c r="E190" s="110" t="s">
        <v>206</v>
      </c>
      <c r="F190" s="111">
        <v>-5069</v>
      </c>
      <c r="G190" s="100"/>
    </row>
    <row r="191" spans="4:7">
      <c r="D191" s="110" t="s">
        <v>207</v>
      </c>
      <c r="E191" s="110" t="s">
        <v>208</v>
      </c>
      <c r="F191" s="111">
        <v>-1344</v>
      </c>
      <c r="G191" s="100"/>
    </row>
    <row r="192" spans="4:7">
      <c r="D192" s="110" t="s">
        <v>209</v>
      </c>
      <c r="E192" s="110" t="s">
        <v>209</v>
      </c>
      <c r="F192" s="111">
        <v>-360</v>
      </c>
      <c r="G192" s="100"/>
    </row>
    <row r="193" spans="4:7">
      <c r="D193" s="110" t="s">
        <v>210</v>
      </c>
      <c r="E193" s="110" t="s">
        <v>211</v>
      </c>
      <c r="F193" s="111">
        <v>-16732.5</v>
      </c>
      <c r="G193" s="100"/>
    </row>
    <row r="194" spans="4:7">
      <c r="D194" s="110" t="s">
        <v>321</v>
      </c>
      <c r="E194" s="110" t="s">
        <v>89</v>
      </c>
      <c r="F194" s="111">
        <v>0</v>
      </c>
      <c r="G194" s="100"/>
    </row>
    <row r="195" spans="4:7">
      <c r="D195" s="110" t="s">
        <v>212</v>
      </c>
      <c r="E195" s="110" t="s">
        <v>213</v>
      </c>
      <c r="F195" s="111">
        <v>-619.79999999999995</v>
      </c>
      <c r="G195" s="100"/>
    </row>
    <row r="196" spans="4:7">
      <c r="D196" s="110" t="s">
        <v>214</v>
      </c>
      <c r="E196" s="110" t="s">
        <v>214</v>
      </c>
      <c r="F196" s="111">
        <v>-13243.2</v>
      </c>
      <c r="G196" s="100"/>
    </row>
    <row r="197" spans="4:7">
      <c r="D197" s="110" t="s">
        <v>308</v>
      </c>
      <c r="E197" s="110" t="s">
        <v>308</v>
      </c>
      <c r="F197" s="111">
        <v>0</v>
      </c>
      <c r="G197" s="100"/>
    </row>
    <row r="198" spans="4:7">
      <c r="D198" s="110" t="s">
        <v>74</v>
      </c>
      <c r="E198" s="110" t="s">
        <v>75</v>
      </c>
      <c r="F198" s="111">
        <v>-4092</v>
      </c>
      <c r="G198" s="100"/>
    </row>
    <row r="199" spans="4:7">
      <c r="D199" s="110" t="s">
        <v>76</v>
      </c>
      <c r="E199" s="110" t="s">
        <v>77</v>
      </c>
      <c r="F199" s="111">
        <v>-81454.8</v>
      </c>
      <c r="G199" s="100"/>
    </row>
    <row r="200" spans="4:7">
      <c r="D200" s="110" t="s">
        <v>215</v>
      </c>
      <c r="E200" s="110" t="s">
        <v>216</v>
      </c>
      <c r="F200" s="111">
        <v>-2041.2</v>
      </c>
      <c r="G200" s="100"/>
    </row>
    <row r="201" spans="4:7">
      <c r="D201" s="110" t="s">
        <v>217</v>
      </c>
      <c r="E201" s="110" t="s">
        <v>217</v>
      </c>
      <c r="F201" s="111">
        <v>-2031</v>
      </c>
      <c r="G201" s="100"/>
    </row>
    <row r="202" spans="4:7">
      <c r="D202" s="110" t="s">
        <v>218</v>
      </c>
      <c r="E202" s="110" t="s">
        <v>218</v>
      </c>
      <c r="F202" s="111">
        <v>-9360</v>
      </c>
      <c r="G202" s="100"/>
    </row>
    <row r="203" spans="4:7">
      <c r="D203" s="110" t="s">
        <v>78</v>
      </c>
      <c r="E203" s="110" t="s">
        <v>78</v>
      </c>
      <c r="F203" s="111">
        <v>-12250.13</v>
      </c>
      <c r="G203" s="100"/>
    </row>
    <row r="204" spans="4:7">
      <c r="D204" s="110" t="s">
        <v>79</v>
      </c>
      <c r="E204" s="110" t="s">
        <v>80</v>
      </c>
      <c r="F204" s="111">
        <v>-4324</v>
      </c>
      <c r="G204" s="100"/>
    </row>
    <row r="205" spans="4:7">
      <c r="D205" s="110" t="s">
        <v>219</v>
      </c>
      <c r="E205" s="110" t="s">
        <v>220</v>
      </c>
      <c r="F205" s="111">
        <v>-131556.98000000001</v>
      </c>
      <c r="G205" s="100"/>
    </row>
    <row r="206" spans="4:7">
      <c r="D206" s="110" t="s">
        <v>81</v>
      </c>
      <c r="E206" s="110" t="s">
        <v>82</v>
      </c>
      <c r="F206" s="111">
        <v>-26477.4</v>
      </c>
      <c r="G206" s="100"/>
    </row>
    <row r="207" spans="4:7">
      <c r="D207" s="110" t="s">
        <v>83</v>
      </c>
      <c r="E207" s="110" t="s">
        <v>83</v>
      </c>
      <c r="F207" s="111">
        <v>-125076.68</v>
      </c>
      <c r="G207" s="100"/>
    </row>
    <row r="208" spans="4:7">
      <c r="D208" s="110" t="s">
        <v>84</v>
      </c>
      <c r="E208" s="110" t="s">
        <v>85</v>
      </c>
      <c r="F208" s="111">
        <v>-1766</v>
      </c>
      <c r="G208" s="100"/>
    </row>
    <row r="209" spans="4:7">
      <c r="D209" s="110" t="s">
        <v>86</v>
      </c>
      <c r="E209" s="110" t="s">
        <v>87</v>
      </c>
      <c r="F209" s="111">
        <v>-52050</v>
      </c>
      <c r="G209" s="100"/>
    </row>
    <row r="210" spans="4:7">
      <c r="D210" s="110" t="s">
        <v>88</v>
      </c>
      <c r="E210" s="110" t="s">
        <v>71</v>
      </c>
      <c r="F210" s="111">
        <v>-3265.2</v>
      </c>
      <c r="G210" s="100"/>
    </row>
    <row r="211" spans="4:7">
      <c r="D211" s="110" t="s">
        <v>90</v>
      </c>
      <c r="E211" s="110" t="s">
        <v>91</v>
      </c>
      <c r="F211" s="111">
        <v>-227608.34</v>
      </c>
      <c r="G211" s="100"/>
    </row>
    <row r="212" spans="4:7">
      <c r="D212" s="110" t="s">
        <v>330</v>
      </c>
      <c r="E212" s="110" t="s">
        <v>89</v>
      </c>
      <c r="F212" s="111">
        <v>-4440</v>
      </c>
      <c r="G212" s="100"/>
    </row>
    <row r="213" spans="4:7">
      <c r="D213" s="110" t="s">
        <v>92</v>
      </c>
      <c r="E213" s="110" t="s">
        <v>93</v>
      </c>
      <c r="F213" s="111">
        <v>-51375</v>
      </c>
      <c r="G213" s="101"/>
    </row>
    <row r="214" spans="4:7">
      <c r="D214" s="110" t="s">
        <v>331</v>
      </c>
      <c r="E214" s="110" t="s">
        <v>331</v>
      </c>
      <c r="F214" s="111">
        <v>0</v>
      </c>
      <c r="G214" s="102"/>
    </row>
    <row r="215" spans="4:7">
      <c r="D215" s="110" t="s">
        <v>322</v>
      </c>
      <c r="E215" s="110" t="s">
        <v>322</v>
      </c>
      <c r="F215" s="111">
        <v>0</v>
      </c>
      <c r="G215" s="102"/>
    </row>
    <row r="216" spans="4:7">
      <c r="D216" s="110" t="s">
        <v>316</v>
      </c>
      <c r="E216" s="110" t="s">
        <v>316</v>
      </c>
      <c r="F216" s="111">
        <v>-1884</v>
      </c>
      <c r="G216" s="102"/>
    </row>
    <row r="217" spans="4:7">
      <c r="D217" s="110" t="s">
        <v>94</v>
      </c>
      <c r="E217" s="110" t="s">
        <v>94</v>
      </c>
      <c r="F217" s="111">
        <v>-322788.59999999998</v>
      </c>
      <c r="G217" s="102"/>
    </row>
    <row r="218" spans="4:7">
      <c r="D218" s="110" t="s">
        <v>221</v>
      </c>
      <c r="E218" s="110" t="s">
        <v>222</v>
      </c>
      <c r="F218" s="111">
        <v>-1056</v>
      </c>
      <c r="G218" s="102"/>
    </row>
    <row r="219" spans="4:7">
      <c r="D219" s="110" t="s">
        <v>296</v>
      </c>
      <c r="E219" s="110" t="s">
        <v>297</v>
      </c>
      <c r="F219" s="111">
        <v>-819.6</v>
      </c>
      <c r="G219" s="102"/>
    </row>
    <row r="220" spans="4:7">
      <c r="D220" s="110" t="s">
        <v>223</v>
      </c>
      <c r="E220" s="110" t="s">
        <v>224</v>
      </c>
      <c r="F220" s="111">
        <v>-1770</v>
      </c>
      <c r="G220" s="102"/>
    </row>
    <row r="221" spans="4:7">
      <c r="D221" s="110" t="s">
        <v>225</v>
      </c>
      <c r="E221" s="110" t="s">
        <v>226</v>
      </c>
      <c r="F221" s="111">
        <v>0</v>
      </c>
      <c r="G221" s="102"/>
    </row>
    <row r="222" spans="4:7">
      <c r="D222" s="110" t="s">
        <v>95</v>
      </c>
      <c r="E222" s="110" t="s">
        <v>227</v>
      </c>
      <c r="F222" s="111">
        <v>-20592</v>
      </c>
      <c r="G222" s="102"/>
    </row>
    <row r="223" spans="4:7">
      <c r="D223" s="110" t="s">
        <v>228</v>
      </c>
      <c r="E223" s="110" t="s">
        <v>228</v>
      </c>
      <c r="F223" s="111">
        <v>-996</v>
      </c>
      <c r="G223" s="102"/>
    </row>
    <row r="224" spans="4:7">
      <c r="D224" s="110" t="s">
        <v>229</v>
      </c>
      <c r="E224" s="110" t="s">
        <v>230</v>
      </c>
      <c r="F224" s="111">
        <v>-900</v>
      </c>
      <c r="G224" s="102"/>
    </row>
    <row r="225" spans="4:7">
      <c r="D225" s="110" t="s">
        <v>317</v>
      </c>
      <c r="E225" s="110" t="s">
        <v>317</v>
      </c>
      <c r="F225" s="111">
        <v>0</v>
      </c>
      <c r="G225" s="102"/>
    </row>
    <row r="226" spans="4:7">
      <c r="D226" s="110" t="s">
        <v>325</v>
      </c>
      <c r="E226" s="110" t="s">
        <v>325</v>
      </c>
      <c r="F226" s="111">
        <v>0</v>
      </c>
      <c r="G226" s="102"/>
    </row>
    <row r="227" spans="4:7">
      <c r="D227" s="110" t="s">
        <v>231</v>
      </c>
      <c r="E227" s="110" t="s">
        <v>231</v>
      </c>
      <c r="F227" s="111">
        <v>-360</v>
      </c>
      <c r="G227" s="102"/>
    </row>
    <row r="228" spans="4:7">
      <c r="D228" s="110" t="s">
        <v>298</v>
      </c>
      <c r="E228" s="110" t="s">
        <v>89</v>
      </c>
      <c r="F228" s="111">
        <v>0</v>
      </c>
      <c r="G228" s="102"/>
    </row>
    <row r="229" spans="4:7">
      <c r="D229" s="110" t="s">
        <v>332</v>
      </c>
      <c r="E229" s="110" t="s">
        <v>333</v>
      </c>
      <c r="F229" s="111">
        <v>-360</v>
      </c>
      <c r="G229" s="102"/>
    </row>
    <row r="230" spans="4:7">
      <c r="D230" s="110" t="s">
        <v>232</v>
      </c>
      <c r="E230" s="110" t="s">
        <v>233</v>
      </c>
      <c r="F230" s="111">
        <v>-23100</v>
      </c>
      <c r="G230" s="102"/>
    </row>
    <row r="231" spans="4:7">
      <c r="D231" s="110" t="s">
        <v>96</v>
      </c>
      <c r="E231" s="110" t="s">
        <v>97</v>
      </c>
      <c r="F231" s="111">
        <v>-1845.6</v>
      </c>
      <c r="G231" s="102"/>
    </row>
    <row r="232" spans="4:7">
      <c r="D232" s="110" t="s">
        <v>309</v>
      </c>
      <c r="E232" s="110" t="s">
        <v>310</v>
      </c>
      <c r="F232" s="111">
        <v>0</v>
      </c>
      <c r="G232" s="102"/>
    </row>
    <row r="233" spans="4:7">
      <c r="D233" s="110" t="s">
        <v>98</v>
      </c>
      <c r="E233" s="110" t="s">
        <v>99</v>
      </c>
      <c r="F233" s="111">
        <v>-13497.58</v>
      </c>
      <c r="G233" s="102"/>
    </row>
    <row r="234" spans="4:7">
      <c r="D234" s="110" t="s">
        <v>100</v>
      </c>
      <c r="E234" s="110" t="s">
        <v>100</v>
      </c>
      <c r="F234" s="111">
        <v>-73785.36</v>
      </c>
      <c r="G234" s="102"/>
    </row>
    <row r="235" spans="4:7">
      <c r="D235" s="110" t="s">
        <v>101</v>
      </c>
      <c r="E235" s="110" t="s">
        <v>101</v>
      </c>
      <c r="F235" s="111">
        <v>-159308.4</v>
      </c>
      <c r="G235" s="102"/>
    </row>
    <row r="236" spans="4:7">
      <c r="D236" s="110" t="s">
        <v>234</v>
      </c>
      <c r="E236" s="110" t="s">
        <v>234</v>
      </c>
      <c r="F236" s="111">
        <v>-1140</v>
      </c>
      <c r="G236" s="102"/>
    </row>
    <row r="237" spans="4:7">
      <c r="D237" s="110" t="s">
        <v>102</v>
      </c>
      <c r="E237" s="110" t="s">
        <v>102</v>
      </c>
      <c r="F237" s="111">
        <v>-48962</v>
      </c>
      <c r="G237" s="102"/>
    </row>
    <row r="238" spans="4:7">
      <c r="D238" s="110" t="s">
        <v>103</v>
      </c>
      <c r="E238" s="110" t="s">
        <v>103</v>
      </c>
      <c r="F238" s="111">
        <v>-177603.1</v>
      </c>
      <c r="G238" s="102"/>
    </row>
    <row r="239" spans="4:7">
      <c r="D239" s="110" t="s">
        <v>235</v>
      </c>
      <c r="E239" s="110" t="s">
        <v>235</v>
      </c>
      <c r="F239" s="111">
        <v>-27716.400000000001</v>
      </c>
      <c r="G239" s="102"/>
    </row>
    <row r="240" spans="4:7">
      <c r="D240" s="110" t="s">
        <v>299</v>
      </c>
      <c r="E240" s="110" t="s">
        <v>89</v>
      </c>
      <c r="F240" s="111">
        <v>0</v>
      </c>
      <c r="G240" s="102"/>
    </row>
    <row r="241" spans="4:7">
      <c r="D241" s="110" t="s">
        <v>236</v>
      </c>
      <c r="E241" s="110" t="s">
        <v>236</v>
      </c>
      <c r="F241" s="111">
        <v>-39382.199999999997</v>
      </c>
      <c r="G241" s="102"/>
    </row>
    <row r="242" spans="4:7">
      <c r="D242" s="110" t="s">
        <v>104</v>
      </c>
      <c r="E242" s="110" t="s">
        <v>104</v>
      </c>
      <c r="F242" s="111">
        <v>-510</v>
      </c>
      <c r="G242" s="102"/>
    </row>
    <row r="243" spans="4:7">
      <c r="D243" s="110" t="s">
        <v>105</v>
      </c>
      <c r="E243" s="110" t="s">
        <v>106</v>
      </c>
      <c r="F243" s="111">
        <v>-1938</v>
      </c>
      <c r="G243" s="102"/>
    </row>
    <row r="244" spans="4:7">
      <c r="D244" s="110" t="s">
        <v>311</v>
      </c>
      <c r="E244" s="110" t="s">
        <v>311</v>
      </c>
      <c r="F244" s="111">
        <v>0</v>
      </c>
      <c r="G244" s="102"/>
    </row>
    <row r="245" spans="4:7">
      <c r="D245" s="110" t="s">
        <v>237</v>
      </c>
      <c r="E245" s="110" t="s">
        <v>238</v>
      </c>
      <c r="F245" s="111">
        <v>0</v>
      </c>
      <c r="G245" s="102"/>
    </row>
    <row r="246" spans="4:7">
      <c r="D246" s="110" t="s">
        <v>107</v>
      </c>
      <c r="E246" s="110" t="s">
        <v>108</v>
      </c>
      <c r="F246" s="111">
        <v>-205291.81</v>
      </c>
      <c r="G246" s="102"/>
    </row>
    <row r="247" spans="4:7">
      <c r="D247" s="110" t="s">
        <v>239</v>
      </c>
      <c r="E247" s="110" t="s">
        <v>240</v>
      </c>
      <c r="F247" s="111">
        <v>0</v>
      </c>
      <c r="G247" s="102"/>
    </row>
    <row r="248" spans="4:7">
      <c r="D248" s="110" t="s">
        <v>241</v>
      </c>
      <c r="E248" s="110" t="s">
        <v>242</v>
      </c>
      <c r="F248" s="111">
        <v>-81123.94</v>
      </c>
      <c r="G248" s="102"/>
    </row>
    <row r="249" spans="4:7">
      <c r="D249" s="110" t="s">
        <v>243</v>
      </c>
      <c r="E249" s="110" t="s">
        <v>244</v>
      </c>
      <c r="F249" s="111">
        <v>-2766</v>
      </c>
      <c r="G249" s="102"/>
    </row>
    <row r="250" spans="4:7">
      <c r="D250" s="110" t="s">
        <v>318</v>
      </c>
      <c r="E250" s="110" t="s">
        <v>319</v>
      </c>
      <c r="F250" s="111">
        <v>-360</v>
      </c>
      <c r="G250" s="102"/>
    </row>
    <row r="251" spans="4:7">
      <c r="D251" s="110" t="s">
        <v>245</v>
      </c>
      <c r="E251" s="110" t="s">
        <v>246</v>
      </c>
      <c r="F251" s="111">
        <v>-1488</v>
      </c>
      <c r="G251" s="102"/>
    </row>
    <row r="252" spans="4:7">
      <c r="D252" s="110" t="s">
        <v>247</v>
      </c>
      <c r="E252" s="110" t="s">
        <v>248</v>
      </c>
      <c r="F252" s="111">
        <v>-1116</v>
      </c>
      <c r="G252" s="102"/>
    </row>
    <row r="253" spans="4:7">
      <c r="D253" s="110" t="s">
        <v>312</v>
      </c>
      <c r="E253" s="110" t="s">
        <v>313</v>
      </c>
      <c r="F253" s="111">
        <v>-1608</v>
      </c>
      <c r="G253" s="102"/>
    </row>
    <row r="254" spans="4:7">
      <c r="D254" s="110" t="s">
        <v>249</v>
      </c>
      <c r="E254" s="110" t="s">
        <v>250</v>
      </c>
      <c r="F254" s="111">
        <v>-3012</v>
      </c>
      <c r="G254" s="102"/>
    </row>
    <row r="255" spans="4:7">
      <c r="D255" s="110" t="s">
        <v>109</v>
      </c>
      <c r="E255" s="110" t="s">
        <v>110</v>
      </c>
      <c r="F255" s="111">
        <v>-18201</v>
      </c>
      <c r="G255" s="102"/>
    </row>
    <row r="256" spans="4:7">
      <c r="D256" s="110" t="s">
        <v>111</v>
      </c>
      <c r="E256" s="110" t="s">
        <v>112</v>
      </c>
      <c r="F256" s="111">
        <v>-65224.41</v>
      </c>
      <c r="G256" s="102"/>
    </row>
    <row r="257" spans="4:7">
      <c r="D257" s="110" t="s">
        <v>113</v>
      </c>
      <c r="E257" s="110" t="s">
        <v>251</v>
      </c>
      <c r="F257" s="111">
        <v>-840</v>
      </c>
      <c r="G257" s="102"/>
    </row>
    <row r="258" spans="4:7">
      <c r="D258" s="110" t="s">
        <v>326</v>
      </c>
      <c r="E258" s="110" t="s">
        <v>327</v>
      </c>
      <c r="F258" s="111">
        <v>-60</v>
      </c>
      <c r="G258" s="102"/>
    </row>
    <row r="259" spans="4:7">
      <c r="D259" s="110" t="s">
        <v>314</v>
      </c>
      <c r="E259" s="110" t="s">
        <v>315</v>
      </c>
      <c r="F259" s="111">
        <v>0</v>
      </c>
      <c r="G259" s="102"/>
    </row>
    <row r="260" spans="4:7">
      <c r="D260" s="110" t="s">
        <v>114</v>
      </c>
      <c r="E260" s="110" t="s">
        <v>114</v>
      </c>
      <c r="F260" s="111">
        <v>-391896.08</v>
      </c>
      <c r="G260" s="102"/>
    </row>
    <row r="261" spans="4:7">
      <c r="D261" s="110" t="s">
        <v>252</v>
      </c>
      <c r="E261" s="110" t="s">
        <v>252</v>
      </c>
      <c r="F261" s="111">
        <v>0</v>
      </c>
      <c r="G261" s="102"/>
    </row>
    <row r="262" spans="4:7">
      <c r="D262" s="110" t="s">
        <v>253</v>
      </c>
      <c r="E262" s="110" t="s">
        <v>254</v>
      </c>
      <c r="F262" s="111">
        <v>-876</v>
      </c>
      <c r="G262" s="102"/>
    </row>
    <row r="263" spans="4:7">
      <c r="D263" s="110" t="s">
        <v>115</v>
      </c>
      <c r="E263" s="110" t="s">
        <v>255</v>
      </c>
      <c r="F263" s="111">
        <v>0</v>
      </c>
      <c r="G263" s="102"/>
    </row>
    <row r="264" spans="4:7">
      <c r="D264" s="110" t="s">
        <v>256</v>
      </c>
      <c r="E264" s="110" t="s">
        <v>116</v>
      </c>
      <c r="F264" s="111">
        <v>0</v>
      </c>
      <c r="G264" s="102"/>
    </row>
    <row r="265" spans="4:7">
      <c r="D265" s="110" t="s">
        <v>257</v>
      </c>
      <c r="E265" s="110" t="s">
        <v>68</v>
      </c>
      <c r="F265" s="111">
        <v>0</v>
      </c>
      <c r="G265" s="102"/>
    </row>
    <row r="266" spans="4:7">
      <c r="D266" s="110" t="s">
        <v>258</v>
      </c>
      <c r="E266" s="110" t="s">
        <v>259</v>
      </c>
      <c r="F266" s="111">
        <v>-9632.4</v>
      </c>
      <c r="G266" s="102"/>
    </row>
    <row r="267" spans="4:7">
      <c r="D267" s="110" t="s">
        <v>260</v>
      </c>
      <c r="E267" s="110" t="s">
        <v>261</v>
      </c>
      <c r="F267" s="111">
        <v>-784.88</v>
      </c>
      <c r="G267" s="102"/>
    </row>
    <row r="268" spans="4:7">
      <c r="D268" s="110" t="s">
        <v>117</v>
      </c>
      <c r="E268" s="110" t="s">
        <v>118</v>
      </c>
      <c r="F268" s="111">
        <v>-82465</v>
      </c>
      <c r="G268" s="102"/>
    </row>
    <row r="269" spans="4:7">
      <c r="D269" s="110" t="s">
        <v>119</v>
      </c>
      <c r="E269" s="110" t="s">
        <v>120</v>
      </c>
      <c r="F269" s="111">
        <v>0</v>
      </c>
      <c r="G269" s="102"/>
    </row>
    <row r="270" spans="4:7">
      <c r="D270" s="110" t="s">
        <v>262</v>
      </c>
      <c r="E270" s="110" t="s">
        <v>263</v>
      </c>
      <c r="F270" s="111">
        <v>-432</v>
      </c>
      <c r="G270" s="102"/>
    </row>
    <row r="271" spans="4:7">
      <c r="D271" s="110" t="s">
        <v>264</v>
      </c>
      <c r="E271" s="110" t="s">
        <v>264</v>
      </c>
      <c r="F271" s="111">
        <v>-3627</v>
      </c>
      <c r="G271" s="102"/>
    </row>
    <row r="272" spans="4:7">
      <c r="D272" s="110" t="s">
        <v>121</v>
      </c>
      <c r="E272" s="110" t="s">
        <v>122</v>
      </c>
      <c r="F272" s="111">
        <v>-12944.28</v>
      </c>
      <c r="G272" s="102"/>
    </row>
    <row r="273" spans="4:7">
      <c r="D273" s="110" t="s">
        <v>265</v>
      </c>
      <c r="E273" s="110" t="s">
        <v>265</v>
      </c>
      <c r="F273" s="111">
        <v>-1512</v>
      </c>
      <c r="G273" s="102"/>
    </row>
    <row r="274" spans="4:7">
      <c r="D274" s="110" t="s">
        <v>123</v>
      </c>
      <c r="E274" s="110" t="s">
        <v>124</v>
      </c>
      <c r="F274" s="111">
        <v>-27636</v>
      </c>
      <c r="G274" s="102"/>
    </row>
    <row r="275" spans="4:7">
      <c r="D275" s="110" t="s">
        <v>266</v>
      </c>
      <c r="E275" s="110" t="s">
        <v>267</v>
      </c>
      <c r="F275" s="111">
        <v>0</v>
      </c>
      <c r="G275" s="102"/>
    </row>
    <row r="276" spans="4:7">
      <c r="D276" s="110" t="s">
        <v>125</v>
      </c>
      <c r="E276" s="110" t="s">
        <v>125</v>
      </c>
      <c r="F276" s="111">
        <v>-894</v>
      </c>
      <c r="G276" s="102"/>
    </row>
    <row r="277" spans="4:7">
      <c r="D277" s="110" t="s">
        <v>126</v>
      </c>
      <c r="E277" s="110" t="s">
        <v>126</v>
      </c>
      <c r="F277" s="111">
        <v>-9890.16</v>
      </c>
      <c r="G277" s="102"/>
    </row>
    <row r="278" spans="4:7">
      <c r="D278" s="110" t="s">
        <v>268</v>
      </c>
      <c r="E278" s="110" t="s">
        <v>268</v>
      </c>
      <c r="F278" s="111">
        <v>-18232.990000000002</v>
      </c>
      <c r="G278" s="102"/>
    </row>
    <row r="279" spans="4:7">
      <c r="D279" s="110" t="s">
        <v>300</v>
      </c>
      <c r="E279" s="110" t="s">
        <v>301</v>
      </c>
      <c r="F279" s="111">
        <v>0</v>
      </c>
      <c r="G279" s="102"/>
    </row>
    <row r="280" spans="4:7">
      <c r="D280" s="110" t="s">
        <v>269</v>
      </c>
      <c r="E280" s="110" t="s">
        <v>269</v>
      </c>
      <c r="F280" s="111">
        <v>-1488</v>
      </c>
      <c r="G280" s="102"/>
    </row>
    <row r="281" spans="4:7">
      <c r="D281" s="110" t="s">
        <v>270</v>
      </c>
      <c r="E281" s="110" t="s">
        <v>270</v>
      </c>
      <c r="F281" s="111">
        <v>-33869.54</v>
      </c>
      <c r="G281" s="102"/>
    </row>
    <row r="282" spans="4:7">
      <c r="D282" s="110" t="s">
        <v>271</v>
      </c>
      <c r="E282" s="110" t="s">
        <v>271</v>
      </c>
      <c r="F282" s="111">
        <v>-7864.8</v>
      </c>
      <c r="G282" s="102"/>
    </row>
    <row r="283" spans="4:7">
      <c r="D283" s="110" t="s">
        <v>272</v>
      </c>
      <c r="E283" s="110" t="s">
        <v>273</v>
      </c>
      <c r="F283" s="111">
        <v>-4714.54</v>
      </c>
      <c r="G283" s="102"/>
    </row>
    <row r="284" spans="4:7">
      <c r="D284" s="110" t="s">
        <v>274</v>
      </c>
      <c r="E284" s="110" t="s">
        <v>199</v>
      </c>
      <c r="F284" s="111">
        <v>0</v>
      </c>
      <c r="G284" s="102"/>
    </row>
    <row r="285" spans="4:7">
      <c r="D285" s="110" t="s">
        <v>127</v>
      </c>
      <c r="E285" s="110" t="s">
        <v>128</v>
      </c>
      <c r="F285" s="111">
        <v>-75607.61</v>
      </c>
      <c r="G285" s="102"/>
    </row>
    <row r="286" spans="4:7">
      <c r="D286" s="110" t="s">
        <v>129</v>
      </c>
      <c r="E286" s="110" t="s">
        <v>130</v>
      </c>
      <c r="F286" s="111">
        <v>-3750</v>
      </c>
      <c r="G286" s="102"/>
    </row>
    <row r="287" spans="4:7">
      <c r="D287" s="110" t="s">
        <v>275</v>
      </c>
      <c r="E287" s="110" t="s">
        <v>276</v>
      </c>
      <c r="F287" s="111">
        <v>-360</v>
      </c>
      <c r="G287" s="102"/>
    </row>
    <row r="288" spans="4:7">
      <c r="D288" s="110" t="s">
        <v>277</v>
      </c>
      <c r="E288" s="110" t="s">
        <v>278</v>
      </c>
      <c r="F288" s="111">
        <v>-504</v>
      </c>
      <c r="G288" s="102"/>
    </row>
    <row r="289" spans="4:7">
      <c r="D289" s="110" t="s">
        <v>279</v>
      </c>
      <c r="E289" s="110" t="s">
        <v>280</v>
      </c>
      <c r="F289" s="111">
        <v>-2160</v>
      </c>
      <c r="G289" s="102"/>
    </row>
    <row r="290" spans="4:7">
      <c r="D290" s="110" t="s">
        <v>281</v>
      </c>
      <c r="E290" s="110" t="s">
        <v>281</v>
      </c>
      <c r="F290" s="111">
        <v>0</v>
      </c>
      <c r="G290" s="102"/>
    </row>
    <row r="291" spans="4:7">
      <c r="D291" s="110" t="s">
        <v>282</v>
      </c>
      <c r="E291" s="110" t="s">
        <v>283</v>
      </c>
      <c r="F291" s="111">
        <v>0</v>
      </c>
      <c r="G291" s="102"/>
    </row>
    <row r="292" spans="4:7">
      <c r="D292" s="110" t="s">
        <v>131</v>
      </c>
      <c r="E292" s="110" t="s">
        <v>131</v>
      </c>
      <c r="F292" s="111">
        <v>-12374.4</v>
      </c>
      <c r="G292" s="102"/>
    </row>
    <row r="293" spans="4:7">
      <c r="D293" s="110" t="s">
        <v>323</v>
      </c>
      <c r="E293" s="110" t="s">
        <v>324</v>
      </c>
      <c r="F293" s="111">
        <v>0</v>
      </c>
      <c r="G293" s="102"/>
    </row>
    <row r="294" spans="4:7">
      <c r="D294" s="110" t="s">
        <v>284</v>
      </c>
      <c r="E294" s="110" t="s">
        <v>284</v>
      </c>
      <c r="F294" s="111">
        <v>-2112</v>
      </c>
      <c r="G294" s="102"/>
    </row>
    <row r="295" spans="4:7">
      <c r="D295" s="110" t="s">
        <v>285</v>
      </c>
      <c r="E295" s="110" t="s">
        <v>286</v>
      </c>
      <c r="F295" s="111">
        <v>-648</v>
      </c>
      <c r="G295" s="102"/>
    </row>
    <row r="296" spans="4:7">
      <c r="D296" s="103" t="s">
        <v>134</v>
      </c>
      <c r="E296" s="103"/>
      <c r="F296" s="112">
        <v>-4499444.58</v>
      </c>
      <c r="G296" s="102"/>
    </row>
    <row r="297" spans="4:7">
      <c r="D297" s="145"/>
      <c r="E297" s="145"/>
      <c r="F297" s="146"/>
      <c r="G297" s="102"/>
    </row>
    <row r="298" spans="4:7">
      <c r="D298" s="104"/>
      <c r="E298" s="104"/>
      <c r="F298" s="104"/>
      <c r="G298" s="102"/>
    </row>
    <row r="299" spans="4:7">
      <c r="D299" s="104"/>
      <c r="E299" s="104"/>
      <c r="F299" s="104"/>
      <c r="G299" s="102"/>
    </row>
    <row r="300" spans="4:7">
      <c r="D300" s="104"/>
      <c r="E300" s="104"/>
      <c r="F300" s="104"/>
      <c r="G300" s="102"/>
    </row>
    <row r="301" spans="4:7">
      <c r="D301" s="104"/>
      <c r="E301" s="104"/>
      <c r="F301" s="104"/>
      <c r="G301" s="102"/>
    </row>
    <row r="302" spans="4:7">
      <c r="D302" s="104"/>
      <c r="E302" s="104"/>
      <c r="F302" s="104"/>
      <c r="G302" s="102"/>
    </row>
    <row r="303" spans="4:7">
      <c r="D303" s="104"/>
      <c r="E303" s="104"/>
      <c r="F303" s="104"/>
      <c r="G303" s="102"/>
    </row>
    <row r="304" spans="4:7">
      <c r="D304" s="104"/>
      <c r="E304" s="104"/>
      <c r="F304" s="104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80" activePane="bottomRight" state="frozen"/>
      <selection activeCell="D11" sqref="D11"/>
      <selection pane="topRight" activeCell="D11" sqref="D11"/>
      <selection pane="bottomLeft" activeCell="D11" sqref="D11"/>
      <selection pane="bottomRight" activeCell="G95" sqref="G95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135</v>
      </c>
      <c r="D3" s="11" t="str">
        <f t="shared" ref="D3:E66" si="0">+D146</f>
        <v>ABEILLE</v>
      </c>
      <c r="E3" s="11" t="str">
        <f t="shared" si="0"/>
        <v>ABEILLE ASSURANCES</v>
      </c>
      <c r="F3" s="12">
        <f t="shared" ref="F3:F11" si="1">+IF(D146="Grand Total",0,-F146)</f>
        <v>110207.86</v>
      </c>
      <c r="G3" s="13">
        <f t="shared" ref="G3:G66" si="2">+F3-H3-I3-J3</f>
        <v>110207.86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13375.8</v>
      </c>
      <c r="G4" s="13">
        <f t="shared" si="2"/>
        <v>13375.8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32195.42</v>
      </c>
      <c r="G5" s="13">
        <f t="shared" si="2"/>
        <v>31587.82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30432</v>
      </c>
      <c r="G6" s="13">
        <f t="shared" si="2"/>
        <v>30432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376965.29</v>
      </c>
      <c r="G7" s="13">
        <f t="shared" si="2"/>
        <v>376965.29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0</v>
      </c>
      <c r="G8" s="13">
        <f t="shared" si="2"/>
        <v>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8</v>
      </c>
      <c r="D9" s="11" t="str">
        <f t="shared" si="0"/>
        <v>AGPM</v>
      </c>
      <c r="E9" s="11" t="str">
        <f t="shared" si="0"/>
        <v>AGPM</v>
      </c>
      <c r="F9" s="12">
        <f t="shared" si="1"/>
        <v>29850</v>
      </c>
      <c r="G9" s="13">
        <f t="shared" si="2"/>
        <v>29850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08</v>
      </c>
      <c r="D10" s="11" t="str">
        <f t="shared" si="0"/>
        <v>AIG</v>
      </c>
      <c r="E10" s="11" t="str">
        <f t="shared" si="0"/>
        <v>AIG</v>
      </c>
      <c r="F10" s="12">
        <f t="shared" si="1"/>
        <v>660</v>
      </c>
      <c r="G10" s="13">
        <f t="shared" si="2"/>
        <v>660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44074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202001..202008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4308.96</v>
      </c>
      <c r="G12" s="13">
        <f t="shared" si="2"/>
        <v>4308.96</v>
      </c>
      <c r="H12" s="14"/>
      <c r="I12" s="14"/>
      <c r="J12" s="14"/>
    </row>
    <row r="13" spans="1:10" ht="13.5" customHeight="1">
      <c r="D13" s="11" t="str">
        <f t="shared" si="0"/>
        <v>AMLINCORP</v>
      </c>
      <c r="E13" s="11" t="str">
        <f t="shared" si="0"/>
        <v>AMLIN CORPORATE</v>
      </c>
      <c r="F13" s="12">
        <f t="shared" si="3"/>
        <v>564</v>
      </c>
      <c r="G13" s="13">
        <f t="shared" si="2"/>
        <v>564</v>
      </c>
      <c r="H13" s="14"/>
      <c r="I13" s="14"/>
      <c r="J13" s="14"/>
    </row>
    <row r="14" spans="1:10" ht="13.5" customHeight="1">
      <c r="D14" s="11" t="str">
        <f t="shared" si="0"/>
        <v>APJ</v>
      </c>
      <c r="E14" s="11" t="str">
        <f t="shared" si="0"/>
        <v>ASSISTANCE PROT JURIDIQUE</v>
      </c>
      <c r="F14" s="12">
        <f t="shared" si="3"/>
        <v>15749.95</v>
      </c>
      <c r="G14" s="13">
        <f t="shared" si="2"/>
        <v>15749.95</v>
      </c>
      <c r="H14" s="14"/>
      <c r="I14" s="14"/>
      <c r="J14" s="14"/>
    </row>
    <row r="15" spans="1:10" ht="13.5" customHeight="1">
      <c r="D15" s="11" t="str">
        <f t="shared" si="0"/>
        <v>ASBANQPOPU</v>
      </c>
      <c r="E15" s="11" t="str">
        <f t="shared" si="0"/>
        <v>ASS BANQUE POPULAIRE</v>
      </c>
      <c r="F15" s="12">
        <f t="shared" si="3"/>
        <v>29220</v>
      </c>
      <c r="G15" s="13">
        <f t="shared" si="2"/>
        <v>29220</v>
      </c>
      <c r="H15" s="14"/>
      <c r="I15" s="14"/>
      <c r="J15" s="14"/>
    </row>
    <row r="16" spans="1:10" ht="13.5" customHeight="1">
      <c r="D16" s="11" t="str">
        <f t="shared" si="0"/>
        <v>ASIROM</v>
      </c>
      <c r="E16" s="11" t="str">
        <f t="shared" si="0"/>
        <v>ASIROM</v>
      </c>
      <c r="F16" s="12">
        <f t="shared" si="3"/>
        <v>0</v>
      </c>
      <c r="G16" s="13">
        <f t="shared" si="2"/>
        <v>0</v>
      </c>
      <c r="H16" s="14"/>
      <c r="I16" s="14"/>
      <c r="J16" s="14"/>
    </row>
    <row r="17" spans="4:10" ht="13.5" customHeight="1">
      <c r="D17" s="11" t="str">
        <f t="shared" si="0"/>
        <v>ASSMUTFONC</v>
      </c>
      <c r="E17" s="11" t="str">
        <f t="shared" si="0"/>
        <v>AMF</v>
      </c>
      <c r="F17" s="12">
        <f t="shared" si="3"/>
        <v>0</v>
      </c>
      <c r="G17" s="13">
        <f t="shared" si="2"/>
        <v>0</v>
      </c>
      <c r="H17" s="14"/>
      <c r="I17" s="14"/>
      <c r="J17" s="14"/>
    </row>
    <row r="18" spans="4:10" ht="13.5" customHeight="1">
      <c r="D18" s="11" t="str">
        <f t="shared" si="0"/>
        <v>ASSSUD</v>
      </c>
      <c r="E18" s="11" t="str">
        <f t="shared" si="0"/>
        <v>ASSURANCE DU SUD</v>
      </c>
      <c r="F18" s="12">
        <f t="shared" si="3"/>
        <v>790</v>
      </c>
      <c r="G18" s="13">
        <f t="shared" si="2"/>
        <v>790</v>
      </c>
      <c r="H18" s="14"/>
      <c r="I18" s="14"/>
      <c r="J18" s="14"/>
    </row>
    <row r="19" spans="4:10" ht="13.5" customHeight="1">
      <c r="D19" s="11" t="str">
        <f t="shared" si="0"/>
        <v>AXA</v>
      </c>
      <c r="E19" s="11" t="str">
        <f t="shared" si="0"/>
        <v>AXA ASSURANCES</v>
      </c>
      <c r="F19" s="12">
        <f t="shared" si="3"/>
        <v>570040.82999999996</v>
      </c>
      <c r="G19" s="13">
        <f t="shared" si="2"/>
        <v>570040.82999999996</v>
      </c>
      <c r="H19" s="14"/>
      <c r="I19" s="14"/>
      <c r="J19" s="14"/>
    </row>
    <row r="20" spans="4:10" ht="13.5" customHeight="1">
      <c r="D20" s="11" t="str">
        <f t="shared" si="0"/>
        <v>AXABELGI</v>
      </c>
      <c r="E20" s="11" t="str">
        <f t="shared" si="0"/>
        <v>AXA BELGIUM</v>
      </c>
      <c r="F20" s="12">
        <f t="shared" si="3"/>
        <v>0</v>
      </c>
      <c r="G20" s="13">
        <f t="shared" si="2"/>
        <v>0</v>
      </c>
      <c r="H20" s="14"/>
      <c r="I20" s="14"/>
      <c r="J20" s="14"/>
    </row>
    <row r="21" spans="4:10" ht="13.5" customHeight="1">
      <c r="D21" s="11" t="str">
        <f t="shared" si="0"/>
        <v>AXACORP</v>
      </c>
      <c r="E21" s="11" t="str">
        <f t="shared" si="0"/>
        <v>AXA CORPORATE SOLUTIONS ASSURANCES</v>
      </c>
      <c r="F21" s="12">
        <f t="shared" si="3"/>
        <v>2916</v>
      </c>
      <c r="G21" s="13">
        <f t="shared" si="2"/>
        <v>2916</v>
      </c>
      <c r="H21" s="14"/>
      <c r="I21" s="14"/>
      <c r="J21" s="14"/>
    </row>
    <row r="22" spans="4:10" ht="13.5" customHeight="1">
      <c r="D22" s="11" t="str">
        <f t="shared" si="0"/>
        <v>BALCIA</v>
      </c>
      <c r="E22" s="11" t="str">
        <f t="shared" si="0"/>
        <v>BALCIA</v>
      </c>
      <c r="F22" s="12">
        <f t="shared" si="3"/>
        <v>360</v>
      </c>
      <c r="G22" s="13">
        <f t="shared" si="2"/>
        <v>360</v>
      </c>
      <c r="H22" s="14"/>
      <c r="I22" s="14"/>
      <c r="J22" s="14"/>
    </row>
    <row r="23" spans="4:10" ht="13.5" customHeight="1">
      <c r="D23" s="11" t="str">
        <f t="shared" si="0"/>
        <v>BPCEANATIX</v>
      </c>
      <c r="E23" s="11" t="str">
        <f t="shared" si="0"/>
        <v>BPCE NATIXIS</v>
      </c>
      <c r="F23" s="12">
        <f t="shared" si="3"/>
        <v>32521.200000000001</v>
      </c>
      <c r="G23" s="13">
        <f t="shared" si="2"/>
        <v>32521.200000000001</v>
      </c>
      <c r="H23" s="14"/>
      <c r="I23" s="14"/>
      <c r="J23" s="14"/>
    </row>
    <row r="24" spans="4:10" ht="13.5" customHeight="1">
      <c r="D24" s="11" t="str">
        <f t="shared" si="0"/>
        <v>BPO</v>
      </c>
      <c r="E24" s="11" t="str">
        <f t="shared" si="0"/>
        <v>BPO - CLIENTS EN ATTENTE</v>
      </c>
      <c r="F24" s="12">
        <f t="shared" si="3"/>
        <v>-1948.45</v>
      </c>
      <c r="G24" s="13">
        <f t="shared" si="2"/>
        <v>-1948.45</v>
      </c>
      <c r="H24" s="14"/>
      <c r="I24" s="14"/>
      <c r="J24" s="14"/>
    </row>
    <row r="25" spans="4:10" ht="13.5" customHeight="1">
      <c r="D25" s="11" t="str">
        <f t="shared" si="0"/>
        <v>BQPOST</v>
      </c>
      <c r="E25" s="11" t="str">
        <f t="shared" si="0"/>
        <v>BANQUE POSTALE</v>
      </c>
      <c r="F25" s="12">
        <f t="shared" si="3"/>
        <v>199030</v>
      </c>
      <c r="G25" s="13">
        <f t="shared" si="2"/>
        <v>199030</v>
      </c>
      <c r="H25" s="14"/>
      <c r="I25" s="14"/>
      <c r="J25" s="14"/>
    </row>
    <row r="26" spans="4:10" ht="13.5" customHeight="1">
      <c r="D26" s="11" t="str">
        <f t="shared" si="0"/>
        <v>BRA</v>
      </c>
      <c r="E26" s="11" t="str">
        <f t="shared" si="0"/>
        <v>BRA - CLIENTS EN ATTENTE</v>
      </c>
      <c r="F26" s="12">
        <f t="shared" si="3"/>
        <v>-2952</v>
      </c>
      <c r="G26" s="13">
        <f t="shared" si="2"/>
        <v>-2952</v>
      </c>
      <c r="H26" s="14"/>
      <c r="I26" s="14"/>
      <c r="J26" s="14"/>
    </row>
    <row r="27" spans="4:10" ht="13.5" customHeight="1">
      <c r="D27" s="11" t="str">
        <f t="shared" si="0"/>
        <v>BTA</v>
      </c>
      <c r="E27" s="11" t="str">
        <f t="shared" si="0"/>
        <v>BTA</v>
      </c>
      <c r="F27" s="12">
        <f t="shared" si="3"/>
        <v>72</v>
      </c>
      <c r="G27" s="13">
        <f t="shared" si="2"/>
        <v>72</v>
      </c>
      <c r="H27" s="14"/>
      <c r="I27" s="14"/>
      <c r="J27" s="14"/>
    </row>
    <row r="28" spans="4:10" ht="13.5" customHeight="1">
      <c r="D28" s="11" t="str">
        <f t="shared" si="0"/>
        <v>C01POLYSAS</v>
      </c>
      <c r="E28" s="11" t="str">
        <f t="shared" si="0"/>
        <v>C01 POLY SAS</v>
      </c>
      <c r="F28" s="12">
        <f t="shared" si="3"/>
        <v>80195.77</v>
      </c>
      <c r="G28" s="13">
        <f t="shared" si="2"/>
        <v>80195.77</v>
      </c>
      <c r="H28" s="14"/>
      <c r="I28" s="14"/>
      <c r="J28" s="14"/>
    </row>
    <row r="29" spans="4:10" ht="13.5" customHeight="1">
      <c r="D29" s="11" t="str">
        <f t="shared" si="0"/>
        <v>C02POLYATL</v>
      </c>
      <c r="E29" s="11" t="str">
        <f t="shared" si="0"/>
        <v>C02 POLY ATL</v>
      </c>
      <c r="F29" s="12">
        <f t="shared" si="3"/>
        <v>242.4</v>
      </c>
      <c r="G29" s="13">
        <f t="shared" si="2"/>
        <v>242.4</v>
      </c>
      <c r="H29" s="14"/>
      <c r="I29" s="14"/>
      <c r="J29" s="14"/>
    </row>
    <row r="30" spans="4:10" ht="13.5" customHeight="1">
      <c r="D30" s="11" t="str">
        <f t="shared" si="0"/>
        <v>C03POLYEST</v>
      </c>
      <c r="E30" s="11" t="str">
        <f t="shared" si="0"/>
        <v>C03 POLY EST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0"/>
        <v>C04POLYIDF</v>
      </c>
      <c r="E31" s="11" t="str">
        <f t="shared" si="0"/>
        <v>C04 POLY IDF</v>
      </c>
      <c r="F31" s="12">
        <f t="shared" si="3"/>
        <v>2754</v>
      </c>
      <c r="G31" s="13">
        <f t="shared" si="2"/>
        <v>2754</v>
      </c>
      <c r="H31" s="14"/>
      <c r="I31" s="14"/>
      <c r="J31" s="14"/>
    </row>
    <row r="32" spans="4:10" ht="13.5" customHeight="1">
      <c r="D32" s="11" t="str">
        <f t="shared" si="0"/>
        <v>C05POLYLAN</v>
      </c>
      <c r="E32" s="11" t="str">
        <f t="shared" si="0"/>
        <v>C05 POLY LANGUEDOC</v>
      </c>
      <c r="F32" s="12">
        <f t="shared" si="3"/>
        <v>282</v>
      </c>
      <c r="G32" s="13">
        <f t="shared" si="2"/>
        <v>282</v>
      </c>
      <c r="H32" s="14"/>
      <c r="I32" s="14"/>
      <c r="J32" s="14"/>
    </row>
    <row r="33" spans="4:10" ht="13.5" customHeight="1">
      <c r="D33" s="11" t="str">
        <f t="shared" si="0"/>
        <v>C06POLYMED</v>
      </c>
      <c r="E33" s="11" t="str">
        <f t="shared" si="0"/>
        <v>C06 POLY MED</v>
      </c>
      <c r="F33" s="12">
        <f t="shared" si="3"/>
        <v>0</v>
      </c>
      <c r="G33" s="13">
        <f t="shared" si="2"/>
        <v>0</v>
      </c>
      <c r="H33" s="14"/>
      <c r="I33" s="14"/>
      <c r="J33" s="14"/>
    </row>
    <row r="34" spans="4:10" ht="13.5" customHeight="1">
      <c r="D34" s="11" t="str">
        <f t="shared" si="0"/>
        <v>C07POLYNORD</v>
      </c>
      <c r="E34" s="11" t="str">
        <f t="shared" si="0"/>
        <v>C07 POLY NORD</v>
      </c>
      <c r="F34" s="12">
        <f t="shared" si="3"/>
        <v>25744.46</v>
      </c>
      <c r="G34" s="13">
        <f t="shared" si="2"/>
        <v>25744.46</v>
      </c>
      <c r="H34" s="14"/>
      <c r="I34" s="14"/>
      <c r="J34" s="14"/>
    </row>
    <row r="35" spans="4:10" ht="13.5" customHeight="1">
      <c r="D35" s="11" t="str">
        <f t="shared" si="0"/>
        <v>C10POLYPAQ</v>
      </c>
      <c r="E35" s="11" t="str">
        <f t="shared" si="0"/>
        <v>C10 POLY PAQ</v>
      </c>
      <c r="F35" s="12">
        <f t="shared" si="3"/>
        <v>0</v>
      </c>
      <c r="G35" s="13">
        <f t="shared" si="2"/>
        <v>0</v>
      </c>
      <c r="H35" s="14"/>
      <c r="I35" s="14"/>
      <c r="J35" s="14"/>
    </row>
    <row r="36" spans="4:10" ht="13.5" customHeight="1">
      <c r="D36" s="11" t="str">
        <f t="shared" si="0"/>
        <v>C12POLYANT</v>
      </c>
      <c r="E36" s="11" t="str">
        <f t="shared" si="0"/>
        <v>POLYEXPERT ANTILLES</v>
      </c>
      <c r="F36" s="12">
        <f t="shared" si="3"/>
        <v>117</v>
      </c>
      <c r="G36" s="13">
        <f t="shared" si="2"/>
        <v>117</v>
      </c>
      <c r="H36" s="14"/>
      <c r="I36" s="14"/>
      <c r="J36" s="14"/>
    </row>
    <row r="37" spans="4:10" ht="13.5" customHeight="1">
      <c r="D37" s="11" t="str">
        <f t="shared" si="0"/>
        <v>C14OCEAN</v>
      </c>
      <c r="E37" s="11" t="str">
        <f t="shared" si="0"/>
        <v>C14 POLY OCEAN INDIEN</v>
      </c>
      <c r="F37" s="12">
        <f t="shared" si="3"/>
        <v>0</v>
      </c>
      <c r="G37" s="13">
        <f t="shared" si="2"/>
        <v>0</v>
      </c>
      <c r="H37" s="14"/>
      <c r="I37" s="14"/>
      <c r="J37" s="14"/>
    </row>
    <row r="38" spans="4:10" ht="13.5" customHeight="1">
      <c r="D38" s="11" t="str">
        <f t="shared" si="0"/>
        <v>C15POLYTEL</v>
      </c>
      <c r="E38" s="11" t="str">
        <f t="shared" si="0"/>
        <v>C15 POLYTEL</v>
      </c>
      <c r="F38" s="12">
        <f t="shared" si="3"/>
        <v>0</v>
      </c>
      <c r="G38" s="13">
        <f t="shared" si="2"/>
        <v>0</v>
      </c>
      <c r="H38" s="14"/>
      <c r="I38" s="14"/>
      <c r="J38" s="14"/>
    </row>
    <row r="39" spans="4:10" ht="13.5" customHeight="1">
      <c r="D39" s="11" t="str">
        <f t="shared" si="0"/>
        <v>C16CIBLEXP</v>
      </c>
      <c r="E39" s="11" t="str">
        <f t="shared" si="0"/>
        <v>Tiers à créer</v>
      </c>
      <c r="F39" s="12">
        <f t="shared" si="3"/>
        <v>820.22</v>
      </c>
      <c r="G39" s="13">
        <f t="shared" si="2"/>
        <v>820.22</v>
      </c>
      <c r="H39" s="14"/>
      <c r="I39" s="14"/>
      <c r="J39" s="14"/>
    </row>
    <row r="40" spans="4:10" ht="13.5" customHeight="1">
      <c r="D40" s="11" t="str">
        <f t="shared" si="0"/>
        <v>C20ENVIRON</v>
      </c>
      <c r="E40" s="11" t="str">
        <f t="shared" si="0"/>
        <v xml:space="preserve">C20 ENVIRONNEMENT </v>
      </c>
      <c r="F40" s="12">
        <f t="shared" si="3"/>
        <v>0</v>
      </c>
      <c r="G40" s="13">
        <f t="shared" si="2"/>
        <v>0</v>
      </c>
      <c r="H40" s="14"/>
      <c r="I40" s="14"/>
      <c r="J40" s="14"/>
    </row>
    <row r="41" spans="4:10" ht="13.5" customHeight="1">
      <c r="D41" s="11" t="str">
        <f t="shared" si="0"/>
        <v>C32GECO</v>
      </c>
      <c r="E41" s="11" t="str">
        <f t="shared" si="0"/>
        <v xml:space="preserve">C32 GECO </v>
      </c>
      <c r="F41" s="12">
        <f t="shared" si="3"/>
        <v>0</v>
      </c>
      <c r="G41" s="13">
        <f t="shared" si="2"/>
        <v>0</v>
      </c>
      <c r="H41" s="14"/>
      <c r="I41" s="14"/>
      <c r="J41" s="14"/>
    </row>
    <row r="42" spans="4:10" ht="13.5" customHeight="1">
      <c r="D42" s="11" t="str">
        <f t="shared" si="0"/>
        <v>C35PREVENBAT</v>
      </c>
      <c r="E42" s="11" t="str">
        <f t="shared" si="0"/>
        <v>C35 PREVENBAT</v>
      </c>
      <c r="F42" s="12">
        <f t="shared" si="3"/>
        <v>0</v>
      </c>
      <c r="G42" s="13">
        <f t="shared" si="2"/>
        <v>0</v>
      </c>
      <c r="H42" s="14"/>
      <c r="I42" s="14"/>
      <c r="J42" s="14"/>
    </row>
    <row r="43" spans="4:10" ht="13.5" customHeight="1">
      <c r="D43" s="11" t="str">
        <f t="shared" si="0"/>
        <v>CAASMUTBTP</v>
      </c>
      <c r="E43" s="11" t="str">
        <f t="shared" si="0"/>
        <v>CAM BTP</v>
      </c>
      <c r="F43" s="12">
        <f t="shared" si="3"/>
        <v>0</v>
      </c>
      <c r="G43" s="13">
        <f t="shared" si="2"/>
        <v>0</v>
      </c>
      <c r="H43" s="14"/>
      <c r="I43" s="14"/>
      <c r="J43" s="14"/>
    </row>
    <row r="44" spans="4:10" ht="13.5" customHeight="1">
      <c r="D44" s="11" t="str">
        <f t="shared" si="0"/>
        <v>CAISSMEUSI</v>
      </c>
      <c r="E44" s="11" t="str">
        <f t="shared" si="0"/>
        <v>CAISSE MEUSIENNE</v>
      </c>
      <c r="F44" s="12">
        <f t="shared" si="3"/>
        <v>7332</v>
      </c>
      <c r="G44" s="13">
        <f t="shared" si="2"/>
        <v>7332</v>
      </c>
      <c r="H44" s="14"/>
      <c r="I44" s="14"/>
      <c r="J44" s="14"/>
    </row>
    <row r="45" spans="4:10" ht="13.5" customHeight="1">
      <c r="D45" s="11" t="str">
        <f t="shared" si="0"/>
        <v>CALYPSO</v>
      </c>
      <c r="E45" s="11" t="str">
        <f t="shared" si="0"/>
        <v>CALYPSO</v>
      </c>
      <c r="F45" s="12">
        <f t="shared" si="3"/>
        <v>8828</v>
      </c>
      <c r="G45" s="13">
        <f t="shared" si="2"/>
        <v>8828</v>
      </c>
      <c r="H45" s="14"/>
      <c r="I45" s="14"/>
      <c r="J45" s="14"/>
    </row>
    <row r="46" spans="4:10" ht="13.5" customHeight="1">
      <c r="D46" s="11" t="str">
        <f t="shared" si="0"/>
        <v>CAMACTE</v>
      </c>
      <c r="E46" s="11" t="str">
        <f t="shared" si="0"/>
        <v>Tiers à créer</v>
      </c>
      <c r="F46" s="12">
        <f t="shared" si="3"/>
        <v>-360</v>
      </c>
      <c r="G46" s="13">
        <f t="shared" si="2"/>
        <v>-360</v>
      </c>
      <c r="H46" s="14"/>
      <c r="I46" s="14"/>
      <c r="J46" s="14"/>
    </row>
    <row r="47" spans="4:10" ht="13.5" customHeight="1">
      <c r="D47" s="11" t="str">
        <f t="shared" si="0"/>
        <v>CAMCA</v>
      </c>
      <c r="E47" s="11" t="str">
        <f t="shared" si="0"/>
        <v>CAMCA</v>
      </c>
      <c r="F47" s="12">
        <f t="shared" si="3"/>
        <v>1704</v>
      </c>
      <c r="G47" s="13">
        <f t="shared" si="2"/>
        <v>1704</v>
      </c>
      <c r="H47" s="14"/>
      <c r="I47" s="14"/>
      <c r="J47" s="14"/>
    </row>
    <row r="48" spans="4:10" ht="13.5" customHeight="1">
      <c r="D48" s="11" t="str">
        <f t="shared" si="0"/>
        <v>CARMA</v>
      </c>
      <c r="E48" s="11" t="str">
        <f t="shared" si="0"/>
        <v>CARMA</v>
      </c>
      <c r="F48" s="12">
        <f t="shared" si="3"/>
        <v>492</v>
      </c>
      <c r="G48" s="13">
        <f t="shared" si="2"/>
        <v>492</v>
      </c>
      <c r="H48" s="14"/>
      <c r="I48" s="14"/>
      <c r="J48" s="14"/>
    </row>
    <row r="49" spans="4:10" ht="13.5" customHeight="1">
      <c r="D49" s="11" t="str">
        <f t="shared" si="0"/>
        <v>CFDP</v>
      </c>
      <c r="E49" s="11" t="str">
        <f t="shared" si="0"/>
        <v>CFDP</v>
      </c>
      <c r="F49" s="12">
        <f t="shared" si="3"/>
        <v>5069</v>
      </c>
      <c r="G49" s="13">
        <f t="shared" si="2"/>
        <v>5069</v>
      </c>
      <c r="H49" s="14"/>
      <c r="I49" s="14"/>
      <c r="J49" s="14"/>
    </row>
    <row r="50" spans="4:10" ht="13.5" customHeight="1">
      <c r="D50" s="11" t="str">
        <f t="shared" si="0"/>
        <v>CHUBBASS</v>
      </c>
      <c r="E50" s="11" t="str">
        <f t="shared" si="0"/>
        <v>CHUBB ASSURANCES</v>
      </c>
      <c r="F50" s="12">
        <f t="shared" si="3"/>
        <v>1344</v>
      </c>
      <c r="G50" s="13">
        <f t="shared" si="2"/>
        <v>1344</v>
      </c>
      <c r="H50" s="14"/>
      <c r="I50" s="14"/>
      <c r="J50" s="14"/>
    </row>
    <row r="51" spans="4:10" ht="13.5" customHeight="1">
      <c r="D51" s="11" t="str">
        <f t="shared" si="0"/>
        <v>CIAM</v>
      </c>
      <c r="E51" s="11" t="str">
        <f t="shared" si="0"/>
        <v>CIAM</v>
      </c>
      <c r="F51" s="12">
        <f t="shared" si="3"/>
        <v>360</v>
      </c>
      <c r="G51" s="13">
        <f t="shared" si="2"/>
        <v>360</v>
      </c>
      <c r="H51" s="14"/>
      <c r="I51" s="14"/>
      <c r="J51" s="14"/>
    </row>
    <row r="52" spans="4:10" ht="13.5" customHeight="1">
      <c r="D52" s="11" t="str">
        <f t="shared" si="0"/>
        <v>CIBLEEXPERT</v>
      </c>
      <c r="E52" s="11" t="str">
        <f t="shared" si="0"/>
        <v>C16CIBLEXPERTS</v>
      </c>
      <c r="F52" s="12">
        <f t="shared" si="3"/>
        <v>16732.5</v>
      </c>
      <c r="G52" s="13">
        <f t="shared" si="2"/>
        <v>16732.5</v>
      </c>
      <c r="H52" s="14"/>
      <c r="I52" s="14"/>
      <c r="J52" s="14"/>
    </row>
    <row r="53" spans="4:10" ht="13.5" customHeight="1">
      <c r="D53" s="11" t="str">
        <f t="shared" si="0"/>
        <v>CIBLEXP</v>
      </c>
      <c r="E53" s="11" t="str">
        <f t="shared" si="0"/>
        <v>Tiers à créer</v>
      </c>
      <c r="F53" s="12">
        <f t="shared" si="3"/>
        <v>0</v>
      </c>
      <c r="G53" s="13">
        <f t="shared" si="2"/>
        <v>0</v>
      </c>
      <c r="H53" s="14"/>
      <c r="I53" s="14"/>
      <c r="J53" s="14"/>
    </row>
    <row r="54" spans="4:10" ht="13.5" customHeight="1">
      <c r="D54" s="11" t="str">
        <f t="shared" si="0"/>
        <v>CLIENTDIVERS</v>
      </c>
      <c r="E54" s="11" t="str">
        <f t="shared" si="0"/>
        <v>CLIENT DIVERS</v>
      </c>
      <c r="F54" s="12">
        <f t="shared" si="3"/>
        <v>619.79999999999995</v>
      </c>
      <c r="G54" s="13">
        <f t="shared" si="2"/>
        <v>619.79999999999995</v>
      </c>
      <c r="H54" s="14"/>
      <c r="I54" s="14"/>
      <c r="J54" s="14"/>
    </row>
    <row r="55" spans="4:10" ht="13.5" customHeight="1">
      <c r="D55" s="11" t="str">
        <f t="shared" si="0"/>
        <v>COVEA</v>
      </c>
      <c r="E55" s="11" t="str">
        <f t="shared" si="0"/>
        <v>COVEA</v>
      </c>
      <c r="F55" s="12">
        <f t="shared" si="3"/>
        <v>13957.1</v>
      </c>
      <c r="G55" s="13">
        <f t="shared" si="2"/>
        <v>13957.1</v>
      </c>
      <c r="H55" s="14"/>
      <c r="I55" s="14"/>
      <c r="J55" s="14"/>
    </row>
    <row r="56" spans="4:10" ht="13.5" customHeight="1">
      <c r="D56" s="11" t="str">
        <f t="shared" si="0"/>
        <v>DAS</v>
      </c>
      <c r="E56" s="11" t="str">
        <f t="shared" si="0"/>
        <v>DAS</v>
      </c>
      <c r="F56" s="12">
        <f t="shared" si="3"/>
        <v>0</v>
      </c>
      <c r="G56" s="13">
        <f t="shared" si="2"/>
        <v>0</v>
      </c>
      <c r="H56" s="14"/>
      <c r="I56" s="14"/>
      <c r="J56" s="14"/>
    </row>
    <row r="57" spans="4:10" ht="13.5" customHeight="1">
      <c r="D57" s="11" t="str">
        <f t="shared" si="0"/>
        <v>DIRECTASS</v>
      </c>
      <c r="E57" s="11" t="str">
        <f t="shared" si="0"/>
        <v>DIRECT ASSURANCES</v>
      </c>
      <c r="F57" s="12">
        <f t="shared" si="3"/>
        <v>2142</v>
      </c>
      <c r="G57" s="13">
        <f t="shared" si="2"/>
        <v>2142</v>
      </c>
      <c r="H57" s="14"/>
      <c r="I57" s="14"/>
      <c r="J57" s="14"/>
    </row>
    <row r="58" spans="4:10" ht="13.5" customHeight="1">
      <c r="D58" s="11" t="str">
        <f t="shared" si="0"/>
        <v>ECUREUILAS</v>
      </c>
      <c r="E58" s="11" t="str">
        <f t="shared" si="0"/>
        <v>ECUREUIL ASSURANCE</v>
      </c>
      <c r="F58" s="12">
        <f t="shared" si="3"/>
        <v>69259.199999999997</v>
      </c>
      <c r="G58" s="13">
        <f t="shared" si="2"/>
        <v>69259.199999999997</v>
      </c>
      <c r="H58" s="14"/>
      <c r="I58" s="14"/>
      <c r="J58" s="14"/>
    </row>
    <row r="59" spans="4:10" ht="13.5" customHeight="1">
      <c r="D59" s="11" t="str">
        <f t="shared" si="0"/>
        <v>EDFCIST</v>
      </c>
      <c r="E59" s="11" t="str">
        <f t="shared" si="0"/>
        <v>EDF CIST</v>
      </c>
      <c r="F59" s="12">
        <f t="shared" si="3"/>
        <v>2041.2</v>
      </c>
      <c r="G59" s="13">
        <f t="shared" si="2"/>
        <v>2041.2</v>
      </c>
      <c r="H59" s="14"/>
      <c r="I59" s="14"/>
      <c r="J59" s="14"/>
    </row>
    <row r="60" spans="4:10" ht="13.5" customHeight="1">
      <c r="D60" s="11" t="str">
        <f t="shared" si="0"/>
        <v>ERDF</v>
      </c>
      <c r="E60" s="11" t="str">
        <f t="shared" si="0"/>
        <v>ERDF</v>
      </c>
      <c r="F60" s="12">
        <f t="shared" si="3"/>
        <v>627</v>
      </c>
      <c r="G60" s="13">
        <f t="shared" si="2"/>
        <v>627</v>
      </c>
      <c r="H60" s="14"/>
      <c r="I60" s="14"/>
      <c r="J60" s="14"/>
    </row>
    <row r="61" spans="4:10" ht="13.5" customHeight="1">
      <c r="D61" s="11" t="str">
        <f t="shared" si="0"/>
        <v>ETHIAS</v>
      </c>
      <c r="E61" s="11" t="str">
        <f t="shared" si="0"/>
        <v>ETHIAS</v>
      </c>
      <c r="F61" s="12">
        <f t="shared" si="3"/>
        <v>9360</v>
      </c>
      <c r="G61" s="13">
        <f t="shared" si="2"/>
        <v>9360</v>
      </c>
      <c r="H61" s="14"/>
      <c r="I61" s="14"/>
      <c r="J61" s="14"/>
    </row>
    <row r="62" spans="4:10" ht="13.5" customHeight="1">
      <c r="D62" s="11" t="str">
        <f t="shared" si="0"/>
        <v>EUROFIL</v>
      </c>
      <c r="E62" s="11" t="str">
        <f t="shared" si="0"/>
        <v>EUROFIL</v>
      </c>
      <c r="F62" s="12">
        <f t="shared" si="3"/>
        <v>12130.13</v>
      </c>
      <c r="G62" s="13">
        <f t="shared" si="2"/>
        <v>12130.13</v>
      </c>
      <c r="H62" s="14"/>
      <c r="I62" s="14"/>
      <c r="J62" s="14"/>
    </row>
    <row r="63" spans="4:10" ht="13.5" customHeight="1">
      <c r="D63" s="11" t="str">
        <f t="shared" si="0"/>
        <v>EUROPROJUR</v>
      </c>
      <c r="E63" s="11" t="str">
        <f t="shared" si="0"/>
        <v>EUROP PROT JURIDIQUE</v>
      </c>
      <c r="F63" s="12">
        <f t="shared" si="3"/>
        <v>3272</v>
      </c>
      <c r="G63" s="13">
        <f t="shared" si="2"/>
        <v>3272</v>
      </c>
      <c r="H63" s="14"/>
      <c r="I63" s="14"/>
      <c r="J63" s="14"/>
    </row>
    <row r="64" spans="4:10" ht="13.5" customHeight="1">
      <c r="D64" s="11" t="str">
        <f t="shared" si="0"/>
        <v>EXPDIRECTE</v>
      </c>
      <c r="E64" s="11" t="str">
        <f t="shared" si="0"/>
        <v>EXPERTISE DIRECTE</v>
      </c>
      <c r="F64" s="12">
        <f t="shared" si="3"/>
        <v>129115.3</v>
      </c>
      <c r="G64" s="13">
        <f t="shared" si="2"/>
        <v>129115.3</v>
      </c>
      <c r="H64" s="14"/>
      <c r="I64" s="14"/>
      <c r="J64" s="14"/>
    </row>
    <row r="65" spans="4:10" ht="13.5" customHeight="1">
      <c r="D65" s="11" t="str">
        <f t="shared" si="0"/>
        <v>FILIAMAIF</v>
      </c>
      <c r="E65" s="11" t="str">
        <f t="shared" si="0"/>
        <v>FILIA MAIF</v>
      </c>
      <c r="F65" s="12">
        <f t="shared" si="3"/>
        <v>29166.78</v>
      </c>
      <c r="G65" s="13">
        <f t="shared" si="2"/>
        <v>29166.78</v>
      </c>
      <c r="H65" s="14"/>
      <c r="I65" s="14"/>
      <c r="J65" s="14"/>
    </row>
    <row r="66" spans="4:10" ht="13.5" customHeight="1">
      <c r="D66" s="11" t="str">
        <f t="shared" si="0"/>
        <v>GAN</v>
      </c>
      <c r="E66" s="11" t="str">
        <f t="shared" si="0"/>
        <v>GAN</v>
      </c>
      <c r="F66" s="12">
        <f t="shared" si="3"/>
        <v>119429.48</v>
      </c>
      <c r="G66" s="13">
        <f t="shared" si="2"/>
        <v>118040.68</v>
      </c>
      <c r="H66" s="14"/>
      <c r="I66" s="14">
        <v>1388.8</v>
      </c>
      <c r="J66" s="14"/>
    </row>
    <row r="67" spans="4:10" ht="13.5" customHeight="1">
      <c r="D67" s="11" t="str">
        <f t="shared" ref="D67:E83" si="4">+D210</f>
        <v>GANCIF</v>
      </c>
      <c r="E67" s="11" t="str">
        <f t="shared" si="4"/>
        <v>GAN CIF</v>
      </c>
      <c r="F67" s="12">
        <f t="shared" si="3"/>
        <v>2071</v>
      </c>
      <c r="G67" s="13">
        <f t="shared" ref="G67:G84" si="5">+F67-H67-I67-J67</f>
        <v>2071</v>
      </c>
      <c r="H67" s="14"/>
      <c r="I67" s="14"/>
      <c r="J67" s="14"/>
    </row>
    <row r="68" spans="4:10" ht="13.5" customHeight="1">
      <c r="D68" s="11" t="str">
        <f t="shared" si="4"/>
        <v>GANEURO</v>
      </c>
      <c r="E68" s="11" t="str">
        <f t="shared" si="4"/>
        <v>GAN EUROCOURTAGE</v>
      </c>
      <c r="F68" s="12">
        <f t="shared" si="3"/>
        <v>50998</v>
      </c>
      <c r="G68" s="13">
        <f t="shared" si="5"/>
        <v>50998</v>
      </c>
      <c r="H68" s="14"/>
      <c r="I68" s="14"/>
      <c r="J68" s="14"/>
    </row>
    <row r="69" spans="4:10" ht="13.5" customHeight="1">
      <c r="D69" s="11" t="str">
        <f t="shared" si="4"/>
        <v>GCMAAF</v>
      </c>
      <c r="E69" s="11" t="str">
        <f t="shared" si="4"/>
        <v>C32GECO</v>
      </c>
      <c r="F69" s="12">
        <f t="shared" si="3"/>
        <v>3265.2</v>
      </c>
      <c r="G69" s="13">
        <f t="shared" si="5"/>
        <v>3265.2</v>
      </c>
      <c r="H69" s="14"/>
      <c r="I69" s="14"/>
      <c r="J69" s="14"/>
    </row>
    <row r="70" spans="4:10" ht="13.5" customHeight="1">
      <c r="D70" s="11" t="str">
        <f t="shared" si="4"/>
        <v>GENERALI</v>
      </c>
      <c r="E70" s="11" t="str">
        <f t="shared" si="4"/>
        <v>GENERALI ASSURANCES</v>
      </c>
      <c r="F70" s="12">
        <f t="shared" si="3"/>
        <v>219169.88</v>
      </c>
      <c r="G70" s="13">
        <f t="shared" si="5"/>
        <v>219169.88</v>
      </c>
      <c r="H70" s="14"/>
      <c r="I70" s="14"/>
      <c r="J70" s="14"/>
    </row>
    <row r="71" spans="4:10" ht="13.5" customHeight="1">
      <c r="D71" s="11" t="str">
        <f t="shared" si="4"/>
        <v>GENERALIGL</v>
      </c>
      <c r="E71" s="11" t="str">
        <f t="shared" si="4"/>
        <v>Tiers à créer</v>
      </c>
      <c r="F71" s="12">
        <f t="shared" si="3"/>
        <v>4440</v>
      </c>
      <c r="G71" s="13">
        <f t="shared" si="5"/>
        <v>4440</v>
      </c>
      <c r="H71" s="14"/>
      <c r="I71" s="14"/>
      <c r="J71" s="14"/>
    </row>
    <row r="72" spans="4:10" ht="13.5" customHeight="1">
      <c r="D72" s="11" t="str">
        <f t="shared" si="4"/>
        <v>GMFASS</v>
      </c>
      <c r="E72" s="11" t="str">
        <f t="shared" si="4"/>
        <v>GMFASSURANCES</v>
      </c>
      <c r="F72" s="12">
        <f t="shared" si="3"/>
        <v>38784</v>
      </c>
      <c r="G72" s="13">
        <f t="shared" si="5"/>
        <v>38784</v>
      </c>
      <c r="H72" s="14"/>
      <c r="I72" s="14"/>
      <c r="J72" s="14"/>
    </row>
    <row r="73" spans="4:10" ht="13.5" customHeight="1">
      <c r="D73" s="11" t="str">
        <f t="shared" si="4"/>
        <v>GREATL</v>
      </c>
      <c r="E73" s="11" t="str">
        <f t="shared" si="4"/>
        <v>GREATL</v>
      </c>
      <c r="F73" s="12">
        <f t="shared" si="3"/>
        <v>0</v>
      </c>
      <c r="G73" s="13">
        <f t="shared" si="5"/>
        <v>0</v>
      </c>
      <c r="H73" s="14"/>
      <c r="I73" s="14"/>
      <c r="J73" s="14"/>
    </row>
    <row r="74" spans="4:10" ht="13.5" customHeight="1">
      <c r="D74" s="11" t="str">
        <f t="shared" si="4"/>
        <v>GREEBVAL</v>
      </c>
      <c r="E74" s="11" t="str">
        <f t="shared" si="4"/>
        <v>GREEBVAL</v>
      </c>
      <c r="F74" s="12">
        <f t="shared" si="3"/>
        <v>0</v>
      </c>
      <c r="G74" s="13">
        <f t="shared" si="5"/>
        <v>0</v>
      </c>
      <c r="H74" s="14"/>
      <c r="I74" s="14"/>
      <c r="J74" s="14"/>
    </row>
    <row r="75" spans="4:10" ht="13.5" customHeight="1">
      <c r="D75" s="11" t="str">
        <f t="shared" si="4"/>
        <v>GROUCOUR</v>
      </c>
      <c r="E75" s="11" t="str">
        <f t="shared" si="4"/>
        <v>GROUCOUR</v>
      </c>
      <c r="F75" s="12">
        <f t="shared" si="3"/>
        <v>2148</v>
      </c>
      <c r="G75" s="13">
        <f t="shared" si="5"/>
        <v>2148</v>
      </c>
      <c r="H75" s="14"/>
      <c r="I75" s="14"/>
      <c r="J75" s="14"/>
    </row>
    <row r="76" spans="4:10" ht="13.5" customHeight="1">
      <c r="D76" s="11" t="str">
        <f t="shared" si="4"/>
        <v>GROUPAMA</v>
      </c>
      <c r="E76" s="11" t="str">
        <f t="shared" si="4"/>
        <v>GROUPAMA</v>
      </c>
      <c r="F76" s="12">
        <f t="shared" ref="F76:F79" si="6">+IF(D219="Total",0,-F219)</f>
        <v>422276.4</v>
      </c>
      <c r="G76" s="13">
        <f t="shared" si="5"/>
        <v>422276.4</v>
      </c>
      <c r="H76" s="14"/>
      <c r="I76" s="14"/>
      <c r="J76" s="14"/>
    </row>
    <row r="77" spans="4:10" ht="13.5" customHeight="1">
      <c r="D77" s="11" t="str">
        <f t="shared" si="4"/>
        <v>GROUPAMATR</v>
      </c>
      <c r="E77" s="11" t="str">
        <f t="shared" si="4"/>
        <v>GROUPAMA TRANSPORTS</v>
      </c>
      <c r="F77" s="12">
        <f t="shared" si="6"/>
        <v>1896</v>
      </c>
      <c r="G77" s="13">
        <f t="shared" si="5"/>
        <v>1896</v>
      </c>
      <c r="H77" s="14"/>
      <c r="I77" s="14"/>
      <c r="J77" s="14"/>
    </row>
    <row r="78" spans="4:10" ht="13.5" customHeight="1">
      <c r="D78" s="11" t="str">
        <f t="shared" si="4"/>
        <v>GROUPEA</v>
      </c>
      <c r="E78" s="11" t="str">
        <f t="shared" si="4"/>
        <v>GROUPE AZUR</v>
      </c>
      <c r="F78" s="12">
        <f t="shared" si="6"/>
        <v>819.6</v>
      </c>
      <c r="G78" s="13">
        <f t="shared" si="5"/>
        <v>819.6</v>
      </c>
      <c r="H78" s="14"/>
      <c r="I78" s="14"/>
      <c r="J78" s="14"/>
    </row>
    <row r="79" spans="4:10" ht="13.5" customHeight="1">
      <c r="D79" s="11" t="str">
        <f t="shared" si="4"/>
        <v>GROUPELAP</v>
      </c>
      <c r="E79" s="11" t="str">
        <f t="shared" si="4"/>
        <v>GROUPE LA POSTE</v>
      </c>
      <c r="F79" s="12">
        <f t="shared" si="6"/>
        <v>1770</v>
      </c>
      <c r="G79" s="13">
        <f t="shared" si="5"/>
        <v>1770</v>
      </c>
      <c r="H79" s="14"/>
      <c r="I79" s="14"/>
      <c r="J79" s="14"/>
    </row>
    <row r="80" spans="4:10" ht="13.5" customHeight="1">
      <c r="D80" s="11" t="str">
        <f t="shared" si="4"/>
        <v>GROUROUM</v>
      </c>
      <c r="E80" s="11" t="str">
        <f t="shared" si="4"/>
        <v>GROUPAMA ROUMANIE</v>
      </c>
      <c r="F80" s="12">
        <f>+IF(D223="Total",0,-F223)</f>
        <v>0</v>
      </c>
      <c r="G80" s="13">
        <f>+F80-H80-I80-J80</f>
        <v>0</v>
      </c>
      <c r="H80" s="14"/>
      <c r="I80" s="14"/>
      <c r="J80" s="14"/>
    </row>
    <row r="81" spans="1:12" ht="13.5" customHeight="1">
      <c r="D81" s="11" t="str">
        <f t="shared" si="4"/>
        <v>HDIGERLING</v>
      </c>
      <c r="E81" s="11" t="str">
        <f t="shared" si="4"/>
        <v>HDI GERLING</v>
      </c>
      <c r="F81" s="12">
        <f t="shared" ref="F81:F84" si="7">+IF(D224="Grand Total",0,-F224)</f>
        <v>19152</v>
      </c>
      <c r="G81" s="13">
        <f t="shared" si="5"/>
        <v>19152</v>
      </c>
      <c r="H81" s="14"/>
      <c r="I81" s="14"/>
      <c r="J81" s="14"/>
    </row>
    <row r="82" spans="1:12" ht="13.5" customHeight="1">
      <c r="D82" s="11" t="str">
        <f t="shared" si="4"/>
        <v>HELVETIA</v>
      </c>
      <c r="E82" s="11" t="str">
        <f t="shared" si="4"/>
        <v>HELVETIA</v>
      </c>
      <c r="F82" s="12">
        <f t="shared" si="7"/>
        <v>332.4</v>
      </c>
      <c r="G82" s="13">
        <f t="shared" si="5"/>
        <v>332.4</v>
      </c>
      <c r="H82" s="14"/>
      <c r="I82" s="14"/>
      <c r="J82" s="14"/>
    </row>
    <row r="83" spans="1:12" ht="13.5" customHeight="1">
      <c r="A83" s="15"/>
      <c r="B83" s="15"/>
      <c r="D83" s="11" t="str">
        <f t="shared" si="4"/>
        <v>HISCOXASS</v>
      </c>
      <c r="E83" s="11" t="str">
        <f t="shared" si="4"/>
        <v>HISCOX ASSURANCES</v>
      </c>
      <c r="F83" s="12">
        <f t="shared" si="7"/>
        <v>900</v>
      </c>
      <c r="G83" s="13">
        <f t="shared" si="5"/>
        <v>900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ref="E84" si="8">+E227</f>
        <v>HUBENERV</v>
      </c>
      <c r="F84" s="12">
        <f t="shared" si="7"/>
        <v>0</v>
      </c>
      <c r="G84" s="13">
        <f t="shared" si="5"/>
        <v>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2813786.7299999995</v>
      </c>
      <c r="G86" s="13">
        <f>SUM(G2:G85)</f>
        <v>2811790.3299999996</v>
      </c>
      <c r="H86" s="13">
        <f>SUM(H2:H85)</f>
        <v>0</v>
      </c>
      <c r="I86" s="13">
        <f t="shared" ref="I86:J86" si="9">SUM(I2:I85)</f>
        <v>1996.4</v>
      </c>
      <c r="J86" s="13">
        <f t="shared" si="9"/>
        <v>0</v>
      </c>
    </row>
    <row r="87" spans="1:12">
      <c r="D87" s="16" t="s">
        <v>134</v>
      </c>
      <c r="E87" s="17" t="s">
        <v>11</v>
      </c>
      <c r="F87" s="13">
        <f>+VLOOKUP(D87,D145:F327,3,FALSE)</f>
        <v>-4262935.71</v>
      </c>
      <c r="G87" s="156">
        <f>SUM(G86:J86)</f>
        <v>2813786.7299999995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-1449148.9800000004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2813786.7299999995</v>
      </c>
      <c r="G93" s="33">
        <f>+G86</f>
        <v>2811790.3299999996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468788.12166666664</v>
      </c>
      <c r="G94" s="38">
        <f>+(G93+G95)/1.2*0.2</f>
        <v>468631.72166666662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141</v>
      </c>
      <c r="F98" s="49"/>
      <c r="G98" s="50">
        <f>+G99-G100</f>
        <v>301624.86</v>
      </c>
      <c r="H98" s="50">
        <f t="shared" ref="H98:I98" si="10">+H99-H100</f>
        <v>0</v>
      </c>
      <c r="I98" s="50">
        <f t="shared" si="10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167043.85999999999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-134581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-167006.86166666663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>
        <v>89267</v>
      </c>
      <c r="H103" s="55">
        <v>0</v>
      </c>
      <c r="I103" s="55">
        <v>0</v>
      </c>
      <c r="J103" s="56"/>
      <c r="K103" s="47"/>
    </row>
    <row r="104" spans="1:11">
      <c r="D104" s="42"/>
      <c r="E104" s="43"/>
      <c r="F104" s="57" t="s">
        <v>23</v>
      </c>
      <c r="G104" s="58">
        <f>+G102-G103</f>
        <v>-256273.86166666663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v>0.2</v>
      </c>
      <c r="H109" s="28">
        <v>0.19600000000000001</v>
      </c>
      <c r="I109" s="28">
        <v>8.5000000000000006E-2</v>
      </c>
      <c r="J109" s="29" t="s">
        <v>14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112463.61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+'07'!G94</f>
        <v>473488.78333333344</v>
      </c>
      <c r="H113" s="55">
        <f>+'07'!H94</f>
        <v>0</v>
      </c>
      <c r="I113" s="55">
        <f>+'07'!I94</f>
        <v>156.40000000000003</v>
      </c>
      <c r="J113" s="56">
        <f>+'07'!J94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>
        <f>+G113-G94+G111</f>
        <v>117320.67166666682</v>
      </c>
      <c r="H115" s="125">
        <f>+H113-H94+H111</f>
        <v>0</v>
      </c>
      <c r="I115" s="125">
        <f>+I113-I94+I111</f>
        <v>0</v>
      </c>
      <c r="J115" s="126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-167006.86166666663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284327.53333333344</v>
      </c>
      <c r="H117" s="74">
        <f>+H115-H116</f>
        <v>0</v>
      </c>
      <c r="I117" s="74">
        <f>+I115-I116</f>
        <v>-0.59999999999996589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  <c r="L121" s="10" t="s">
        <v>170</v>
      </c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  <c r="L122" s="15" t="s">
        <v>171</v>
      </c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  <c r="L123" s="15" t="s">
        <v>172</v>
      </c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-167006.86166666663</v>
      </c>
      <c r="G125" s="82"/>
      <c r="H125" s="35"/>
      <c r="I125" s="84"/>
      <c r="J125" s="46"/>
      <c r="K125" s="143">
        <f>+G100+F125</f>
        <v>-301587.86166666663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/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>
        <v>634</v>
      </c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>
        <v>30724</v>
      </c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-198364.26166666663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156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-110207.86</v>
      </c>
      <c r="G146" s="100"/>
    </row>
    <row r="147" spans="4:7">
      <c r="D147" s="110" t="s">
        <v>180</v>
      </c>
      <c r="E147" s="110" t="s">
        <v>181</v>
      </c>
      <c r="F147" s="111">
        <v>-13375.8</v>
      </c>
      <c r="G147" s="100"/>
    </row>
    <row r="148" spans="4:7">
      <c r="D148" s="110" t="s">
        <v>46</v>
      </c>
      <c r="E148" s="110" t="s">
        <v>46</v>
      </c>
      <c r="F148" s="111">
        <v>-32195.42</v>
      </c>
      <c r="G148" s="100"/>
    </row>
    <row r="149" spans="4:7">
      <c r="D149" s="110" t="s">
        <v>182</v>
      </c>
      <c r="E149" s="110" t="s">
        <v>182</v>
      </c>
      <c r="F149" s="111">
        <v>-30432</v>
      </c>
      <c r="G149" s="100"/>
    </row>
    <row r="150" spans="4:7">
      <c r="D150" s="110" t="s">
        <v>47</v>
      </c>
      <c r="E150" s="110" t="s">
        <v>47</v>
      </c>
      <c r="F150" s="111">
        <v>-376965.29</v>
      </c>
      <c r="G150" s="100"/>
    </row>
    <row r="151" spans="4:7">
      <c r="D151" s="110" t="s">
        <v>48</v>
      </c>
      <c r="E151" s="110" t="s">
        <v>183</v>
      </c>
      <c r="F151" s="111">
        <v>0</v>
      </c>
      <c r="G151" s="100"/>
    </row>
    <row r="152" spans="4:7">
      <c r="D152" s="110" t="s">
        <v>49</v>
      </c>
      <c r="E152" s="110" t="s">
        <v>49</v>
      </c>
      <c r="F152" s="111">
        <v>-29850</v>
      </c>
      <c r="G152" s="100"/>
    </row>
    <row r="153" spans="4:7">
      <c r="D153" s="110" t="s">
        <v>287</v>
      </c>
      <c r="E153" s="110" t="s">
        <v>287</v>
      </c>
      <c r="F153" s="111">
        <v>-660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-4308.96</v>
      </c>
      <c r="G155" s="100"/>
    </row>
    <row r="156" spans="4:7">
      <c r="D156" s="110" t="s">
        <v>334</v>
      </c>
      <c r="E156" s="110" t="s">
        <v>335</v>
      </c>
      <c r="F156" s="111">
        <v>-564</v>
      </c>
      <c r="G156" s="100"/>
    </row>
    <row r="157" spans="4:7">
      <c r="D157" s="110" t="s">
        <v>51</v>
      </c>
      <c r="E157" s="110" t="s">
        <v>186</v>
      </c>
      <c r="F157" s="111">
        <v>-15749.95</v>
      </c>
      <c r="G157" s="100"/>
    </row>
    <row r="158" spans="4:7">
      <c r="D158" s="110" t="s">
        <v>52</v>
      </c>
      <c r="E158" s="110" t="s">
        <v>187</v>
      </c>
      <c r="F158" s="111">
        <v>-29220</v>
      </c>
      <c r="G158" s="100"/>
    </row>
    <row r="159" spans="4:7">
      <c r="D159" s="110" t="s">
        <v>188</v>
      </c>
      <c r="E159" s="110" t="s">
        <v>188</v>
      </c>
      <c r="F159" s="111">
        <v>0</v>
      </c>
      <c r="G159" s="100"/>
    </row>
    <row r="160" spans="4:7">
      <c r="D160" s="110" t="s">
        <v>189</v>
      </c>
      <c r="E160" s="110" t="s">
        <v>50</v>
      </c>
      <c r="F160" s="111">
        <v>0</v>
      </c>
      <c r="G160" s="100"/>
    </row>
    <row r="161" spans="4:7">
      <c r="D161" s="110" t="s">
        <v>53</v>
      </c>
      <c r="E161" s="110" t="s">
        <v>54</v>
      </c>
      <c r="F161" s="111">
        <v>-790</v>
      </c>
      <c r="G161" s="100"/>
    </row>
    <row r="162" spans="4:7">
      <c r="D162" s="110" t="s">
        <v>55</v>
      </c>
      <c r="E162" s="110" t="s">
        <v>56</v>
      </c>
      <c r="F162" s="111">
        <v>-570040.82999999996</v>
      </c>
      <c r="G162" s="100"/>
    </row>
    <row r="163" spans="4:7">
      <c r="D163" s="110" t="s">
        <v>190</v>
      </c>
      <c r="E163" s="110" t="s">
        <v>191</v>
      </c>
      <c r="F163" s="111">
        <v>0</v>
      </c>
      <c r="G163" s="100"/>
    </row>
    <row r="164" spans="4:7">
      <c r="D164" s="110" t="s">
        <v>192</v>
      </c>
      <c r="E164" s="110" t="s">
        <v>193</v>
      </c>
      <c r="F164" s="111">
        <v>-2916</v>
      </c>
      <c r="G164" s="100"/>
    </row>
    <row r="165" spans="4:7">
      <c r="D165" s="110" t="s">
        <v>328</v>
      </c>
      <c r="E165" s="110" t="s">
        <v>328</v>
      </c>
      <c r="F165" s="111">
        <v>-360</v>
      </c>
      <c r="G165" s="100"/>
    </row>
    <row r="166" spans="4:7">
      <c r="D166" s="110" t="s">
        <v>57</v>
      </c>
      <c r="E166" s="110" t="s">
        <v>58</v>
      </c>
      <c r="F166" s="111">
        <v>-32521.200000000001</v>
      </c>
      <c r="G166" s="100"/>
    </row>
    <row r="167" spans="4:7">
      <c r="D167" s="110" t="s">
        <v>302</v>
      </c>
      <c r="E167" s="110" t="s">
        <v>303</v>
      </c>
      <c r="F167" s="111">
        <v>1948.45</v>
      </c>
      <c r="G167" s="100"/>
    </row>
    <row r="168" spans="4:7">
      <c r="D168" s="110" t="s">
        <v>59</v>
      </c>
      <c r="E168" s="110" t="s">
        <v>60</v>
      </c>
      <c r="F168" s="111">
        <v>-199030</v>
      </c>
      <c r="G168" s="100"/>
    </row>
    <row r="169" spans="4:7">
      <c r="D169" s="110" t="s">
        <v>61</v>
      </c>
      <c r="E169" s="110" t="s">
        <v>62</v>
      </c>
      <c r="F169" s="111">
        <v>2952</v>
      </c>
      <c r="G169" s="100"/>
    </row>
    <row r="170" spans="4:7">
      <c r="D170" s="110" t="s">
        <v>194</v>
      </c>
      <c r="E170" s="110" t="s">
        <v>194</v>
      </c>
      <c r="F170" s="111">
        <v>-72</v>
      </c>
      <c r="G170" s="100"/>
    </row>
    <row r="171" spans="4:7">
      <c r="D171" s="110" t="s">
        <v>63</v>
      </c>
      <c r="E171" s="110" t="s">
        <v>195</v>
      </c>
      <c r="F171" s="111">
        <v>-80195.77</v>
      </c>
      <c r="G171" s="100"/>
    </row>
    <row r="172" spans="4:7">
      <c r="D172" s="110" t="s">
        <v>64</v>
      </c>
      <c r="E172" s="110" t="s">
        <v>304</v>
      </c>
      <c r="F172" s="111">
        <v>-242.4</v>
      </c>
      <c r="G172" s="100"/>
    </row>
    <row r="173" spans="4:7">
      <c r="D173" s="110" t="s">
        <v>65</v>
      </c>
      <c r="E173" s="110" t="s">
        <v>305</v>
      </c>
      <c r="F173" s="111">
        <v>0</v>
      </c>
      <c r="G173" s="100"/>
    </row>
    <row r="174" spans="4:7">
      <c r="D174" s="110" t="s">
        <v>66</v>
      </c>
      <c r="E174" s="110" t="s">
        <v>196</v>
      </c>
      <c r="F174" s="111">
        <v>-2754</v>
      </c>
      <c r="G174" s="100"/>
    </row>
    <row r="175" spans="4:7">
      <c r="D175" s="110" t="s">
        <v>67</v>
      </c>
      <c r="E175" s="110" t="s">
        <v>197</v>
      </c>
      <c r="F175" s="111">
        <v>-282</v>
      </c>
      <c r="G175" s="100"/>
    </row>
    <row r="176" spans="4:7">
      <c r="D176" s="110" t="s">
        <v>68</v>
      </c>
      <c r="E176" s="110" t="s">
        <v>320</v>
      </c>
      <c r="F176" s="111">
        <v>0</v>
      </c>
      <c r="G176" s="100"/>
    </row>
    <row r="177" spans="4:7">
      <c r="D177" s="110" t="s">
        <v>69</v>
      </c>
      <c r="E177" s="110" t="s">
        <v>288</v>
      </c>
      <c r="F177" s="111">
        <v>-25744.46</v>
      </c>
      <c r="G177" s="100"/>
    </row>
    <row r="178" spans="4:7">
      <c r="D178" s="110" t="s">
        <v>70</v>
      </c>
      <c r="E178" s="110" t="s">
        <v>198</v>
      </c>
      <c r="F178" s="111">
        <v>0</v>
      </c>
      <c r="G178" s="100"/>
    </row>
    <row r="179" spans="4:7">
      <c r="D179" s="110" t="s">
        <v>306</v>
      </c>
      <c r="E179" s="110" t="s">
        <v>307</v>
      </c>
      <c r="F179" s="111">
        <v>-117</v>
      </c>
      <c r="G179" s="100"/>
    </row>
    <row r="180" spans="4:7">
      <c r="D180" s="110" t="s">
        <v>289</v>
      </c>
      <c r="E180" s="110" t="s">
        <v>290</v>
      </c>
      <c r="F180" s="111">
        <v>0</v>
      </c>
      <c r="G180" s="100"/>
    </row>
    <row r="181" spans="4:7">
      <c r="D181" s="110" t="s">
        <v>199</v>
      </c>
      <c r="E181" s="110" t="s">
        <v>200</v>
      </c>
      <c r="F181" s="111">
        <v>0</v>
      </c>
      <c r="G181" s="100"/>
    </row>
    <row r="182" spans="4:7">
      <c r="D182" s="110" t="s">
        <v>336</v>
      </c>
      <c r="E182" s="110" t="s">
        <v>89</v>
      </c>
      <c r="F182" s="111">
        <v>-820.22</v>
      </c>
      <c r="G182" s="100"/>
    </row>
    <row r="183" spans="4:7">
      <c r="D183" s="110" t="s">
        <v>291</v>
      </c>
      <c r="E183" s="110" t="s">
        <v>292</v>
      </c>
      <c r="F183" s="111">
        <v>0</v>
      </c>
      <c r="G183" s="100"/>
    </row>
    <row r="184" spans="4:7">
      <c r="D184" s="110" t="s">
        <v>71</v>
      </c>
      <c r="E184" s="110" t="s">
        <v>293</v>
      </c>
      <c r="F184" s="111">
        <v>0</v>
      </c>
      <c r="G184" s="100"/>
    </row>
    <row r="185" spans="4:7">
      <c r="D185" s="110" t="s">
        <v>294</v>
      </c>
      <c r="E185" s="110" t="s">
        <v>295</v>
      </c>
      <c r="F185" s="111">
        <v>0</v>
      </c>
      <c r="G185" s="100"/>
    </row>
    <row r="186" spans="4:7">
      <c r="D186" s="110" t="s">
        <v>201</v>
      </c>
      <c r="E186" s="110" t="s">
        <v>202</v>
      </c>
      <c r="F186" s="111">
        <v>0</v>
      </c>
      <c r="G186" s="100"/>
    </row>
    <row r="187" spans="4:7">
      <c r="D187" s="110" t="s">
        <v>203</v>
      </c>
      <c r="E187" s="110" t="s">
        <v>204</v>
      </c>
      <c r="F187" s="111">
        <v>-7332</v>
      </c>
      <c r="G187" s="100"/>
    </row>
    <row r="188" spans="4:7">
      <c r="D188" s="110" t="s">
        <v>72</v>
      </c>
      <c r="E188" s="110" t="s">
        <v>72</v>
      </c>
      <c r="F188" s="111">
        <v>-8828</v>
      </c>
      <c r="G188" s="100"/>
    </row>
    <row r="189" spans="4:7">
      <c r="D189" s="110" t="s">
        <v>329</v>
      </c>
      <c r="E189" s="110" t="s">
        <v>89</v>
      </c>
      <c r="F189" s="111">
        <v>360</v>
      </c>
      <c r="G189" s="100"/>
    </row>
    <row r="190" spans="4:7">
      <c r="D190" s="110" t="s">
        <v>205</v>
      </c>
      <c r="E190" s="110" t="s">
        <v>205</v>
      </c>
      <c r="F190" s="111">
        <v>-1704</v>
      </c>
      <c r="G190" s="100"/>
    </row>
    <row r="191" spans="4:7">
      <c r="D191" s="110" t="s">
        <v>73</v>
      </c>
      <c r="E191" s="110" t="s">
        <v>73</v>
      </c>
      <c r="F191" s="111">
        <v>-492</v>
      </c>
      <c r="G191" s="100"/>
    </row>
    <row r="192" spans="4:7">
      <c r="D192" s="110" t="s">
        <v>206</v>
      </c>
      <c r="E192" s="110" t="s">
        <v>206</v>
      </c>
      <c r="F192" s="111">
        <v>-5069</v>
      </c>
      <c r="G192" s="100"/>
    </row>
    <row r="193" spans="4:7">
      <c r="D193" s="110" t="s">
        <v>207</v>
      </c>
      <c r="E193" s="110" t="s">
        <v>208</v>
      </c>
      <c r="F193" s="111">
        <v>-1344</v>
      </c>
      <c r="G193" s="100"/>
    </row>
    <row r="194" spans="4:7">
      <c r="D194" s="110" t="s">
        <v>209</v>
      </c>
      <c r="E194" s="110" t="s">
        <v>209</v>
      </c>
      <c r="F194" s="111">
        <v>-360</v>
      </c>
      <c r="G194" s="100"/>
    </row>
    <row r="195" spans="4:7">
      <c r="D195" s="110" t="s">
        <v>210</v>
      </c>
      <c r="E195" s="110" t="s">
        <v>211</v>
      </c>
      <c r="F195" s="111">
        <v>-16732.5</v>
      </c>
      <c r="G195" s="100"/>
    </row>
    <row r="196" spans="4:7">
      <c r="D196" s="110" t="s">
        <v>321</v>
      </c>
      <c r="E196" s="110" t="s">
        <v>89</v>
      </c>
      <c r="F196" s="111">
        <v>0</v>
      </c>
      <c r="G196" s="100"/>
    </row>
    <row r="197" spans="4:7">
      <c r="D197" s="110" t="s">
        <v>212</v>
      </c>
      <c r="E197" s="110" t="s">
        <v>213</v>
      </c>
      <c r="F197" s="111">
        <v>-619.79999999999995</v>
      </c>
      <c r="G197" s="100"/>
    </row>
    <row r="198" spans="4:7">
      <c r="D198" s="110" t="s">
        <v>214</v>
      </c>
      <c r="E198" s="110" t="s">
        <v>214</v>
      </c>
      <c r="F198" s="111">
        <v>-13957.1</v>
      </c>
      <c r="G198" s="100"/>
    </row>
    <row r="199" spans="4:7">
      <c r="D199" s="110" t="s">
        <v>308</v>
      </c>
      <c r="E199" s="110" t="s">
        <v>308</v>
      </c>
      <c r="F199" s="111">
        <v>0</v>
      </c>
      <c r="G199" s="100"/>
    </row>
    <row r="200" spans="4:7">
      <c r="D200" s="110" t="s">
        <v>74</v>
      </c>
      <c r="E200" s="110" t="s">
        <v>75</v>
      </c>
      <c r="F200" s="111">
        <v>-2142</v>
      </c>
      <c r="G200" s="100"/>
    </row>
    <row r="201" spans="4:7">
      <c r="D201" s="110" t="s">
        <v>76</v>
      </c>
      <c r="E201" s="110" t="s">
        <v>77</v>
      </c>
      <c r="F201" s="111">
        <v>-69259.199999999997</v>
      </c>
      <c r="G201" s="100"/>
    </row>
    <row r="202" spans="4:7">
      <c r="D202" s="110" t="s">
        <v>215</v>
      </c>
      <c r="E202" s="110" t="s">
        <v>216</v>
      </c>
      <c r="F202" s="111">
        <v>-2041.2</v>
      </c>
      <c r="G202" s="100"/>
    </row>
    <row r="203" spans="4:7">
      <c r="D203" s="110" t="s">
        <v>217</v>
      </c>
      <c r="E203" s="110" t="s">
        <v>217</v>
      </c>
      <c r="F203" s="111">
        <v>-627</v>
      </c>
      <c r="G203" s="100"/>
    </row>
    <row r="204" spans="4:7">
      <c r="D204" s="110" t="s">
        <v>218</v>
      </c>
      <c r="E204" s="110" t="s">
        <v>218</v>
      </c>
      <c r="F204" s="111">
        <v>-9360</v>
      </c>
      <c r="G204" s="100"/>
    </row>
    <row r="205" spans="4:7">
      <c r="D205" s="110" t="s">
        <v>78</v>
      </c>
      <c r="E205" s="110" t="s">
        <v>78</v>
      </c>
      <c r="F205" s="111">
        <v>-12130.13</v>
      </c>
      <c r="G205" s="100"/>
    </row>
    <row r="206" spans="4:7">
      <c r="D206" s="110" t="s">
        <v>79</v>
      </c>
      <c r="E206" s="110" t="s">
        <v>80</v>
      </c>
      <c r="F206" s="111">
        <v>-3272</v>
      </c>
      <c r="G206" s="100"/>
    </row>
    <row r="207" spans="4:7">
      <c r="D207" s="110" t="s">
        <v>219</v>
      </c>
      <c r="E207" s="110" t="s">
        <v>220</v>
      </c>
      <c r="F207" s="111">
        <v>-129115.3</v>
      </c>
      <c r="G207" s="100"/>
    </row>
    <row r="208" spans="4:7">
      <c r="D208" s="110" t="s">
        <v>81</v>
      </c>
      <c r="E208" s="110" t="s">
        <v>82</v>
      </c>
      <c r="F208" s="111">
        <v>-29166.78</v>
      </c>
      <c r="G208" s="100"/>
    </row>
    <row r="209" spans="4:7">
      <c r="D209" s="110" t="s">
        <v>83</v>
      </c>
      <c r="E209" s="110" t="s">
        <v>83</v>
      </c>
      <c r="F209" s="111">
        <v>-119429.48</v>
      </c>
      <c r="G209" s="100"/>
    </row>
    <row r="210" spans="4:7">
      <c r="D210" s="110" t="s">
        <v>84</v>
      </c>
      <c r="E210" s="110" t="s">
        <v>85</v>
      </c>
      <c r="F210" s="111">
        <v>-2071</v>
      </c>
      <c r="G210" s="100"/>
    </row>
    <row r="211" spans="4:7">
      <c r="D211" s="110" t="s">
        <v>86</v>
      </c>
      <c r="E211" s="110" t="s">
        <v>87</v>
      </c>
      <c r="F211" s="111">
        <v>-50998</v>
      </c>
      <c r="G211" s="100"/>
    </row>
    <row r="212" spans="4:7">
      <c r="D212" s="110" t="s">
        <v>88</v>
      </c>
      <c r="E212" s="110" t="s">
        <v>71</v>
      </c>
      <c r="F212" s="111">
        <v>-3265.2</v>
      </c>
      <c r="G212" s="100"/>
    </row>
    <row r="213" spans="4:7">
      <c r="D213" s="110" t="s">
        <v>90</v>
      </c>
      <c r="E213" s="110" t="s">
        <v>91</v>
      </c>
      <c r="F213" s="111">
        <v>-219169.88</v>
      </c>
      <c r="G213" s="101"/>
    </row>
    <row r="214" spans="4:7">
      <c r="D214" s="110" t="s">
        <v>330</v>
      </c>
      <c r="E214" s="110" t="s">
        <v>89</v>
      </c>
      <c r="F214" s="111">
        <v>-4440</v>
      </c>
      <c r="G214" s="102"/>
    </row>
    <row r="215" spans="4:7">
      <c r="D215" s="110" t="s">
        <v>92</v>
      </c>
      <c r="E215" s="110" t="s">
        <v>93</v>
      </c>
      <c r="F215" s="111">
        <v>-38784</v>
      </c>
      <c r="G215" s="102"/>
    </row>
    <row r="216" spans="4:7">
      <c r="D216" s="110" t="s">
        <v>331</v>
      </c>
      <c r="E216" s="110" t="s">
        <v>331</v>
      </c>
      <c r="F216" s="111">
        <v>0</v>
      </c>
      <c r="G216" s="102"/>
    </row>
    <row r="217" spans="4:7">
      <c r="D217" s="110" t="s">
        <v>322</v>
      </c>
      <c r="E217" s="110" t="s">
        <v>322</v>
      </c>
      <c r="F217" s="111">
        <v>0</v>
      </c>
      <c r="G217" s="102"/>
    </row>
    <row r="218" spans="4:7">
      <c r="D218" s="110" t="s">
        <v>316</v>
      </c>
      <c r="E218" s="110" t="s">
        <v>316</v>
      </c>
      <c r="F218" s="111">
        <v>-2148</v>
      </c>
      <c r="G218" s="102"/>
    </row>
    <row r="219" spans="4:7">
      <c r="D219" s="110" t="s">
        <v>94</v>
      </c>
      <c r="E219" s="110" t="s">
        <v>94</v>
      </c>
      <c r="F219" s="111">
        <v>-422276.4</v>
      </c>
      <c r="G219" s="102"/>
    </row>
    <row r="220" spans="4:7">
      <c r="D220" s="110" t="s">
        <v>221</v>
      </c>
      <c r="E220" s="110" t="s">
        <v>222</v>
      </c>
      <c r="F220" s="111">
        <v>-1896</v>
      </c>
      <c r="G220" s="102"/>
    </row>
    <row r="221" spans="4:7">
      <c r="D221" s="110" t="s">
        <v>296</v>
      </c>
      <c r="E221" s="110" t="s">
        <v>297</v>
      </c>
      <c r="F221" s="111">
        <v>-819.6</v>
      </c>
      <c r="G221" s="102"/>
    </row>
    <row r="222" spans="4:7">
      <c r="D222" s="110" t="s">
        <v>223</v>
      </c>
      <c r="E222" s="110" t="s">
        <v>224</v>
      </c>
      <c r="F222" s="111">
        <v>-1770</v>
      </c>
      <c r="G222" s="102"/>
    </row>
    <row r="223" spans="4:7">
      <c r="D223" s="110" t="s">
        <v>225</v>
      </c>
      <c r="E223" s="110" t="s">
        <v>226</v>
      </c>
      <c r="F223" s="111">
        <v>0</v>
      </c>
      <c r="G223" s="102"/>
    </row>
    <row r="224" spans="4:7">
      <c r="D224" s="110" t="s">
        <v>95</v>
      </c>
      <c r="E224" s="110" t="s">
        <v>227</v>
      </c>
      <c r="F224" s="111">
        <v>-19152</v>
      </c>
      <c r="G224" s="102"/>
    </row>
    <row r="225" spans="4:7">
      <c r="D225" s="110" t="s">
        <v>228</v>
      </c>
      <c r="E225" s="110" t="s">
        <v>228</v>
      </c>
      <c r="F225" s="111">
        <v>-332.4</v>
      </c>
      <c r="G225" s="102"/>
    </row>
    <row r="226" spans="4:7">
      <c r="D226" s="110" t="s">
        <v>229</v>
      </c>
      <c r="E226" s="110" t="s">
        <v>230</v>
      </c>
      <c r="F226" s="111">
        <v>-900</v>
      </c>
      <c r="G226" s="102"/>
    </row>
    <row r="227" spans="4:7">
      <c r="D227" s="110" t="s">
        <v>317</v>
      </c>
      <c r="E227" s="110" t="s">
        <v>317</v>
      </c>
      <c r="F227" s="111">
        <v>0</v>
      </c>
      <c r="G227" s="102"/>
    </row>
    <row r="228" spans="4:7">
      <c r="D228" s="110" t="s">
        <v>325</v>
      </c>
      <c r="E228" s="110" t="s">
        <v>325</v>
      </c>
      <c r="F228" s="111">
        <v>0</v>
      </c>
      <c r="G228" s="102"/>
    </row>
    <row r="229" spans="4:7">
      <c r="D229" s="110" t="s">
        <v>231</v>
      </c>
      <c r="E229" s="110" t="s">
        <v>231</v>
      </c>
      <c r="F229" s="111">
        <v>-360</v>
      </c>
      <c r="G229" s="102"/>
    </row>
    <row r="230" spans="4:7">
      <c r="D230" s="110" t="s">
        <v>298</v>
      </c>
      <c r="E230" s="110" t="s">
        <v>89</v>
      </c>
      <c r="F230" s="111">
        <v>0</v>
      </c>
      <c r="G230" s="102"/>
    </row>
    <row r="231" spans="4:7">
      <c r="D231" s="110" t="s">
        <v>332</v>
      </c>
      <c r="E231" s="110" t="s">
        <v>333</v>
      </c>
      <c r="F231" s="111">
        <v>-360</v>
      </c>
      <c r="G231" s="102"/>
    </row>
    <row r="232" spans="4:7">
      <c r="D232" s="110" t="s">
        <v>232</v>
      </c>
      <c r="E232" s="110" t="s">
        <v>233</v>
      </c>
      <c r="F232" s="111">
        <v>-22596</v>
      </c>
      <c r="G232" s="102"/>
    </row>
    <row r="233" spans="4:7">
      <c r="D233" s="110" t="s">
        <v>96</v>
      </c>
      <c r="E233" s="110" t="s">
        <v>97</v>
      </c>
      <c r="F233" s="111">
        <v>-1416</v>
      </c>
      <c r="G233" s="102"/>
    </row>
    <row r="234" spans="4:7">
      <c r="D234" s="110" t="s">
        <v>309</v>
      </c>
      <c r="E234" s="110" t="s">
        <v>310</v>
      </c>
      <c r="F234" s="111">
        <v>0</v>
      </c>
      <c r="G234" s="102"/>
    </row>
    <row r="235" spans="4:7">
      <c r="D235" s="110" t="s">
        <v>98</v>
      </c>
      <c r="E235" s="110" t="s">
        <v>99</v>
      </c>
      <c r="F235" s="111">
        <v>-14487.6</v>
      </c>
      <c r="G235" s="102"/>
    </row>
    <row r="236" spans="4:7">
      <c r="D236" s="110" t="s">
        <v>100</v>
      </c>
      <c r="E236" s="110" t="s">
        <v>100</v>
      </c>
      <c r="F236" s="111">
        <v>-69280.92</v>
      </c>
      <c r="G236" s="102"/>
    </row>
    <row r="237" spans="4:7">
      <c r="D237" s="110" t="s">
        <v>101</v>
      </c>
      <c r="E237" s="110" t="s">
        <v>101</v>
      </c>
      <c r="F237" s="111">
        <v>-174447.69</v>
      </c>
      <c r="G237" s="102"/>
    </row>
    <row r="238" spans="4:7">
      <c r="D238" s="110" t="s">
        <v>234</v>
      </c>
      <c r="E238" s="110" t="s">
        <v>234</v>
      </c>
      <c r="F238" s="111">
        <v>0</v>
      </c>
      <c r="G238" s="102"/>
    </row>
    <row r="239" spans="4:7">
      <c r="D239" s="110" t="s">
        <v>102</v>
      </c>
      <c r="E239" s="110" t="s">
        <v>102</v>
      </c>
      <c r="F239" s="111">
        <v>-42169.4</v>
      </c>
      <c r="G239" s="102"/>
    </row>
    <row r="240" spans="4:7">
      <c r="D240" s="110" t="s">
        <v>103</v>
      </c>
      <c r="E240" s="110" t="s">
        <v>103</v>
      </c>
      <c r="F240" s="111">
        <v>-139692.64000000001</v>
      </c>
      <c r="G240" s="102"/>
    </row>
    <row r="241" spans="4:7">
      <c r="D241" s="110" t="s">
        <v>235</v>
      </c>
      <c r="E241" s="110" t="s">
        <v>235</v>
      </c>
      <c r="F241" s="111">
        <v>-25856.400000000001</v>
      </c>
      <c r="G241" s="102"/>
    </row>
    <row r="242" spans="4:7">
      <c r="D242" s="110" t="s">
        <v>299</v>
      </c>
      <c r="E242" s="110" t="s">
        <v>89</v>
      </c>
      <c r="F242" s="111">
        <v>0</v>
      </c>
      <c r="G242" s="102"/>
    </row>
    <row r="243" spans="4:7">
      <c r="D243" s="110" t="s">
        <v>236</v>
      </c>
      <c r="E243" s="110" t="s">
        <v>236</v>
      </c>
      <c r="F243" s="111">
        <v>-10563</v>
      </c>
      <c r="G243" s="102"/>
    </row>
    <row r="244" spans="4:7">
      <c r="D244" s="110" t="s">
        <v>104</v>
      </c>
      <c r="E244" s="110" t="s">
        <v>104</v>
      </c>
      <c r="F244" s="111">
        <v>0</v>
      </c>
      <c r="G244" s="102"/>
    </row>
    <row r="245" spans="4:7">
      <c r="D245" s="110" t="s">
        <v>105</v>
      </c>
      <c r="E245" s="110" t="s">
        <v>106</v>
      </c>
      <c r="F245" s="111">
        <v>-3018</v>
      </c>
      <c r="G245" s="102"/>
    </row>
    <row r="246" spans="4:7">
      <c r="D246" s="110" t="s">
        <v>311</v>
      </c>
      <c r="E246" s="110" t="s">
        <v>311</v>
      </c>
      <c r="F246" s="111">
        <v>0</v>
      </c>
      <c r="G246" s="102"/>
    </row>
    <row r="247" spans="4:7">
      <c r="D247" s="110" t="s">
        <v>237</v>
      </c>
      <c r="E247" s="110" t="s">
        <v>238</v>
      </c>
      <c r="F247" s="111">
        <v>0</v>
      </c>
      <c r="G247" s="102"/>
    </row>
    <row r="248" spans="4:7">
      <c r="D248" s="110" t="s">
        <v>107</v>
      </c>
      <c r="E248" s="110" t="s">
        <v>108</v>
      </c>
      <c r="F248" s="111">
        <v>-181428.01</v>
      </c>
      <c r="G248" s="102"/>
    </row>
    <row r="249" spans="4:7">
      <c r="D249" s="110" t="s">
        <v>239</v>
      </c>
      <c r="E249" s="110" t="s">
        <v>240</v>
      </c>
      <c r="F249" s="111">
        <v>0</v>
      </c>
      <c r="G249" s="102"/>
    </row>
    <row r="250" spans="4:7">
      <c r="D250" s="110" t="s">
        <v>241</v>
      </c>
      <c r="E250" s="110" t="s">
        <v>242</v>
      </c>
      <c r="F250" s="111">
        <v>-20459.34</v>
      </c>
      <c r="G250" s="102"/>
    </row>
    <row r="251" spans="4:7">
      <c r="D251" s="110" t="s">
        <v>243</v>
      </c>
      <c r="E251" s="110" t="s">
        <v>244</v>
      </c>
      <c r="F251" s="111">
        <v>-2766</v>
      </c>
      <c r="G251" s="102"/>
    </row>
    <row r="252" spans="4:7">
      <c r="D252" s="110" t="s">
        <v>318</v>
      </c>
      <c r="E252" s="110" t="s">
        <v>319</v>
      </c>
      <c r="F252" s="111">
        <v>-360</v>
      </c>
      <c r="G252" s="102"/>
    </row>
    <row r="253" spans="4:7">
      <c r="D253" s="110" t="s">
        <v>245</v>
      </c>
      <c r="E253" s="110" t="s">
        <v>246</v>
      </c>
      <c r="F253" s="111">
        <v>-2940</v>
      </c>
      <c r="G253" s="102"/>
    </row>
    <row r="254" spans="4:7">
      <c r="D254" s="110" t="s">
        <v>247</v>
      </c>
      <c r="E254" s="110" t="s">
        <v>248</v>
      </c>
      <c r="F254" s="111">
        <v>-5796</v>
      </c>
      <c r="G254" s="102"/>
    </row>
    <row r="255" spans="4:7">
      <c r="D255" s="110" t="s">
        <v>312</v>
      </c>
      <c r="E255" s="110" t="s">
        <v>313</v>
      </c>
      <c r="F255" s="111">
        <v>0</v>
      </c>
      <c r="G255" s="102"/>
    </row>
    <row r="256" spans="4:7">
      <c r="D256" s="110" t="s">
        <v>249</v>
      </c>
      <c r="E256" s="110" t="s">
        <v>250</v>
      </c>
      <c r="F256" s="111">
        <v>-2213.64</v>
      </c>
      <c r="G256" s="102"/>
    </row>
    <row r="257" spans="4:7">
      <c r="D257" s="110" t="s">
        <v>109</v>
      </c>
      <c r="E257" s="110" t="s">
        <v>110</v>
      </c>
      <c r="F257" s="111">
        <v>-10381</v>
      </c>
      <c r="G257" s="102"/>
    </row>
    <row r="258" spans="4:7">
      <c r="D258" s="110" t="s">
        <v>111</v>
      </c>
      <c r="E258" s="110" t="s">
        <v>112</v>
      </c>
      <c r="F258" s="111">
        <v>-41299.08</v>
      </c>
      <c r="G258" s="102"/>
    </row>
    <row r="259" spans="4:7">
      <c r="D259" s="110" t="s">
        <v>113</v>
      </c>
      <c r="E259" s="110" t="s">
        <v>251</v>
      </c>
      <c r="F259" s="111">
        <v>-1380</v>
      </c>
      <c r="G259" s="102"/>
    </row>
    <row r="260" spans="4:7">
      <c r="D260" s="110" t="s">
        <v>326</v>
      </c>
      <c r="E260" s="110" t="s">
        <v>327</v>
      </c>
      <c r="F260" s="111">
        <v>0</v>
      </c>
      <c r="G260" s="102"/>
    </row>
    <row r="261" spans="4:7">
      <c r="D261" s="110" t="s">
        <v>314</v>
      </c>
      <c r="E261" s="110" t="s">
        <v>315</v>
      </c>
      <c r="F261" s="111">
        <v>0</v>
      </c>
      <c r="G261" s="102"/>
    </row>
    <row r="262" spans="4:7">
      <c r="D262" s="110" t="s">
        <v>114</v>
      </c>
      <c r="E262" s="110" t="s">
        <v>114</v>
      </c>
      <c r="F262" s="111">
        <v>-398331.19</v>
      </c>
      <c r="G262" s="102"/>
    </row>
    <row r="263" spans="4:7">
      <c r="D263" s="110" t="s">
        <v>252</v>
      </c>
      <c r="E263" s="110" t="s">
        <v>252</v>
      </c>
      <c r="F263" s="111">
        <v>0</v>
      </c>
      <c r="G263" s="102"/>
    </row>
    <row r="264" spans="4:7">
      <c r="D264" s="110" t="s">
        <v>253</v>
      </c>
      <c r="E264" s="110" t="s">
        <v>254</v>
      </c>
      <c r="F264" s="111">
        <v>-408</v>
      </c>
      <c r="G264" s="102"/>
    </row>
    <row r="265" spans="4:7">
      <c r="D265" s="110" t="s">
        <v>115</v>
      </c>
      <c r="E265" s="110" t="s">
        <v>255</v>
      </c>
      <c r="F265" s="111">
        <v>0</v>
      </c>
      <c r="G265" s="102"/>
    </row>
    <row r="266" spans="4:7">
      <c r="D266" s="110" t="s">
        <v>256</v>
      </c>
      <c r="E266" s="110" t="s">
        <v>116</v>
      </c>
      <c r="F266" s="111">
        <v>0</v>
      </c>
      <c r="G266" s="102"/>
    </row>
    <row r="267" spans="4:7">
      <c r="D267" s="110" t="s">
        <v>257</v>
      </c>
      <c r="E267" s="110" t="s">
        <v>68</v>
      </c>
      <c r="F267" s="111">
        <v>0</v>
      </c>
      <c r="G267" s="102"/>
    </row>
    <row r="268" spans="4:7">
      <c r="D268" s="110" t="s">
        <v>258</v>
      </c>
      <c r="E268" s="110" t="s">
        <v>259</v>
      </c>
      <c r="F268" s="111">
        <v>-9632.4</v>
      </c>
      <c r="G268" s="102"/>
    </row>
    <row r="269" spans="4:7">
      <c r="D269" s="110" t="s">
        <v>260</v>
      </c>
      <c r="E269" s="110" t="s">
        <v>261</v>
      </c>
      <c r="F269" s="111">
        <v>-784.88</v>
      </c>
      <c r="G269" s="102"/>
    </row>
    <row r="270" spans="4:7">
      <c r="D270" s="110" t="s">
        <v>117</v>
      </c>
      <c r="E270" s="110" t="s">
        <v>118</v>
      </c>
      <c r="F270" s="111">
        <v>-82465</v>
      </c>
      <c r="G270" s="102"/>
    </row>
    <row r="271" spans="4:7">
      <c r="D271" s="110" t="s">
        <v>119</v>
      </c>
      <c r="E271" s="110" t="s">
        <v>120</v>
      </c>
      <c r="F271" s="111">
        <v>0</v>
      </c>
      <c r="G271" s="102"/>
    </row>
    <row r="272" spans="4:7">
      <c r="D272" s="110" t="s">
        <v>262</v>
      </c>
      <c r="E272" s="110" t="s">
        <v>263</v>
      </c>
      <c r="F272" s="111">
        <v>-432</v>
      </c>
      <c r="G272" s="102"/>
    </row>
    <row r="273" spans="4:7">
      <c r="D273" s="110" t="s">
        <v>264</v>
      </c>
      <c r="E273" s="110" t="s">
        <v>264</v>
      </c>
      <c r="F273" s="111">
        <v>-3627</v>
      </c>
      <c r="G273" s="102"/>
    </row>
    <row r="274" spans="4:7">
      <c r="D274" s="110" t="s">
        <v>121</v>
      </c>
      <c r="E274" s="110" t="s">
        <v>122</v>
      </c>
      <c r="F274" s="111">
        <v>-2200.39</v>
      </c>
      <c r="G274" s="102"/>
    </row>
    <row r="275" spans="4:7">
      <c r="D275" s="110" t="s">
        <v>265</v>
      </c>
      <c r="E275" s="110" t="s">
        <v>265</v>
      </c>
      <c r="F275" s="111">
        <v>-1512</v>
      </c>
      <c r="G275" s="102"/>
    </row>
    <row r="276" spans="4:7">
      <c r="D276" s="110" t="s">
        <v>123</v>
      </c>
      <c r="E276" s="110" t="s">
        <v>124</v>
      </c>
      <c r="F276" s="111">
        <v>-29676</v>
      </c>
      <c r="G276" s="102"/>
    </row>
    <row r="277" spans="4:7">
      <c r="D277" s="110" t="s">
        <v>266</v>
      </c>
      <c r="E277" s="110" t="s">
        <v>267</v>
      </c>
      <c r="F277" s="111">
        <v>0</v>
      </c>
      <c r="G277" s="102"/>
    </row>
    <row r="278" spans="4:7">
      <c r="D278" s="110" t="s">
        <v>125</v>
      </c>
      <c r="E278" s="110" t="s">
        <v>125</v>
      </c>
      <c r="F278" s="111">
        <v>-894</v>
      </c>
      <c r="G278" s="102"/>
    </row>
    <row r="279" spans="4:7">
      <c r="D279" s="110" t="s">
        <v>126</v>
      </c>
      <c r="E279" s="110" t="s">
        <v>126</v>
      </c>
      <c r="F279" s="111">
        <v>-9509.7199999999993</v>
      </c>
      <c r="G279" s="102"/>
    </row>
    <row r="280" spans="4:7">
      <c r="D280" s="110" t="s">
        <v>268</v>
      </c>
      <c r="E280" s="110" t="s">
        <v>268</v>
      </c>
      <c r="F280" s="111">
        <v>-19319.009999999998</v>
      </c>
      <c r="G280" s="102"/>
    </row>
    <row r="281" spans="4:7">
      <c r="D281" s="110" t="s">
        <v>300</v>
      </c>
      <c r="E281" s="110" t="s">
        <v>301</v>
      </c>
      <c r="F281" s="111">
        <v>0</v>
      </c>
      <c r="G281" s="102"/>
    </row>
    <row r="282" spans="4:7">
      <c r="D282" s="110" t="s">
        <v>269</v>
      </c>
      <c r="E282" s="110" t="s">
        <v>269</v>
      </c>
      <c r="F282" s="111">
        <v>-1788</v>
      </c>
      <c r="G282" s="102"/>
    </row>
    <row r="283" spans="4:7">
      <c r="D283" s="110" t="s">
        <v>270</v>
      </c>
      <c r="E283" s="110" t="s">
        <v>270</v>
      </c>
      <c r="F283" s="111">
        <v>-20431.32</v>
      </c>
      <c r="G283" s="102"/>
    </row>
    <row r="284" spans="4:7">
      <c r="D284" s="110" t="s">
        <v>271</v>
      </c>
      <c r="E284" s="110" t="s">
        <v>271</v>
      </c>
      <c r="F284" s="111">
        <v>-8662.7999999999993</v>
      </c>
      <c r="G284" s="102"/>
    </row>
    <row r="285" spans="4:7">
      <c r="D285" s="110" t="s">
        <v>272</v>
      </c>
      <c r="E285" s="110" t="s">
        <v>273</v>
      </c>
      <c r="F285" s="111">
        <v>-2916.94</v>
      </c>
      <c r="G285" s="102"/>
    </row>
    <row r="286" spans="4:7">
      <c r="D286" s="110" t="s">
        <v>274</v>
      </c>
      <c r="E286" s="110" t="s">
        <v>199</v>
      </c>
      <c r="F286" s="111">
        <v>0</v>
      </c>
      <c r="G286" s="102"/>
    </row>
    <row r="287" spans="4:7">
      <c r="D287" s="110" t="s">
        <v>127</v>
      </c>
      <c r="E287" s="110" t="s">
        <v>128</v>
      </c>
      <c r="F287" s="111">
        <v>-65491.61</v>
      </c>
      <c r="G287" s="102"/>
    </row>
    <row r="288" spans="4:7">
      <c r="D288" s="110" t="s">
        <v>129</v>
      </c>
      <c r="E288" s="110" t="s">
        <v>130</v>
      </c>
      <c r="F288" s="111">
        <v>-2418</v>
      </c>
      <c r="G288" s="102"/>
    </row>
    <row r="289" spans="4:7">
      <c r="D289" s="110" t="s">
        <v>275</v>
      </c>
      <c r="E289" s="110" t="s">
        <v>276</v>
      </c>
      <c r="F289" s="111">
        <v>-360</v>
      </c>
      <c r="G289" s="102"/>
    </row>
    <row r="290" spans="4:7">
      <c r="D290" s="110" t="s">
        <v>277</v>
      </c>
      <c r="E290" s="110" t="s">
        <v>278</v>
      </c>
      <c r="F290" s="111">
        <v>-504</v>
      </c>
      <c r="G290" s="102"/>
    </row>
    <row r="291" spans="4:7">
      <c r="D291" s="110" t="s">
        <v>279</v>
      </c>
      <c r="E291" s="110" t="s">
        <v>280</v>
      </c>
      <c r="F291" s="111">
        <v>-960</v>
      </c>
      <c r="G291" s="102"/>
    </row>
    <row r="292" spans="4:7">
      <c r="D292" s="110" t="s">
        <v>281</v>
      </c>
      <c r="E292" s="110" t="s">
        <v>281</v>
      </c>
      <c r="F292" s="111">
        <v>0</v>
      </c>
      <c r="G292" s="102"/>
    </row>
    <row r="293" spans="4:7">
      <c r="D293" s="110" t="s">
        <v>282</v>
      </c>
      <c r="E293" s="110" t="s">
        <v>283</v>
      </c>
      <c r="F293" s="111">
        <v>0</v>
      </c>
      <c r="G293" s="102"/>
    </row>
    <row r="294" spans="4:7">
      <c r="D294" s="110" t="s">
        <v>131</v>
      </c>
      <c r="E294" s="110" t="s">
        <v>131</v>
      </c>
      <c r="F294" s="111">
        <v>-11442</v>
      </c>
      <c r="G294" s="102"/>
    </row>
    <row r="295" spans="4:7">
      <c r="D295" s="110" t="s">
        <v>323</v>
      </c>
      <c r="E295" s="110" t="s">
        <v>324</v>
      </c>
      <c r="F295" s="111">
        <v>0</v>
      </c>
      <c r="G295" s="102"/>
    </row>
    <row r="296" spans="4:7">
      <c r="D296" s="110" t="s">
        <v>284</v>
      </c>
      <c r="E296" s="110" t="s">
        <v>284</v>
      </c>
      <c r="F296" s="111">
        <v>-1464</v>
      </c>
      <c r="G296" s="102"/>
    </row>
    <row r="297" spans="4:7">
      <c r="D297" s="110" t="s">
        <v>337</v>
      </c>
      <c r="E297" s="110" t="s">
        <v>89</v>
      </c>
      <c r="F297" s="111">
        <v>0</v>
      </c>
      <c r="G297" s="102"/>
    </row>
    <row r="298" spans="4:7">
      <c r="D298" s="110" t="s">
        <v>285</v>
      </c>
      <c r="E298" s="110" t="s">
        <v>286</v>
      </c>
      <c r="F298" s="111">
        <v>-648</v>
      </c>
      <c r="G298" s="102"/>
    </row>
    <row r="299" spans="4:7">
      <c r="D299" s="103" t="s">
        <v>134</v>
      </c>
      <c r="E299" s="103"/>
      <c r="F299" s="112">
        <v>-4262935.71</v>
      </c>
      <c r="G299" s="102"/>
    </row>
    <row r="300" spans="4:7">
      <c r="D300" s="145"/>
      <c r="E300" s="145"/>
      <c r="F300" s="146"/>
      <c r="G300" s="102"/>
    </row>
    <row r="301" spans="4:7">
      <c r="D301" s="104"/>
      <c r="E301" s="104"/>
      <c r="F301" s="104"/>
      <c r="G301" s="102"/>
    </row>
    <row r="302" spans="4:7">
      <c r="D302" s="104"/>
      <c r="E302" s="104"/>
      <c r="F302" s="104"/>
      <c r="G302" s="102"/>
    </row>
    <row r="303" spans="4:7">
      <c r="D303" s="104"/>
      <c r="E303" s="104"/>
      <c r="F303" s="104"/>
      <c r="G303" s="102"/>
    </row>
    <row r="304" spans="4:7">
      <c r="D304" s="104"/>
      <c r="E304" s="104"/>
      <c r="F304" s="104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zoomScale="110" zoomScaleNormal="110" workbookViewId="0">
      <pane xSplit="6" ySplit="1" topLeftCell="G86" activePane="bottomRight" state="frozen"/>
      <selection activeCell="D11" sqref="D11"/>
      <selection pane="topRight" activeCell="D11" sqref="D11"/>
      <selection pane="bottomLeft" activeCell="D11" sqref="D11"/>
      <selection pane="bottomRight" activeCell="G95" sqref="G95"/>
    </sheetView>
  </sheetViews>
  <sheetFormatPr baseColWidth="10" defaultRowHeight="15"/>
  <cols>
    <col min="1" max="1" width="16.140625" style="10" customWidth="1"/>
    <col min="2" max="2" width="25.140625" style="10" customWidth="1"/>
    <col min="3" max="3" width="6.7109375" style="10" customWidth="1"/>
    <col min="4" max="4" width="15.28515625" style="10" bestFit="1" customWidth="1"/>
    <col min="5" max="5" width="35.28515625" style="10" bestFit="1" customWidth="1"/>
    <col min="6" max="6" width="20.28515625" style="10" bestFit="1" customWidth="1"/>
    <col min="7" max="7" width="15" style="10" customWidth="1"/>
    <col min="8" max="8" width="11.42578125" style="10"/>
    <col min="9" max="9" width="10.85546875" style="10" customWidth="1"/>
    <col min="10" max="10" width="10.140625" style="10" customWidth="1"/>
    <col min="11" max="11" width="11" style="10" customWidth="1"/>
    <col min="12" max="16384" width="11.42578125" style="10"/>
  </cols>
  <sheetData>
    <row r="1" spans="1:10" s="3" customFormat="1" ht="24" customHeight="1">
      <c r="A1" s="1" t="s">
        <v>0</v>
      </c>
      <c r="B1" s="2" t="str">
        <f>+'01'!B1</f>
        <v>POLYEXPERT RHONE ALPES AUVERGNE</v>
      </c>
      <c r="D1" s="4" t="s">
        <v>1</v>
      </c>
      <c r="E1" s="5" t="s">
        <v>2</v>
      </c>
      <c r="F1" s="5" t="s">
        <v>3</v>
      </c>
      <c r="G1" s="6">
        <v>0.2</v>
      </c>
      <c r="H1" s="7">
        <v>0.19600000000000001</v>
      </c>
      <c r="I1" s="7">
        <v>8.5000000000000006E-2</v>
      </c>
      <c r="J1" s="8" t="s">
        <v>4</v>
      </c>
    </row>
    <row r="2" spans="1:10" ht="13.5" customHeight="1">
      <c r="A2" s="1" t="s">
        <v>5</v>
      </c>
      <c r="B2" s="9">
        <v>2020</v>
      </c>
      <c r="D2" s="11" t="str">
        <f>+D145</f>
        <v>410067</v>
      </c>
      <c r="E2" s="11" t="str">
        <f>+E145</f>
        <v>AGEFOS</v>
      </c>
      <c r="F2" s="12">
        <f>+IF(D145="Grand Total",0,-F145)</f>
        <v>57872.05</v>
      </c>
      <c r="G2" s="13">
        <f>+F2-H2-I2-J2</f>
        <v>57872.05</v>
      </c>
      <c r="H2" s="14"/>
      <c r="I2" s="14"/>
      <c r="J2" s="14"/>
    </row>
    <row r="3" spans="1:10" ht="13.5" customHeight="1">
      <c r="A3" s="1" t="s">
        <v>6</v>
      </c>
      <c r="B3" s="9" t="s">
        <v>7</v>
      </c>
      <c r="D3" s="11" t="str">
        <f t="shared" ref="D3:E18" si="0">+D146</f>
        <v>ABEILLE</v>
      </c>
      <c r="E3" s="11" t="str">
        <f t="shared" si="0"/>
        <v>ABEILLE ASSURANCES</v>
      </c>
      <c r="F3" s="12">
        <f t="shared" ref="F3:F11" si="1">+IF(D146="Grand Total",0,-F146)</f>
        <v>117737.43</v>
      </c>
      <c r="G3" s="13">
        <f t="shared" ref="G3:G66" si="2">+F3-H3-I3-J3</f>
        <v>117737.43</v>
      </c>
      <c r="H3" s="14"/>
      <c r="I3" s="14"/>
      <c r="J3" s="14"/>
    </row>
    <row r="4" spans="1:10" ht="13.5" customHeight="1">
      <c r="A4" s="1" t="s">
        <v>140</v>
      </c>
      <c r="B4" s="9" t="s">
        <v>137</v>
      </c>
      <c r="D4" s="11" t="str">
        <f t="shared" si="0"/>
        <v>ACE</v>
      </c>
      <c r="E4" s="11" t="str">
        <f t="shared" si="0"/>
        <v>ACE INSURANCE</v>
      </c>
      <c r="F4" s="12">
        <f t="shared" si="1"/>
        <v>18051</v>
      </c>
      <c r="G4" s="13">
        <f t="shared" si="2"/>
        <v>18051</v>
      </c>
      <c r="H4" s="14"/>
      <c r="I4" s="14"/>
      <c r="J4" s="14"/>
    </row>
    <row r="5" spans="1:10" ht="13.5" customHeight="1">
      <c r="D5" s="11" t="str">
        <f t="shared" si="0"/>
        <v>ACM</v>
      </c>
      <c r="E5" s="11" t="str">
        <f t="shared" si="0"/>
        <v>ACM</v>
      </c>
      <c r="F5" s="12">
        <f t="shared" si="1"/>
        <v>40297.53</v>
      </c>
      <c r="G5" s="13">
        <f t="shared" si="2"/>
        <v>39689.93</v>
      </c>
      <c r="H5" s="14"/>
      <c r="I5" s="14">
        <v>607.6</v>
      </c>
      <c r="J5" s="14"/>
    </row>
    <row r="6" spans="1:10" ht="13.5" customHeight="1">
      <c r="D6" s="11" t="str">
        <f t="shared" si="0"/>
        <v>ACTE</v>
      </c>
      <c r="E6" s="11" t="str">
        <f t="shared" si="0"/>
        <v>ACTE</v>
      </c>
      <c r="F6" s="12">
        <f t="shared" si="1"/>
        <v>29868</v>
      </c>
      <c r="G6" s="13">
        <f t="shared" si="2"/>
        <v>29868</v>
      </c>
      <c r="H6" s="14"/>
      <c r="I6" s="14"/>
      <c r="J6" s="14"/>
    </row>
    <row r="7" spans="1:10" ht="13.5" customHeight="1">
      <c r="D7" s="11" t="str">
        <f t="shared" si="0"/>
        <v>AGF</v>
      </c>
      <c r="E7" s="11" t="str">
        <f t="shared" si="0"/>
        <v>AGF</v>
      </c>
      <c r="F7" s="12">
        <f t="shared" si="1"/>
        <v>357059.93</v>
      </c>
      <c r="G7" s="13">
        <f t="shared" si="2"/>
        <v>357059.93</v>
      </c>
      <c r="H7" s="14"/>
      <c r="I7" s="14"/>
      <c r="J7" s="14"/>
    </row>
    <row r="8" spans="1:10" ht="13.5" customHeight="1">
      <c r="D8" s="11" t="str">
        <f t="shared" si="0"/>
        <v>AGFOUTMER</v>
      </c>
      <c r="E8" s="11" t="str">
        <f t="shared" si="0"/>
        <v>AGF OUTREMER</v>
      </c>
      <c r="F8" s="12">
        <f t="shared" si="1"/>
        <v>0</v>
      </c>
      <c r="G8" s="13">
        <f t="shared" si="2"/>
        <v>0</v>
      </c>
      <c r="H8" s="14"/>
      <c r="I8" s="14"/>
      <c r="J8" s="14"/>
    </row>
    <row r="9" spans="1:10" ht="13.5" customHeight="1">
      <c r="A9" s="106" t="s">
        <v>132</v>
      </c>
      <c r="B9" s="107">
        <f>+MONTH(B11)</f>
        <v>9</v>
      </c>
      <c r="D9" s="11" t="str">
        <f t="shared" si="0"/>
        <v>AGPM</v>
      </c>
      <c r="E9" s="11" t="str">
        <f t="shared" si="0"/>
        <v>AGPM</v>
      </c>
      <c r="F9" s="12">
        <f t="shared" si="1"/>
        <v>34968</v>
      </c>
      <c r="G9" s="13">
        <f t="shared" si="2"/>
        <v>34968</v>
      </c>
      <c r="H9" s="14"/>
      <c r="I9" s="14"/>
      <c r="J9" s="14"/>
    </row>
    <row r="10" spans="1:10" ht="13.5" customHeight="1">
      <c r="A10" s="108" t="s">
        <v>6</v>
      </c>
      <c r="B10" s="106" t="str">
        <f>+TEXT(MONTH(B11),"00")</f>
        <v>09</v>
      </c>
      <c r="D10" s="11" t="str">
        <f t="shared" si="0"/>
        <v>AIG</v>
      </c>
      <c r="E10" s="11" t="str">
        <f t="shared" si="0"/>
        <v>AIG</v>
      </c>
      <c r="F10" s="12">
        <f t="shared" si="1"/>
        <v>660</v>
      </c>
      <c r="G10" s="13">
        <f t="shared" si="2"/>
        <v>660</v>
      </c>
      <c r="H10" s="14"/>
      <c r="I10" s="14"/>
      <c r="J10" s="14"/>
    </row>
    <row r="11" spans="1:10" ht="13.5" customHeight="1">
      <c r="A11" s="108" t="s">
        <v>8</v>
      </c>
      <c r="B11" s="109">
        <f>+EOMONTH(("1/"&amp;MONTH(1&amp;B3)&amp;"/"&amp;B2)*1,0)</f>
        <v>44104</v>
      </c>
      <c r="D11" s="11" t="str">
        <f t="shared" si="0"/>
        <v>ALBINGIA</v>
      </c>
      <c r="E11" s="11" t="str">
        <f t="shared" si="0"/>
        <v>ALBINGIA</v>
      </c>
      <c r="F11" s="12">
        <f t="shared" si="1"/>
        <v>756</v>
      </c>
      <c r="G11" s="13">
        <f t="shared" si="2"/>
        <v>756</v>
      </c>
      <c r="H11" s="14"/>
      <c r="I11" s="14"/>
      <c r="J11" s="14"/>
    </row>
    <row r="12" spans="1:10" ht="13.5" customHeight="1">
      <c r="A12" s="108" t="s">
        <v>9</v>
      </c>
      <c r="B12" s="106" t="str">
        <f>+CONCATENATE("202001","..","2020",B10)</f>
        <v>202001..202009</v>
      </c>
      <c r="D12" s="11" t="str">
        <f t="shared" si="0"/>
        <v>ALTIMA</v>
      </c>
      <c r="E12" s="11" t="str">
        <f t="shared" si="0"/>
        <v>ALTIMA</v>
      </c>
      <c r="F12" s="12">
        <f t="shared" ref="F12:F75" si="3">+IF(D155="Total",0,-F155)</f>
        <v>4957.32</v>
      </c>
      <c r="G12" s="13">
        <f t="shared" si="2"/>
        <v>4957.32</v>
      </c>
      <c r="H12" s="14"/>
      <c r="I12" s="14"/>
      <c r="J12" s="14"/>
    </row>
    <row r="13" spans="1:10" ht="13.5" customHeight="1">
      <c r="D13" s="11" t="str">
        <f t="shared" si="0"/>
        <v>AMLINCORP</v>
      </c>
      <c r="E13" s="11" t="str">
        <f t="shared" si="0"/>
        <v>AMLIN CORPORATE</v>
      </c>
      <c r="F13" s="12">
        <f t="shared" si="3"/>
        <v>0</v>
      </c>
      <c r="G13" s="13">
        <f t="shared" si="2"/>
        <v>0</v>
      </c>
      <c r="H13" s="14"/>
      <c r="I13" s="14"/>
      <c r="J13" s="14"/>
    </row>
    <row r="14" spans="1:10" ht="13.5" customHeight="1">
      <c r="D14" s="11" t="str">
        <f t="shared" si="0"/>
        <v>APJ</v>
      </c>
      <c r="E14" s="11" t="str">
        <f t="shared" si="0"/>
        <v>ASSISTANCE PROT JURIDIQUE</v>
      </c>
      <c r="F14" s="12">
        <f t="shared" si="3"/>
        <v>16872.72</v>
      </c>
      <c r="G14" s="13">
        <f t="shared" si="2"/>
        <v>16872.72</v>
      </c>
      <c r="H14" s="14"/>
      <c r="I14" s="14"/>
      <c r="J14" s="14"/>
    </row>
    <row r="15" spans="1:10" ht="13.5" customHeight="1">
      <c r="D15" s="11" t="str">
        <f t="shared" si="0"/>
        <v>ASBANQPOPU</v>
      </c>
      <c r="E15" s="11" t="str">
        <f t="shared" si="0"/>
        <v>ASS BANQUE POPULAIRE</v>
      </c>
      <c r="F15" s="12">
        <f t="shared" si="3"/>
        <v>14532.6</v>
      </c>
      <c r="G15" s="13">
        <f t="shared" si="2"/>
        <v>14532.6</v>
      </c>
      <c r="H15" s="14"/>
      <c r="I15" s="14"/>
      <c r="J15" s="14"/>
    </row>
    <row r="16" spans="1:10" ht="13.5" customHeight="1">
      <c r="D16" s="11" t="str">
        <f t="shared" si="0"/>
        <v>ASIROM</v>
      </c>
      <c r="E16" s="11" t="str">
        <f t="shared" si="0"/>
        <v>ASIROM</v>
      </c>
      <c r="F16" s="12">
        <f t="shared" si="3"/>
        <v>564</v>
      </c>
      <c r="G16" s="13">
        <f t="shared" si="2"/>
        <v>564</v>
      </c>
      <c r="H16" s="14"/>
      <c r="I16" s="14"/>
      <c r="J16" s="14"/>
    </row>
    <row r="17" spans="4:10" ht="13.5" customHeight="1">
      <c r="D17" s="11" t="str">
        <f t="shared" si="0"/>
        <v>ASSMUTFONC</v>
      </c>
      <c r="E17" s="11" t="str">
        <f t="shared" si="0"/>
        <v>AMF</v>
      </c>
      <c r="F17" s="12">
        <f t="shared" si="3"/>
        <v>0</v>
      </c>
      <c r="G17" s="13">
        <f t="shared" si="2"/>
        <v>0</v>
      </c>
      <c r="H17" s="14"/>
      <c r="I17" s="14"/>
      <c r="J17" s="14"/>
    </row>
    <row r="18" spans="4:10" ht="13.5" customHeight="1">
      <c r="D18" s="11" t="str">
        <f t="shared" si="0"/>
        <v>ASSSUD</v>
      </c>
      <c r="E18" s="11" t="str">
        <f t="shared" si="0"/>
        <v>ASSURANCE DU SUD</v>
      </c>
      <c r="F18" s="12">
        <f t="shared" si="3"/>
        <v>840</v>
      </c>
      <c r="G18" s="13">
        <f t="shared" si="2"/>
        <v>840</v>
      </c>
      <c r="H18" s="14"/>
      <c r="I18" s="14"/>
      <c r="J18" s="14"/>
    </row>
    <row r="19" spans="4:10" ht="13.5" customHeight="1">
      <c r="D19" s="11" t="str">
        <f t="shared" ref="D19:E34" si="4">+D162</f>
        <v>AXA</v>
      </c>
      <c r="E19" s="11" t="str">
        <f t="shared" si="4"/>
        <v>AXA ASSURANCES</v>
      </c>
      <c r="F19" s="12">
        <f t="shared" si="3"/>
        <v>627258.81000000006</v>
      </c>
      <c r="G19" s="13">
        <f t="shared" si="2"/>
        <v>627258.81000000006</v>
      </c>
      <c r="H19" s="14"/>
      <c r="I19" s="14"/>
      <c r="J19" s="14"/>
    </row>
    <row r="20" spans="4:10" ht="13.5" customHeight="1">
      <c r="D20" s="11" t="str">
        <f t="shared" si="4"/>
        <v>AXABELGI</v>
      </c>
      <c r="E20" s="11" t="str">
        <f t="shared" si="4"/>
        <v>AXA BELGIUM</v>
      </c>
      <c r="F20" s="12">
        <f t="shared" si="3"/>
        <v>0</v>
      </c>
      <c r="G20" s="13">
        <f t="shared" si="2"/>
        <v>0</v>
      </c>
      <c r="H20" s="14"/>
      <c r="I20" s="14"/>
      <c r="J20" s="14"/>
    </row>
    <row r="21" spans="4:10" ht="13.5" customHeight="1">
      <c r="D21" s="11" t="str">
        <f t="shared" si="4"/>
        <v>AXACORP</v>
      </c>
      <c r="E21" s="11" t="str">
        <f t="shared" si="4"/>
        <v>AXA CORPORATE SOLUTIONS ASSURANCES</v>
      </c>
      <c r="F21" s="12">
        <f t="shared" si="3"/>
        <v>2508</v>
      </c>
      <c r="G21" s="13">
        <f t="shared" si="2"/>
        <v>2508</v>
      </c>
      <c r="H21" s="14"/>
      <c r="I21" s="14"/>
      <c r="J21" s="14"/>
    </row>
    <row r="22" spans="4:10" ht="13.5" customHeight="1">
      <c r="D22" s="11" t="str">
        <f t="shared" si="4"/>
        <v>BALCIA</v>
      </c>
      <c r="E22" s="11" t="str">
        <f t="shared" si="4"/>
        <v>BALCIA</v>
      </c>
      <c r="F22" s="12">
        <f t="shared" si="3"/>
        <v>360</v>
      </c>
      <c r="G22" s="13">
        <f t="shared" si="2"/>
        <v>360</v>
      </c>
      <c r="H22" s="14"/>
      <c r="I22" s="14"/>
      <c r="J22" s="14"/>
    </row>
    <row r="23" spans="4:10" ht="13.5" customHeight="1">
      <c r="D23" s="11" t="str">
        <f t="shared" si="4"/>
        <v>BPCEANATIX</v>
      </c>
      <c r="E23" s="11" t="str">
        <f t="shared" si="4"/>
        <v>BPCE NATIXIS</v>
      </c>
      <c r="F23" s="12">
        <f t="shared" si="3"/>
        <v>47890.8</v>
      </c>
      <c r="G23" s="13">
        <f t="shared" si="2"/>
        <v>47890.8</v>
      </c>
      <c r="H23" s="14"/>
      <c r="I23" s="14"/>
      <c r="J23" s="14"/>
    </row>
    <row r="24" spans="4:10" ht="13.5" customHeight="1">
      <c r="D24" s="11" t="str">
        <f t="shared" si="4"/>
        <v>BPO</v>
      </c>
      <c r="E24" s="11" t="str">
        <f t="shared" si="4"/>
        <v>BPO - CLIENTS EN ATTENTE</v>
      </c>
      <c r="F24" s="12">
        <f t="shared" si="3"/>
        <v>-1948.45</v>
      </c>
      <c r="G24" s="13">
        <f t="shared" si="2"/>
        <v>-1948.45</v>
      </c>
      <c r="H24" s="14"/>
      <c r="I24" s="14"/>
      <c r="J24" s="14"/>
    </row>
    <row r="25" spans="4:10" ht="13.5" customHeight="1">
      <c r="D25" s="11" t="str">
        <f t="shared" si="4"/>
        <v>BQPOST</v>
      </c>
      <c r="E25" s="11" t="str">
        <f t="shared" si="4"/>
        <v>BANQUE POSTALE</v>
      </c>
      <c r="F25" s="12">
        <f t="shared" si="3"/>
        <v>213104</v>
      </c>
      <c r="G25" s="13">
        <f t="shared" si="2"/>
        <v>213104</v>
      </c>
      <c r="H25" s="14"/>
      <c r="I25" s="14"/>
      <c r="J25" s="14"/>
    </row>
    <row r="26" spans="4:10" ht="13.5" customHeight="1">
      <c r="D26" s="11" t="str">
        <f t="shared" si="4"/>
        <v>BRA</v>
      </c>
      <c r="E26" s="11" t="str">
        <f t="shared" si="4"/>
        <v>BRA - CLIENTS EN ATTENTE</v>
      </c>
      <c r="F26" s="12">
        <f t="shared" si="3"/>
        <v>-99950.82</v>
      </c>
      <c r="G26" s="13">
        <f t="shared" si="2"/>
        <v>-99950.82</v>
      </c>
      <c r="H26" s="14"/>
      <c r="I26" s="14"/>
      <c r="J26" s="14"/>
    </row>
    <row r="27" spans="4:10" ht="13.5" customHeight="1">
      <c r="D27" s="11" t="str">
        <f t="shared" si="4"/>
        <v>BTA</v>
      </c>
      <c r="E27" s="11" t="str">
        <f t="shared" si="4"/>
        <v>BTA</v>
      </c>
      <c r="F27" s="12">
        <f t="shared" si="3"/>
        <v>72</v>
      </c>
      <c r="G27" s="13">
        <f t="shared" si="2"/>
        <v>72</v>
      </c>
      <c r="H27" s="14"/>
      <c r="I27" s="14"/>
      <c r="J27" s="14"/>
    </row>
    <row r="28" spans="4:10" ht="13.5" customHeight="1">
      <c r="D28" s="11" t="str">
        <f t="shared" si="4"/>
        <v>C01POLYSAS</v>
      </c>
      <c r="E28" s="11" t="str">
        <f t="shared" si="4"/>
        <v>C01 POLY SAS</v>
      </c>
      <c r="F28" s="12">
        <f t="shared" si="3"/>
        <v>146628.10999999999</v>
      </c>
      <c r="G28" s="13">
        <f t="shared" si="2"/>
        <v>146628.10999999999</v>
      </c>
      <c r="H28" s="14"/>
      <c r="I28" s="14"/>
      <c r="J28" s="14"/>
    </row>
    <row r="29" spans="4:10" ht="13.5" customHeight="1">
      <c r="D29" s="11" t="str">
        <f t="shared" si="4"/>
        <v>C02POLYATL</v>
      </c>
      <c r="E29" s="11" t="str">
        <f t="shared" si="4"/>
        <v>C02 POLY ATL</v>
      </c>
      <c r="F29" s="12">
        <f t="shared" si="3"/>
        <v>0</v>
      </c>
      <c r="G29" s="13">
        <f t="shared" si="2"/>
        <v>0</v>
      </c>
      <c r="H29" s="14"/>
      <c r="I29" s="14"/>
      <c r="J29" s="14"/>
    </row>
    <row r="30" spans="4:10" ht="13.5" customHeight="1">
      <c r="D30" s="11" t="str">
        <f t="shared" si="4"/>
        <v>C03POLYEST</v>
      </c>
      <c r="E30" s="11" t="str">
        <f t="shared" si="4"/>
        <v>C03 POLY EST</v>
      </c>
      <c r="F30" s="12">
        <f t="shared" si="3"/>
        <v>0</v>
      </c>
      <c r="G30" s="13">
        <f t="shared" si="2"/>
        <v>0</v>
      </c>
      <c r="H30" s="14"/>
      <c r="I30" s="14"/>
      <c r="J30" s="14"/>
    </row>
    <row r="31" spans="4:10" ht="13.5" customHeight="1">
      <c r="D31" s="11" t="str">
        <f t="shared" si="4"/>
        <v>C04POLYIDF</v>
      </c>
      <c r="E31" s="11" t="str">
        <f t="shared" si="4"/>
        <v>C04 POLY IDF</v>
      </c>
      <c r="F31" s="12">
        <f t="shared" si="3"/>
        <v>2754</v>
      </c>
      <c r="G31" s="13">
        <f t="shared" si="2"/>
        <v>2754</v>
      </c>
      <c r="H31" s="14"/>
      <c r="I31" s="14"/>
      <c r="J31" s="14"/>
    </row>
    <row r="32" spans="4:10" ht="13.5" customHeight="1">
      <c r="D32" s="11" t="str">
        <f t="shared" si="4"/>
        <v>C05POLYLAN</v>
      </c>
      <c r="E32" s="11" t="str">
        <f t="shared" si="4"/>
        <v>C05 POLY LANGUEDOC</v>
      </c>
      <c r="F32" s="12">
        <f t="shared" si="3"/>
        <v>0</v>
      </c>
      <c r="G32" s="13">
        <f t="shared" si="2"/>
        <v>0</v>
      </c>
      <c r="H32" s="14"/>
      <c r="I32" s="14"/>
      <c r="J32" s="14"/>
    </row>
    <row r="33" spans="4:10" ht="13.5" customHeight="1">
      <c r="D33" s="11" t="str">
        <f t="shared" si="4"/>
        <v>C06POLYMED</v>
      </c>
      <c r="E33" s="11" t="str">
        <f t="shared" si="4"/>
        <v>C06 POLY MED</v>
      </c>
      <c r="F33" s="12">
        <f t="shared" si="3"/>
        <v>1758.8</v>
      </c>
      <c r="G33" s="13">
        <f t="shared" si="2"/>
        <v>1758.8</v>
      </c>
      <c r="H33" s="14"/>
      <c r="I33" s="14"/>
      <c r="J33" s="14"/>
    </row>
    <row r="34" spans="4:10" ht="13.5" customHeight="1">
      <c r="D34" s="11" t="str">
        <f t="shared" si="4"/>
        <v>C07POLYNORD</v>
      </c>
      <c r="E34" s="11" t="str">
        <f t="shared" si="4"/>
        <v>C07 POLY NORD</v>
      </c>
      <c r="F34" s="12">
        <f t="shared" si="3"/>
        <v>25744.46</v>
      </c>
      <c r="G34" s="13">
        <f t="shared" si="2"/>
        <v>25744.46</v>
      </c>
      <c r="H34" s="14"/>
      <c r="I34" s="14"/>
      <c r="J34" s="14"/>
    </row>
    <row r="35" spans="4:10" ht="13.5" customHeight="1">
      <c r="D35" s="11" t="str">
        <f t="shared" ref="D35:E50" si="5">+D178</f>
        <v>C10POLYPAQ</v>
      </c>
      <c r="E35" s="11" t="str">
        <f t="shared" si="5"/>
        <v>C10 POLY PAQ</v>
      </c>
      <c r="F35" s="12">
        <f t="shared" si="3"/>
        <v>0</v>
      </c>
      <c r="G35" s="13">
        <f t="shared" si="2"/>
        <v>0</v>
      </c>
      <c r="H35" s="14"/>
      <c r="I35" s="14"/>
      <c r="J35" s="14"/>
    </row>
    <row r="36" spans="4:10" ht="13.5" customHeight="1">
      <c r="D36" s="11" t="str">
        <f t="shared" si="5"/>
        <v>C12POLYANT</v>
      </c>
      <c r="E36" s="11" t="str">
        <f t="shared" si="5"/>
        <v>POLYEXPERT ANTILLES</v>
      </c>
      <c r="F36" s="12">
        <f t="shared" si="3"/>
        <v>117</v>
      </c>
      <c r="G36" s="13">
        <f t="shared" si="2"/>
        <v>117</v>
      </c>
      <c r="H36" s="14"/>
      <c r="I36" s="14"/>
      <c r="J36" s="14"/>
    </row>
    <row r="37" spans="4:10" ht="13.5" customHeight="1">
      <c r="D37" s="11" t="str">
        <f t="shared" si="5"/>
        <v>C14OCEAN</v>
      </c>
      <c r="E37" s="11" t="str">
        <f t="shared" si="5"/>
        <v>C14 POLY OCEAN INDIEN</v>
      </c>
      <c r="F37" s="12">
        <f t="shared" si="3"/>
        <v>0</v>
      </c>
      <c r="G37" s="13">
        <f t="shared" si="2"/>
        <v>0</v>
      </c>
      <c r="H37" s="14"/>
      <c r="I37" s="14"/>
      <c r="J37" s="14"/>
    </row>
    <row r="38" spans="4:10" ht="13.5" customHeight="1">
      <c r="D38" s="11" t="str">
        <f t="shared" si="5"/>
        <v>C15POLYTEL</v>
      </c>
      <c r="E38" s="11" t="str">
        <f t="shared" si="5"/>
        <v>C15 POLYTEL</v>
      </c>
      <c r="F38" s="12">
        <f t="shared" si="3"/>
        <v>75802.69</v>
      </c>
      <c r="G38" s="13">
        <f t="shared" si="2"/>
        <v>75802.69</v>
      </c>
      <c r="H38" s="14"/>
      <c r="I38" s="14"/>
      <c r="J38" s="14"/>
    </row>
    <row r="39" spans="4:10" ht="13.5" customHeight="1">
      <c r="D39" s="11" t="str">
        <f t="shared" si="5"/>
        <v>C16CIBLEXP</v>
      </c>
      <c r="E39" s="11" t="str">
        <f t="shared" si="5"/>
        <v>Tiers à créer</v>
      </c>
      <c r="F39" s="12">
        <f t="shared" si="3"/>
        <v>820.22</v>
      </c>
      <c r="G39" s="13">
        <f t="shared" si="2"/>
        <v>820.22</v>
      </c>
      <c r="H39" s="14"/>
      <c r="I39" s="14"/>
      <c r="J39" s="14"/>
    </row>
    <row r="40" spans="4:10" ht="13.5" customHeight="1">
      <c r="D40" s="11" t="str">
        <f t="shared" si="5"/>
        <v>C20ENVIRON</v>
      </c>
      <c r="E40" s="11" t="str">
        <f t="shared" si="5"/>
        <v xml:space="preserve">C20 ENVIRONNEMENT </v>
      </c>
      <c r="F40" s="12">
        <f t="shared" si="3"/>
        <v>0</v>
      </c>
      <c r="G40" s="13">
        <f t="shared" si="2"/>
        <v>0</v>
      </c>
      <c r="H40" s="14"/>
      <c r="I40" s="14"/>
      <c r="J40" s="14"/>
    </row>
    <row r="41" spans="4:10" ht="13.5" customHeight="1">
      <c r="D41" s="11" t="str">
        <f t="shared" si="5"/>
        <v>C20POLYENV</v>
      </c>
      <c r="E41" s="11" t="str">
        <f t="shared" si="5"/>
        <v>Tiers à créer</v>
      </c>
      <c r="F41" s="12">
        <f t="shared" si="3"/>
        <v>2988</v>
      </c>
      <c r="G41" s="13">
        <f t="shared" si="2"/>
        <v>2988</v>
      </c>
      <c r="H41" s="14"/>
      <c r="I41" s="14"/>
      <c r="J41" s="14"/>
    </row>
    <row r="42" spans="4:10" ht="13.5" customHeight="1">
      <c r="D42" s="11" t="str">
        <f t="shared" si="5"/>
        <v>C32GECO</v>
      </c>
      <c r="E42" s="11" t="str">
        <f t="shared" si="5"/>
        <v xml:space="preserve">C32 GECO </v>
      </c>
      <c r="F42" s="12">
        <f t="shared" si="3"/>
        <v>64832.42</v>
      </c>
      <c r="G42" s="13">
        <f t="shared" si="2"/>
        <v>64832.42</v>
      </c>
      <c r="H42" s="14"/>
      <c r="I42" s="14"/>
      <c r="J42" s="14"/>
    </row>
    <row r="43" spans="4:10" ht="13.5" customHeight="1">
      <c r="D43" s="11" t="str">
        <f t="shared" si="5"/>
        <v>C35PREVENB</v>
      </c>
      <c r="E43" s="11" t="str">
        <f t="shared" si="5"/>
        <v>Tiers à créer</v>
      </c>
      <c r="F43" s="12">
        <f t="shared" si="3"/>
        <v>2988</v>
      </c>
      <c r="G43" s="13">
        <f t="shared" si="2"/>
        <v>2988</v>
      </c>
      <c r="H43" s="14"/>
      <c r="I43" s="14"/>
      <c r="J43" s="14"/>
    </row>
    <row r="44" spans="4:10" ht="13.5" customHeight="1">
      <c r="D44" s="11" t="str">
        <f t="shared" si="5"/>
        <v>C35PREVENBAT</v>
      </c>
      <c r="E44" s="11" t="str">
        <f t="shared" si="5"/>
        <v>C35 PREVENBAT</v>
      </c>
      <c r="F44" s="12">
        <f t="shared" si="3"/>
        <v>0</v>
      </c>
      <c r="G44" s="13">
        <f t="shared" si="2"/>
        <v>0</v>
      </c>
      <c r="H44" s="14"/>
      <c r="I44" s="14"/>
      <c r="J44" s="14"/>
    </row>
    <row r="45" spans="4:10" ht="13.5" customHeight="1">
      <c r="D45" s="11" t="str">
        <f t="shared" si="5"/>
        <v>CAASMUTBTP</v>
      </c>
      <c r="E45" s="11" t="str">
        <f t="shared" si="5"/>
        <v>CAM BTP</v>
      </c>
      <c r="F45" s="12">
        <f t="shared" si="3"/>
        <v>360</v>
      </c>
      <c r="G45" s="13">
        <f t="shared" si="2"/>
        <v>360</v>
      </c>
      <c r="H45" s="14"/>
      <c r="I45" s="14"/>
      <c r="J45" s="14"/>
    </row>
    <row r="46" spans="4:10" ht="13.5" customHeight="1">
      <c r="D46" s="11" t="str">
        <f t="shared" si="5"/>
        <v>CAISSMEUSI</v>
      </c>
      <c r="E46" s="11" t="str">
        <f t="shared" si="5"/>
        <v>CAISSE MEUSIENNE</v>
      </c>
      <c r="F46" s="12">
        <f t="shared" si="3"/>
        <v>5448</v>
      </c>
      <c r="G46" s="13">
        <f t="shared" si="2"/>
        <v>5448</v>
      </c>
      <c r="H46" s="14"/>
      <c r="I46" s="14"/>
      <c r="J46" s="14"/>
    </row>
    <row r="47" spans="4:10" ht="13.5" customHeight="1">
      <c r="D47" s="11" t="str">
        <f t="shared" si="5"/>
        <v>CALYPSO</v>
      </c>
      <c r="E47" s="11" t="str">
        <f t="shared" si="5"/>
        <v>CALYPSO</v>
      </c>
      <c r="F47" s="12">
        <f t="shared" si="3"/>
        <v>8325</v>
      </c>
      <c r="G47" s="13">
        <f t="shared" si="2"/>
        <v>8325</v>
      </c>
      <c r="H47" s="14"/>
      <c r="I47" s="14"/>
      <c r="J47" s="14"/>
    </row>
    <row r="48" spans="4:10" ht="13.5" customHeight="1">
      <c r="D48" s="11" t="str">
        <f t="shared" si="5"/>
        <v>CAMACTE</v>
      </c>
      <c r="E48" s="11" t="str">
        <f t="shared" si="5"/>
        <v>Tiers à créer</v>
      </c>
      <c r="F48" s="12">
        <f t="shared" si="3"/>
        <v>-360</v>
      </c>
      <c r="G48" s="13">
        <f t="shared" si="2"/>
        <v>-360</v>
      </c>
      <c r="H48" s="14"/>
      <c r="I48" s="14"/>
      <c r="J48" s="14"/>
    </row>
    <row r="49" spans="4:10" ht="13.5" customHeight="1">
      <c r="D49" s="11" t="str">
        <f t="shared" si="5"/>
        <v>CAMCA</v>
      </c>
      <c r="E49" s="11" t="str">
        <f t="shared" si="5"/>
        <v>CAMCA</v>
      </c>
      <c r="F49" s="12">
        <f t="shared" si="3"/>
        <v>6601.2</v>
      </c>
      <c r="G49" s="13">
        <f t="shared" si="2"/>
        <v>6601.2</v>
      </c>
      <c r="H49" s="14"/>
      <c r="I49" s="14"/>
      <c r="J49" s="14"/>
    </row>
    <row r="50" spans="4:10" ht="13.5" customHeight="1">
      <c r="D50" s="11" t="str">
        <f t="shared" si="5"/>
        <v>CARMA</v>
      </c>
      <c r="E50" s="11" t="str">
        <f t="shared" si="5"/>
        <v>CARMA</v>
      </c>
      <c r="F50" s="12">
        <f t="shared" si="3"/>
        <v>2841.6</v>
      </c>
      <c r="G50" s="13">
        <f t="shared" si="2"/>
        <v>2841.6</v>
      </c>
      <c r="H50" s="14"/>
      <c r="I50" s="14"/>
      <c r="J50" s="14"/>
    </row>
    <row r="51" spans="4:10" ht="13.5" customHeight="1">
      <c r="D51" s="11" t="str">
        <f t="shared" ref="D51:E66" si="6">+D194</f>
        <v>CFDP</v>
      </c>
      <c r="E51" s="11" t="str">
        <f t="shared" si="6"/>
        <v>CFDP</v>
      </c>
      <c r="F51" s="12">
        <f t="shared" si="3"/>
        <v>5069</v>
      </c>
      <c r="G51" s="13">
        <f t="shared" si="2"/>
        <v>5069</v>
      </c>
      <c r="H51" s="14"/>
      <c r="I51" s="14"/>
      <c r="J51" s="14"/>
    </row>
    <row r="52" spans="4:10" ht="13.5" customHeight="1">
      <c r="D52" s="11" t="str">
        <f t="shared" si="6"/>
        <v>CHUBBASS</v>
      </c>
      <c r="E52" s="11" t="str">
        <f t="shared" si="6"/>
        <v>CHUBB ASSURANCES</v>
      </c>
      <c r="F52" s="12">
        <f t="shared" si="3"/>
        <v>1344</v>
      </c>
      <c r="G52" s="13">
        <f t="shared" si="2"/>
        <v>1344</v>
      </c>
      <c r="H52" s="14"/>
      <c r="I52" s="14"/>
      <c r="J52" s="14"/>
    </row>
    <row r="53" spans="4:10" ht="13.5" customHeight="1">
      <c r="D53" s="11" t="str">
        <f t="shared" si="6"/>
        <v>CIAM</v>
      </c>
      <c r="E53" s="11" t="str">
        <f t="shared" si="6"/>
        <v>CIAM</v>
      </c>
      <c r="F53" s="12">
        <f t="shared" si="3"/>
        <v>360</v>
      </c>
      <c r="G53" s="13">
        <f t="shared" si="2"/>
        <v>360</v>
      </c>
      <c r="H53" s="14"/>
      <c r="I53" s="14"/>
      <c r="J53" s="14"/>
    </row>
    <row r="54" spans="4:10" ht="13.5" customHeight="1">
      <c r="D54" s="11" t="str">
        <f t="shared" si="6"/>
        <v>CIBLEEXPERT</v>
      </c>
      <c r="E54" s="11" t="str">
        <f t="shared" si="6"/>
        <v>C16CIBLEXPERTS</v>
      </c>
      <c r="F54" s="12">
        <f t="shared" si="3"/>
        <v>16732.5</v>
      </c>
      <c r="G54" s="13">
        <f t="shared" si="2"/>
        <v>16732.5</v>
      </c>
      <c r="H54" s="14"/>
      <c r="I54" s="14"/>
      <c r="J54" s="14"/>
    </row>
    <row r="55" spans="4:10" ht="13.5" customHeight="1">
      <c r="D55" s="11" t="str">
        <f t="shared" si="6"/>
        <v>CIBLEXP</v>
      </c>
      <c r="E55" s="11" t="str">
        <f t="shared" si="6"/>
        <v>Tiers à créer</v>
      </c>
      <c r="F55" s="12">
        <f t="shared" si="3"/>
        <v>0</v>
      </c>
      <c r="G55" s="13">
        <f t="shared" si="2"/>
        <v>0</v>
      </c>
      <c r="H55" s="14"/>
      <c r="I55" s="14"/>
      <c r="J55" s="14"/>
    </row>
    <row r="56" spans="4:10" ht="13.5" customHeight="1">
      <c r="D56" s="11" t="str">
        <f t="shared" si="6"/>
        <v>CLIENTDIVERS</v>
      </c>
      <c r="E56" s="11" t="str">
        <f t="shared" si="6"/>
        <v>CLIENT DIVERS</v>
      </c>
      <c r="F56" s="12">
        <f t="shared" si="3"/>
        <v>619.79999999999995</v>
      </c>
      <c r="G56" s="13">
        <f t="shared" si="2"/>
        <v>619.79999999999995</v>
      </c>
      <c r="H56" s="14"/>
      <c r="I56" s="14"/>
      <c r="J56" s="14"/>
    </row>
    <row r="57" spans="4:10" ht="13.5" customHeight="1">
      <c r="D57" s="11" t="str">
        <f t="shared" si="6"/>
        <v>COVEA</v>
      </c>
      <c r="E57" s="11" t="str">
        <f t="shared" si="6"/>
        <v>COVEA</v>
      </c>
      <c r="F57" s="12">
        <f t="shared" si="3"/>
        <v>7295.9</v>
      </c>
      <c r="G57" s="13">
        <f t="shared" si="2"/>
        <v>7295.9</v>
      </c>
      <c r="H57" s="14"/>
      <c r="I57" s="14"/>
      <c r="J57" s="14"/>
    </row>
    <row r="58" spans="4:10" ht="13.5" customHeight="1">
      <c r="D58" s="11" t="str">
        <f t="shared" si="6"/>
        <v>CREDIT</v>
      </c>
      <c r="E58" s="11" t="str">
        <f t="shared" si="6"/>
        <v>CA - CLIENTS EN ATTENTE</v>
      </c>
      <c r="F58" s="12">
        <f t="shared" si="3"/>
        <v>-6534</v>
      </c>
      <c r="G58" s="13">
        <f t="shared" si="2"/>
        <v>-6534</v>
      </c>
      <c r="H58" s="14"/>
      <c r="I58" s="14"/>
      <c r="J58" s="14"/>
    </row>
    <row r="59" spans="4:10" ht="13.5" customHeight="1">
      <c r="D59" s="11" t="str">
        <f t="shared" si="6"/>
        <v>DAS</v>
      </c>
      <c r="E59" s="11" t="str">
        <f t="shared" si="6"/>
        <v>DAS</v>
      </c>
      <c r="F59" s="12">
        <f t="shared" si="3"/>
        <v>0</v>
      </c>
      <c r="G59" s="13">
        <f t="shared" si="2"/>
        <v>0</v>
      </c>
      <c r="H59" s="14"/>
      <c r="I59" s="14"/>
      <c r="J59" s="14"/>
    </row>
    <row r="60" spans="4:10" ht="13.5" customHeight="1">
      <c r="D60" s="11" t="str">
        <f t="shared" si="6"/>
        <v>DIRECTASS</v>
      </c>
      <c r="E60" s="11" t="str">
        <f t="shared" si="6"/>
        <v>DIRECT ASSURANCES</v>
      </c>
      <c r="F60" s="12">
        <f t="shared" si="3"/>
        <v>2520</v>
      </c>
      <c r="G60" s="13">
        <f t="shared" si="2"/>
        <v>2520</v>
      </c>
      <c r="H60" s="14"/>
      <c r="I60" s="14"/>
      <c r="J60" s="14"/>
    </row>
    <row r="61" spans="4:10" ht="13.5" customHeight="1">
      <c r="D61" s="11" t="str">
        <f t="shared" si="6"/>
        <v>ECUREUIL</v>
      </c>
      <c r="E61" s="11" t="str">
        <f t="shared" si="6"/>
        <v>ECUREUIL ASSURANCES IARD</v>
      </c>
      <c r="F61" s="12">
        <f t="shared" si="3"/>
        <v>-216</v>
      </c>
      <c r="G61" s="13">
        <f t="shared" si="2"/>
        <v>-216</v>
      </c>
      <c r="H61" s="14"/>
      <c r="I61" s="14"/>
      <c r="J61" s="14"/>
    </row>
    <row r="62" spans="4:10" ht="13.5" customHeight="1">
      <c r="D62" s="11" t="str">
        <f t="shared" si="6"/>
        <v>ECUREUILAS</v>
      </c>
      <c r="E62" s="11" t="str">
        <f t="shared" si="6"/>
        <v>ECUREUIL ASSURANCE</v>
      </c>
      <c r="F62" s="12">
        <f t="shared" si="3"/>
        <v>43321.2</v>
      </c>
      <c r="G62" s="13">
        <f t="shared" si="2"/>
        <v>43321.2</v>
      </c>
      <c r="H62" s="14"/>
      <c r="I62" s="14"/>
      <c r="J62" s="14"/>
    </row>
    <row r="63" spans="4:10" ht="13.5" customHeight="1">
      <c r="D63" s="11" t="str">
        <f t="shared" si="6"/>
        <v>EDFCIST</v>
      </c>
      <c r="E63" s="11" t="str">
        <f t="shared" si="6"/>
        <v>EDF CIST</v>
      </c>
      <c r="F63" s="12">
        <f t="shared" si="3"/>
        <v>2041.2</v>
      </c>
      <c r="G63" s="13">
        <f t="shared" si="2"/>
        <v>2041.2</v>
      </c>
      <c r="H63" s="14"/>
      <c r="I63" s="14"/>
      <c r="J63" s="14"/>
    </row>
    <row r="64" spans="4:10" ht="13.5" customHeight="1">
      <c r="D64" s="11" t="str">
        <f t="shared" si="6"/>
        <v>ERDF</v>
      </c>
      <c r="E64" s="11" t="str">
        <f t="shared" si="6"/>
        <v>ERDF</v>
      </c>
      <c r="F64" s="12">
        <f t="shared" si="3"/>
        <v>1203</v>
      </c>
      <c r="G64" s="13">
        <f t="shared" si="2"/>
        <v>1203</v>
      </c>
      <c r="H64" s="14"/>
      <c r="I64" s="14"/>
      <c r="J64" s="14"/>
    </row>
    <row r="65" spans="4:10" ht="13.5" customHeight="1">
      <c r="D65" s="11" t="str">
        <f t="shared" si="6"/>
        <v>ETHIAS</v>
      </c>
      <c r="E65" s="11" t="str">
        <f t="shared" si="6"/>
        <v>ETHIAS</v>
      </c>
      <c r="F65" s="12">
        <f t="shared" si="3"/>
        <v>9360</v>
      </c>
      <c r="G65" s="13">
        <f t="shared" si="2"/>
        <v>9360</v>
      </c>
      <c r="H65" s="14"/>
      <c r="I65" s="14"/>
      <c r="J65" s="14"/>
    </row>
    <row r="66" spans="4:10" ht="13.5" customHeight="1">
      <c r="D66" s="11" t="str">
        <f t="shared" si="6"/>
        <v>EUROFIL</v>
      </c>
      <c r="E66" s="11" t="str">
        <f t="shared" si="6"/>
        <v>EUROFIL</v>
      </c>
      <c r="F66" s="12">
        <f t="shared" si="3"/>
        <v>18000.13</v>
      </c>
      <c r="G66" s="13">
        <f t="shared" si="2"/>
        <v>16611.330000000002</v>
      </c>
      <c r="H66" s="14"/>
      <c r="I66" s="14">
        <v>1388.8</v>
      </c>
      <c r="J66" s="14"/>
    </row>
    <row r="67" spans="4:10" ht="13.5" customHeight="1">
      <c r="D67" s="11" t="str">
        <f t="shared" ref="D67:E82" si="7">+D210</f>
        <v>EUROPROJUR</v>
      </c>
      <c r="E67" s="11" t="str">
        <f t="shared" si="7"/>
        <v>EUROP PROT JURIDIQUE</v>
      </c>
      <c r="F67" s="12">
        <f t="shared" si="3"/>
        <v>3848</v>
      </c>
      <c r="G67" s="13">
        <f t="shared" ref="G67:G84" si="8">+F67-H67-I67-J67</f>
        <v>3848</v>
      </c>
      <c r="H67" s="14"/>
      <c r="I67" s="14"/>
      <c r="J67" s="14"/>
    </row>
    <row r="68" spans="4:10" ht="13.5" customHeight="1">
      <c r="D68" s="11" t="str">
        <f t="shared" si="7"/>
        <v>EXPDIRECTE</v>
      </c>
      <c r="E68" s="11" t="str">
        <f t="shared" si="7"/>
        <v>EXPERTISE DIRECTE</v>
      </c>
      <c r="F68" s="12">
        <f t="shared" si="3"/>
        <v>134444.79999999999</v>
      </c>
      <c r="G68" s="13">
        <f t="shared" si="8"/>
        <v>134444.79999999999</v>
      </c>
      <c r="H68" s="14"/>
      <c r="I68" s="14"/>
      <c r="J68" s="14"/>
    </row>
    <row r="69" spans="4:10" ht="13.5" customHeight="1">
      <c r="D69" s="11" t="str">
        <f t="shared" si="7"/>
        <v>FILIAMAIF</v>
      </c>
      <c r="E69" s="11" t="str">
        <f t="shared" si="7"/>
        <v>FILIA MAIF</v>
      </c>
      <c r="F69" s="12">
        <f t="shared" si="3"/>
        <v>35133.42</v>
      </c>
      <c r="G69" s="13">
        <f t="shared" si="8"/>
        <v>35133.42</v>
      </c>
      <c r="H69" s="14"/>
      <c r="I69" s="14"/>
      <c r="J69" s="14"/>
    </row>
    <row r="70" spans="4:10" ht="13.5" customHeight="1">
      <c r="D70" s="11" t="str">
        <f t="shared" si="7"/>
        <v>GAN</v>
      </c>
      <c r="E70" s="11" t="str">
        <f t="shared" si="7"/>
        <v>GAN</v>
      </c>
      <c r="F70" s="12">
        <f t="shared" si="3"/>
        <v>148947.07999999999</v>
      </c>
      <c r="G70" s="13">
        <f t="shared" si="8"/>
        <v>148947.07999999999</v>
      </c>
      <c r="H70" s="14"/>
      <c r="I70" s="14"/>
      <c r="J70" s="14"/>
    </row>
    <row r="71" spans="4:10" ht="13.5" customHeight="1">
      <c r="D71" s="11" t="str">
        <f t="shared" si="7"/>
        <v>GANCIF</v>
      </c>
      <c r="E71" s="11" t="str">
        <f t="shared" si="7"/>
        <v>GAN CIF</v>
      </c>
      <c r="F71" s="12">
        <f t="shared" si="3"/>
        <v>5608</v>
      </c>
      <c r="G71" s="13">
        <f t="shared" si="8"/>
        <v>5608</v>
      </c>
      <c r="H71" s="14"/>
      <c r="I71" s="14"/>
      <c r="J71" s="14"/>
    </row>
    <row r="72" spans="4:10" ht="13.5" customHeight="1">
      <c r="D72" s="11" t="str">
        <f t="shared" si="7"/>
        <v>GANEURO</v>
      </c>
      <c r="E72" s="11" t="str">
        <f t="shared" si="7"/>
        <v>GAN EUROCOURTAGE</v>
      </c>
      <c r="F72" s="12">
        <f t="shared" si="3"/>
        <v>38413</v>
      </c>
      <c r="G72" s="13">
        <f t="shared" si="8"/>
        <v>38413</v>
      </c>
      <c r="H72" s="14"/>
      <c r="I72" s="14"/>
      <c r="J72" s="14"/>
    </row>
    <row r="73" spans="4:10" ht="13.5" customHeight="1">
      <c r="D73" s="11" t="str">
        <f t="shared" si="7"/>
        <v>GCMAAF</v>
      </c>
      <c r="E73" s="11" t="str">
        <f t="shared" si="7"/>
        <v>C32GECO</v>
      </c>
      <c r="F73" s="12">
        <f t="shared" si="3"/>
        <v>3265.2</v>
      </c>
      <c r="G73" s="13">
        <f t="shared" si="8"/>
        <v>3265.2</v>
      </c>
      <c r="H73" s="14"/>
      <c r="I73" s="14"/>
      <c r="J73" s="14"/>
    </row>
    <row r="74" spans="4:10" ht="13.5" customHeight="1">
      <c r="D74" s="11" t="str">
        <f t="shared" si="7"/>
        <v>GENERALI</v>
      </c>
      <c r="E74" s="11" t="str">
        <f t="shared" si="7"/>
        <v>GENERALI ASSURANCES</v>
      </c>
      <c r="F74" s="12">
        <f t="shared" si="3"/>
        <v>222935.45</v>
      </c>
      <c r="G74" s="13">
        <f t="shared" si="8"/>
        <v>222935.45</v>
      </c>
      <c r="H74" s="14"/>
      <c r="I74" s="14"/>
      <c r="J74" s="14"/>
    </row>
    <row r="75" spans="4:10" ht="13.5" customHeight="1">
      <c r="D75" s="11" t="str">
        <f t="shared" si="7"/>
        <v>GENERALIGL</v>
      </c>
      <c r="E75" s="11" t="str">
        <f t="shared" si="7"/>
        <v>Tiers à créer</v>
      </c>
      <c r="F75" s="12">
        <f t="shared" si="3"/>
        <v>-2096.64</v>
      </c>
      <c r="G75" s="13">
        <f t="shared" si="8"/>
        <v>-2096.64</v>
      </c>
      <c r="H75" s="14"/>
      <c r="I75" s="14"/>
      <c r="J75" s="14"/>
    </row>
    <row r="76" spans="4:10" ht="13.5" customHeight="1">
      <c r="D76" s="11" t="str">
        <f t="shared" si="7"/>
        <v>GMFASS</v>
      </c>
      <c r="E76" s="11" t="str">
        <f t="shared" si="7"/>
        <v>GMFASSURANCES</v>
      </c>
      <c r="F76" s="12">
        <f t="shared" ref="F76:F79" si="9">+IF(D219="Total",0,-F219)</f>
        <v>70285.2</v>
      </c>
      <c r="G76" s="13">
        <f t="shared" si="8"/>
        <v>70285.2</v>
      </c>
      <c r="H76" s="14"/>
      <c r="I76" s="14"/>
      <c r="J76" s="14"/>
    </row>
    <row r="77" spans="4:10" ht="13.5" customHeight="1">
      <c r="D77" s="11" t="str">
        <f t="shared" si="7"/>
        <v>GREATL</v>
      </c>
      <c r="E77" s="11" t="str">
        <f t="shared" si="7"/>
        <v>GREATL</v>
      </c>
      <c r="F77" s="12">
        <f t="shared" si="9"/>
        <v>0</v>
      </c>
      <c r="G77" s="13">
        <f t="shared" si="8"/>
        <v>0</v>
      </c>
      <c r="H77" s="14"/>
      <c r="I77" s="14"/>
      <c r="J77" s="14"/>
    </row>
    <row r="78" spans="4:10" ht="13.5" customHeight="1">
      <c r="D78" s="11" t="str">
        <f t="shared" si="7"/>
        <v>GREEBVAL</v>
      </c>
      <c r="E78" s="11" t="str">
        <f t="shared" si="7"/>
        <v>GREEBVAL</v>
      </c>
      <c r="F78" s="12">
        <f t="shared" si="9"/>
        <v>0</v>
      </c>
      <c r="G78" s="13">
        <f t="shared" si="8"/>
        <v>0</v>
      </c>
      <c r="H78" s="14"/>
      <c r="I78" s="14"/>
      <c r="J78" s="14"/>
    </row>
    <row r="79" spans="4:10" ht="13.5" customHeight="1">
      <c r="D79" s="11" t="str">
        <f t="shared" si="7"/>
        <v>GROUCOUR</v>
      </c>
      <c r="E79" s="11" t="str">
        <f t="shared" si="7"/>
        <v>GROUCOUR</v>
      </c>
      <c r="F79" s="12">
        <f t="shared" si="9"/>
        <v>1884</v>
      </c>
      <c r="G79" s="13">
        <f t="shared" si="8"/>
        <v>1884</v>
      </c>
      <c r="H79" s="14"/>
      <c r="I79" s="14"/>
      <c r="J79" s="14"/>
    </row>
    <row r="80" spans="4:10" ht="13.5" customHeight="1">
      <c r="D80" s="11" t="str">
        <f t="shared" si="7"/>
        <v>GROUPAMA</v>
      </c>
      <c r="E80" s="11" t="str">
        <f t="shared" si="7"/>
        <v>GROUPAMA</v>
      </c>
      <c r="F80" s="12">
        <f>+IF(D223="Total",0,-F223)</f>
        <v>536377.19999999995</v>
      </c>
      <c r="G80" s="13">
        <f>+F80-H80-I80-J80</f>
        <v>536377.19999999995</v>
      </c>
      <c r="H80" s="14"/>
      <c r="I80" s="14"/>
      <c r="J80" s="14"/>
    </row>
    <row r="81" spans="1:12" ht="13.5" customHeight="1">
      <c r="D81" s="11" t="str">
        <f t="shared" si="7"/>
        <v>GROUPAMATR</v>
      </c>
      <c r="E81" s="11" t="str">
        <f t="shared" si="7"/>
        <v>GROUPAMA TRANSPORTS</v>
      </c>
      <c r="F81" s="12">
        <f t="shared" ref="F81:F84" si="10">+IF(D224="Grand Total",0,-F224)</f>
        <v>840</v>
      </c>
      <c r="G81" s="13">
        <f t="shared" si="8"/>
        <v>840</v>
      </c>
      <c r="H81" s="14"/>
      <c r="I81" s="14"/>
      <c r="J81" s="14"/>
    </row>
    <row r="82" spans="1:12" ht="13.5" customHeight="1">
      <c r="D82" s="11" t="str">
        <f t="shared" si="7"/>
        <v>GROUPEA</v>
      </c>
      <c r="E82" s="11" t="str">
        <f t="shared" si="7"/>
        <v>GROUPE AZUR</v>
      </c>
      <c r="F82" s="12">
        <f t="shared" si="10"/>
        <v>819.6</v>
      </c>
      <c r="G82" s="13">
        <f t="shared" si="8"/>
        <v>819.6</v>
      </c>
      <c r="H82" s="14"/>
      <c r="I82" s="14"/>
      <c r="J82" s="14"/>
    </row>
    <row r="83" spans="1:12" ht="13.5" customHeight="1">
      <c r="A83" s="15"/>
      <c r="B83" s="15"/>
      <c r="D83" s="11" t="str">
        <f t="shared" ref="D83:E84" si="11">+D226</f>
        <v>GROUPELAP</v>
      </c>
      <c r="E83" s="11" t="str">
        <f t="shared" si="11"/>
        <v>GROUPE LA POSTE</v>
      </c>
      <c r="F83" s="12">
        <f t="shared" si="10"/>
        <v>1770</v>
      </c>
      <c r="G83" s="13">
        <f t="shared" si="8"/>
        <v>1770</v>
      </c>
      <c r="H83" s="14"/>
      <c r="I83" s="14"/>
      <c r="J83" s="14"/>
    </row>
    <row r="84" spans="1:12" ht="13.5" customHeight="1">
      <c r="D84" s="11">
        <f>+'[1]09'!A92</f>
        <v>0</v>
      </c>
      <c r="E84" s="11" t="str">
        <f t="shared" si="11"/>
        <v>GROUPAMA ROUMANIE</v>
      </c>
      <c r="F84" s="12">
        <f t="shared" si="10"/>
        <v>0</v>
      </c>
      <c r="G84" s="13">
        <f t="shared" si="8"/>
        <v>0</v>
      </c>
      <c r="H84" s="14"/>
      <c r="I84" s="14"/>
      <c r="J84" s="14"/>
    </row>
    <row r="85" spans="1:12" s="15" customFormat="1">
      <c r="A85" s="10"/>
      <c r="B85" s="10"/>
      <c r="D85" s="11"/>
      <c r="E85" s="11"/>
      <c r="F85" s="12"/>
      <c r="G85" s="13"/>
      <c r="H85" s="14"/>
      <c r="I85" s="14"/>
      <c r="J85" s="14"/>
    </row>
    <row r="86" spans="1:12">
      <c r="D86" s="155" t="s">
        <v>10</v>
      </c>
      <c r="E86" s="155"/>
      <c r="F86" s="12">
        <f>SUM(F2:F85)</f>
        <v>3135571.4600000004</v>
      </c>
      <c r="G86" s="13">
        <f>SUM(G2:G85)</f>
        <v>3133575.060000001</v>
      </c>
      <c r="H86" s="13">
        <f>SUM(H2:H85)</f>
        <v>0</v>
      </c>
      <c r="I86" s="13">
        <f t="shared" ref="I86:J86" si="12">SUM(I2:I85)</f>
        <v>1996.4</v>
      </c>
      <c r="J86" s="13">
        <f t="shared" si="12"/>
        <v>0</v>
      </c>
    </row>
    <row r="87" spans="1:12">
      <c r="D87" s="16" t="s">
        <v>134</v>
      </c>
      <c r="E87" s="17" t="s">
        <v>11</v>
      </c>
      <c r="F87" s="13">
        <f>+VLOOKUP(D87,D145:F327,3,FALSE)</f>
        <v>-4891956.93</v>
      </c>
      <c r="G87" s="156">
        <f>SUM(G86:J86)</f>
        <v>3135571.4600000009</v>
      </c>
      <c r="H87" s="156"/>
      <c r="I87" s="156"/>
      <c r="J87" s="156"/>
      <c r="K87" s="18"/>
    </row>
    <row r="88" spans="1:12">
      <c r="A88" s="22"/>
      <c r="B88" s="22"/>
      <c r="E88" s="19" t="s">
        <v>12</v>
      </c>
      <c r="F88" s="20">
        <f>+F87+F86</f>
        <v>-1756385.4699999993</v>
      </c>
      <c r="G88" s="157">
        <f>+G87-F86</f>
        <v>0</v>
      </c>
      <c r="H88" s="157"/>
      <c r="I88" s="157"/>
      <c r="J88" s="157"/>
      <c r="K88" s="157"/>
    </row>
    <row r="89" spans="1:12">
      <c r="E89" s="19"/>
      <c r="F89" s="20"/>
      <c r="G89" s="21"/>
      <c r="H89" s="21"/>
      <c r="I89" s="21"/>
      <c r="J89" s="21"/>
      <c r="K89" s="21"/>
    </row>
    <row r="90" spans="1:12" s="22" customFormat="1">
      <c r="H90" s="11"/>
      <c r="I90" s="11"/>
      <c r="J90" s="11"/>
      <c r="K90" s="23"/>
    </row>
    <row r="91" spans="1:12">
      <c r="D91" s="158" t="s">
        <v>13</v>
      </c>
      <c r="E91" s="158"/>
      <c r="F91" s="158"/>
      <c r="G91" s="158"/>
      <c r="H91" s="158"/>
      <c r="I91" s="158"/>
      <c r="J91" s="158"/>
      <c r="K91" s="24"/>
    </row>
    <row r="92" spans="1:12" s="22" customFormat="1">
      <c r="A92" s="10"/>
      <c r="B92" s="10"/>
      <c r="D92" s="25"/>
      <c r="E92" s="26"/>
      <c r="F92" s="26"/>
      <c r="G92" s="27">
        <v>0.2</v>
      </c>
      <c r="H92" s="28">
        <v>0.19600000000000001</v>
      </c>
      <c r="I92" s="28">
        <v>8.5000000000000006E-2</v>
      </c>
      <c r="J92" s="29" t="s">
        <v>14</v>
      </c>
      <c r="K92" s="26"/>
    </row>
    <row r="93" spans="1:12">
      <c r="D93" s="30"/>
      <c r="E93" s="31" t="s">
        <v>15</v>
      </c>
      <c r="F93" s="32">
        <f>+F86</f>
        <v>3135571.4600000004</v>
      </c>
      <c r="G93" s="33">
        <f>+G86</f>
        <v>3133575.060000001</v>
      </c>
      <c r="H93" s="33">
        <f>+H86</f>
        <v>0</v>
      </c>
      <c r="I93" s="33">
        <f>+I86</f>
        <v>1996.4</v>
      </c>
      <c r="J93" s="34">
        <f>+J86</f>
        <v>0</v>
      </c>
      <c r="K93" s="35"/>
      <c r="L93" s="10" t="s">
        <v>16</v>
      </c>
    </row>
    <row r="94" spans="1:12">
      <c r="D94" s="36"/>
      <c r="E94" s="37" t="s">
        <v>17</v>
      </c>
      <c r="F94" s="32">
        <f>SUM(G94:J94)</f>
        <v>522418.91000000021</v>
      </c>
      <c r="G94" s="38">
        <f>+(G93+G95)/1.2*0.2</f>
        <v>522262.51000000018</v>
      </c>
      <c r="H94" s="38">
        <f>+H93/1.196*0.196</f>
        <v>0</v>
      </c>
      <c r="I94" s="38">
        <f>+I93/1.085*0.085</f>
        <v>156.40000000000003</v>
      </c>
      <c r="J94" s="39">
        <f>+J93</f>
        <v>0</v>
      </c>
      <c r="K94" s="35"/>
    </row>
    <row r="95" spans="1:12">
      <c r="D95" s="30"/>
      <c r="E95" s="123" t="s">
        <v>164</v>
      </c>
      <c r="F95" s="55"/>
      <c r="G95" s="55"/>
      <c r="H95" s="55"/>
      <c r="I95" s="55"/>
      <c r="J95" s="56"/>
      <c r="K95" s="35"/>
    </row>
    <row r="96" spans="1:12">
      <c r="D96" s="36"/>
      <c r="E96" s="26"/>
      <c r="F96" s="26"/>
      <c r="G96" s="40"/>
      <c r="H96" s="40"/>
      <c r="I96" s="40"/>
      <c r="J96" s="41"/>
      <c r="K96" s="35"/>
    </row>
    <row r="97" spans="1:11">
      <c r="D97" s="42"/>
      <c r="E97" s="43"/>
      <c r="F97" s="44"/>
      <c r="G97" s="45" t="s">
        <v>18</v>
      </c>
      <c r="H97" s="45" t="s">
        <v>19</v>
      </c>
      <c r="I97" s="45" t="s">
        <v>20</v>
      </c>
      <c r="J97" s="46"/>
      <c r="K97" s="47"/>
    </row>
    <row r="98" spans="1:11">
      <c r="D98" s="42"/>
      <c r="E98" s="48" t="s">
        <v>142</v>
      </c>
      <c r="F98" s="49"/>
      <c r="G98" s="50">
        <f>+G99-G100</f>
        <v>295442.71999999997</v>
      </c>
      <c r="H98" s="50">
        <f t="shared" ref="H98:I98" si="13">+H99-H100</f>
        <v>0</v>
      </c>
      <c r="I98" s="50">
        <f t="shared" si="13"/>
        <v>157</v>
      </c>
      <c r="J98" s="51"/>
      <c r="K98" s="47"/>
    </row>
    <row r="99" spans="1:11">
      <c r="D99" s="42"/>
      <c r="E99" s="113" t="s">
        <v>138</v>
      </c>
      <c r="F99" s="113"/>
      <c r="G99" s="114">
        <f>_xll.Assistant.XL.RIK_AC("INF02__;INF02@E=1,S=1031,G=0,T=0,P=0:@R=A,S=1000,V=POLYTEL:R=C,S=1001|1,V={0}:R=D,S=1089,V={1}:",G$97,$B$12)</f>
        <v>200253.72</v>
      </c>
      <c r="H99" s="114">
        <f>_xll.Assistant.XL.RIK_AC("INF02__;INF02@E=1,S=1031,G=0,T=0,P=0:@R=A,S=1000,V=POLYTEL:R=B,S=1001|1,V={0}:R=C,S=1089,V={1}:",H$97,$B$12)</f>
        <v>0</v>
      </c>
      <c r="I99" s="114">
        <f>_xll.Assistant.XL.RIK_AC("INF02__;INF02@E=1,S=1031,G=0,T=0,P=0:@R=A,S=1000,V=POLYTEL:R=B,S=1001|1,V={0}:R=C,S=1089,V={1}:",I$97,$B$12)</f>
        <v>157</v>
      </c>
      <c r="J99" s="115"/>
      <c r="K99" s="47"/>
    </row>
    <row r="100" spans="1:11">
      <c r="D100" s="42"/>
      <c r="E100" s="116" t="s">
        <v>139</v>
      </c>
      <c r="F100" s="117"/>
      <c r="G100" s="114">
        <f>_xll.Assistant.XL.RIK_AC("INF02__;INF02@E=1,S=1031,G=0,T=0,P=0:@R=A,S=1000,V=POLYTEL:R=B,S=1001|1,V={0}:R=C,S=1012|1,V={1}:R=D,S=1023,V={2}:R=E,S=1022,V={3}:",G$97,$B$4,$B$9,$B$2)</f>
        <v>-95189</v>
      </c>
      <c r="H100" s="114">
        <f>_xll.Assistant.XL.RIK_AC("INF02__;INF02@E=1,S=1031,G=0,T=0,P=0:@R=A,S=1000,V=POLYTEL:R=B,S=1001|1,V={0}:R=C,S=1012|1,V={1}:R=D,S=1023,V={2}:R=E,S=1022,V={3}:",H$97,$B$4,$B$9,$B$2)</f>
        <v>0</v>
      </c>
      <c r="I100" s="114">
        <f>_xll.Assistant.XL.RIK_AC("INF02__;INF02@E=1,S=1031,G=0,T=0,P=0:@R=A,S=1000,V=POLYTEL:R=B,S=1001|1,V={0}:R=C,S=1012|1,V={1}:R=D,S=1023,V={2}:R=E,S=1022,V={3}:",I$97,$B$4,$B$9,$B$2)</f>
        <v>0</v>
      </c>
      <c r="J100" s="115"/>
      <c r="K100" s="47"/>
    </row>
    <row r="101" spans="1:11">
      <c r="D101" s="42"/>
      <c r="E101" s="47"/>
      <c r="F101" s="52"/>
      <c r="G101" s="35"/>
      <c r="H101" s="35"/>
      <c r="I101" s="35"/>
      <c r="J101" s="46"/>
      <c r="K101" s="47"/>
    </row>
    <row r="102" spans="1:11">
      <c r="D102" s="36"/>
      <c r="E102" s="159" t="s">
        <v>21</v>
      </c>
      <c r="F102" s="159"/>
      <c r="G102" s="125">
        <f>+G98-G94</f>
        <v>-226819.79000000021</v>
      </c>
      <c r="H102" s="125">
        <f>+H98-H94</f>
        <v>0</v>
      </c>
      <c r="I102" s="125">
        <f>+I98-I94</f>
        <v>0.59999999999996589</v>
      </c>
      <c r="J102" s="126"/>
      <c r="K102" s="53"/>
    </row>
    <row r="103" spans="1:11">
      <c r="D103" s="42"/>
      <c r="E103" s="43"/>
      <c r="F103" s="54" t="s">
        <v>22</v>
      </c>
      <c r="G103" s="55">
        <v>89267</v>
      </c>
      <c r="H103" s="55">
        <v>0</v>
      </c>
      <c r="I103" s="55">
        <v>0</v>
      </c>
      <c r="J103" s="56"/>
      <c r="K103" s="47"/>
    </row>
    <row r="104" spans="1:11">
      <c r="D104" s="42"/>
      <c r="E104" s="43"/>
      <c r="F104" s="57" t="s">
        <v>23</v>
      </c>
      <c r="G104" s="58">
        <f>+G102-G103</f>
        <v>-316086.79000000021</v>
      </c>
      <c r="H104" s="58">
        <f>+H102-H103</f>
        <v>0</v>
      </c>
      <c r="I104" s="58">
        <f>+I102-I103</f>
        <v>0.59999999999996589</v>
      </c>
      <c r="J104" s="59">
        <f>+J102-J103</f>
        <v>0</v>
      </c>
      <c r="K104" s="47"/>
    </row>
    <row r="105" spans="1:11">
      <c r="D105" s="60"/>
      <c r="E105" s="61"/>
      <c r="F105" s="61"/>
      <c r="G105" s="61"/>
      <c r="H105" s="61"/>
      <c r="I105" s="61"/>
      <c r="J105" s="62"/>
      <c r="K105" s="22"/>
    </row>
    <row r="106" spans="1:11">
      <c r="D106" s="35"/>
      <c r="E106" s="35"/>
      <c r="F106" s="63"/>
      <c r="G106" s="63"/>
      <c r="H106" s="40"/>
      <c r="I106" s="64"/>
      <c r="J106" s="47"/>
      <c r="K106" s="22"/>
    </row>
    <row r="107" spans="1:11">
      <c r="A107" s="22"/>
      <c r="B107" s="22"/>
      <c r="F107" s="65"/>
      <c r="G107" s="65"/>
      <c r="H107" s="65"/>
      <c r="I107" s="66"/>
    </row>
    <row r="108" spans="1:11">
      <c r="A108" s="22"/>
      <c r="B108" s="22"/>
      <c r="D108" s="158" t="s">
        <v>173</v>
      </c>
      <c r="E108" s="158"/>
      <c r="F108" s="158"/>
      <c r="G108" s="158"/>
      <c r="H108" s="158"/>
      <c r="I108" s="158"/>
      <c r="J108" s="158"/>
      <c r="K108" s="24"/>
    </row>
    <row r="109" spans="1:11" s="22" customFormat="1">
      <c r="A109" s="10"/>
      <c r="B109" s="10"/>
      <c r="D109" s="25"/>
      <c r="E109" s="26"/>
      <c r="F109" s="26"/>
      <c r="G109" s="27">
        <f>+G92</f>
        <v>0.2</v>
      </c>
      <c r="H109" s="28">
        <f t="shared" ref="H109:J109" si="14">+H92</f>
        <v>0.19600000000000001</v>
      </c>
      <c r="I109" s="28">
        <f t="shared" si="14"/>
        <v>8.5000000000000006E-2</v>
      </c>
      <c r="J109" s="29" t="str">
        <f t="shared" si="14"/>
        <v>Exo</v>
      </c>
      <c r="K109" s="26"/>
    </row>
    <row r="110" spans="1:11" s="22" customFormat="1">
      <c r="A110" s="10"/>
      <c r="B110" s="10"/>
      <c r="D110" s="25"/>
      <c r="E110" s="26"/>
      <c r="F110" s="26"/>
      <c r="G110" s="45"/>
      <c r="H110" s="45"/>
      <c r="I110" s="45"/>
      <c r="J110" s="67"/>
      <c r="K110" s="26"/>
    </row>
    <row r="111" spans="1:11">
      <c r="D111" s="36"/>
      <c r="E111" s="48" t="s">
        <v>24</v>
      </c>
      <c r="F111" s="68"/>
      <c r="G111" s="50">
        <f>_xll.Assistant.XL.RIK_AC("INF02__;INF02@E=1,S=1031,G=0,T=0,P=0:@R=A,S=1000,V=POLYTEL:R=B,S=1022,V={0}:R=C,S=1023,V={1}:R=D,S=1012|1,V=VE..VEIG:R=E,S=1001|1,V={2}:",$B$2,$B$9,G$97)</f>
        <v>128398.86</v>
      </c>
      <c r="H111" s="50">
        <f>_xll.Assistant.XL.RIK_AC("INF02__;INF02@E=1,S=1031,G=0,T=0,P=0:@R=A,S=1000,V=POLYTEL:R=B,S=1022,V={0}:R=C,S=1023,V={1}:R=D,S=1012|1,V=VE..VEIG:R=E,S=1001|1,V={2}:",$B$2,$B$9,H$97)</f>
        <v>0</v>
      </c>
      <c r="I111" s="50">
        <f>_xll.Assistant.XL.RIK_AC("INF02__;INF02@E=1,S=1031,G=0,T=0,P=0:@R=A,S=1000,V=POLYTEL:R=B,S=1022,V={0}:R=C,S=1023,V={1}:R=D,S=1012|1,V=VE..VEIG:R=E,S=1001|1,V={2}:",$B$2,$B$9,I$97)</f>
        <v>0</v>
      </c>
      <c r="J111" s="69"/>
      <c r="K111" s="47"/>
    </row>
    <row r="112" spans="1:11">
      <c r="D112" s="36"/>
      <c r="E112" s="35"/>
      <c r="F112" s="35"/>
      <c r="G112" s="63"/>
      <c r="H112" s="35"/>
      <c r="I112" s="35"/>
      <c r="J112" s="46"/>
      <c r="K112" s="47"/>
    </row>
    <row r="113" spans="1:16">
      <c r="D113" s="36"/>
      <c r="E113" s="70" t="s">
        <v>25</v>
      </c>
      <c r="F113" s="122"/>
      <c r="G113" s="55">
        <f>+'08'!G94</f>
        <v>468631.72166666662</v>
      </c>
      <c r="H113" s="55">
        <f>+'08'!H94</f>
        <v>0</v>
      </c>
      <c r="I113" s="55">
        <f>+'08'!I94</f>
        <v>156.40000000000003</v>
      </c>
      <c r="J113" s="56">
        <f>+'08'!J94</f>
        <v>0</v>
      </c>
      <c r="K113" s="137" t="s">
        <v>175</v>
      </c>
    </row>
    <row r="114" spans="1:16">
      <c r="D114" s="71"/>
      <c r="E114" s="54"/>
      <c r="F114" s="72"/>
      <c r="G114" s="35"/>
      <c r="H114" s="35"/>
      <c r="I114" s="35"/>
      <c r="J114" s="46"/>
      <c r="K114" s="35"/>
    </row>
    <row r="115" spans="1:16">
      <c r="D115" s="36"/>
      <c r="E115" s="124" t="s">
        <v>169</v>
      </c>
      <c r="F115" s="127"/>
      <c r="G115" s="125">
        <f>+G113-G94+G111</f>
        <v>74768.071666666438</v>
      </c>
      <c r="H115" s="125">
        <f>+H113-H94+H111</f>
        <v>0</v>
      </c>
      <c r="I115" s="125">
        <f>+I113-I94+I111</f>
        <v>0</v>
      </c>
      <c r="J115" s="125">
        <f>+J113-J94+J111</f>
        <v>0</v>
      </c>
      <c r="K115" s="35"/>
    </row>
    <row r="116" spans="1:16">
      <c r="D116" s="36"/>
      <c r="E116" s="54"/>
      <c r="F116" s="54" t="s">
        <v>28</v>
      </c>
      <c r="G116" s="50">
        <f>+G102</f>
        <v>-226819.79000000021</v>
      </c>
      <c r="H116" s="50">
        <f>+H102</f>
        <v>0</v>
      </c>
      <c r="I116" s="50">
        <f>+I102</f>
        <v>0.59999999999996589</v>
      </c>
      <c r="J116" s="69"/>
      <c r="K116" s="35"/>
    </row>
    <row r="117" spans="1:16">
      <c r="A117" s="15"/>
      <c r="B117" s="15"/>
      <c r="D117" s="36"/>
      <c r="E117" s="35"/>
      <c r="F117" s="73" t="s">
        <v>23</v>
      </c>
      <c r="G117" s="74">
        <f>+G115-G116</f>
        <v>301587.86166666663</v>
      </c>
      <c r="H117" s="74">
        <f>+H115-H116</f>
        <v>0</v>
      </c>
      <c r="I117" s="74">
        <f>+I115-I116</f>
        <v>-0.59999999999996589</v>
      </c>
      <c r="J117" s="75"/>
      <c r="K117" s="35"/>
    </row>
    <row r="118" spans="1:16">
      <c r="A118" s="15"/>
      <c r="B118" s="15"/>
      <c r="D118" s="36"/>
      <c r="E118" s="35"/>
      <c r="F118" s="35"/>
      <c r="G118" s="63"/>
      <c r="H118" s="35"/>
      <c r="I118" s="35"/>
      <c r="J118" s="76"/>
      <c r="K118" s="63"/>
    </row>
    <row r="119" spans="1:16" s="15" customFormat="1">
      <c r="A119" s="10"/>
      <c r="B119" s="10"/>
      <c r="D119" s="60"/>
      <c r="E119" s="61"/>
      <c r="F119" s="61"/>
      <c r="G119" s="61"/>
      <c r="H119" s="61"/>
      <c r="I119" s="77"/>
      <c r="J119" s="78"/>
      <c r="K119" s="47"/>
    </row>
    <row r="120" spans="1:16" s="15" customFormat="1">
      <c r="D120" s="35"/>
      <c r="E120" s="35"/>
      <c r="F120" s="35"/>
      <c r="G120" s="35"/>
      <c r="H120" s="35"/>
      <c r="I120" s="47"/>
      <c r="J120" s="47"/>
      <c r="K120" s="47"/>
    </row>
    <row r="121" spans="1:16">
      <c r="A121" s="15"/>
      <c r="B121" s="15"/>
    </row>
    <row r="122" spans="1:16" s="15" customFormat="1">
      <c r="D122" s="152" t="s">
        <v>29</v>
      </c>
      <c r="E122" s="153"/>
      <c r="F122" s="153"/>
      <c r="G122" s="153"/>
      <c r="H122" s="153"/>
      <c r="I122" s="153"/>
      <c r="J122" s="154"/>
      <c r="K122" s="79"/>
    </row>
    <row r="123" spans="1:16" s="85" customFormat="1">
      <c r="D123" s="25"/>
      <c r="E123" s="26"/>
      <c r="F123" s="26"/>
      <c r="G123" s="26"/>
      <c r="H123" s="26"/>
      <c r="I123" s="26"/>
      <c r="J123" s="120"/>
      <c r="K123" s="79"/>
    </row>
    <row r="124" spans="1:16" s="15" customFormat="1">
      <c r="D124" s="80"/>
      <c r="E124" s="35"/>
      <c r="F124" s="81" t="s">
        <v>30</v>
      </c>
      <c r="G124" s="82" t="s">
        <v>31</v>
      </c>
      <c r="H124" s="35"/>
      <c r="I124" s="35"/>
      <c r="J124" s="46"/>
      <c r="K124" s="142" t="s">
        <v>176</v>
      </c>
    </row>
    <row r="125" spans="1:16" s="15" customFormat="1">
      <c r="D125" s="80">
        <v>4457400</v>
      </c>
      <c r="E125" s="54" t="s">
        <v>32</v>
      </c>
      <c r="F125" s="83">
        <f>+G102</f>
        <v>-226819.79000000021</v>
      </c>
      <c r="G125" s="82"/>
      <c r="H125" s="35"/>
      <c r="I125" s="84"/>
      <c r="J125" s="46"/>
      <c r="K125" s="143">
        <f>+G100+F125</f>
        <v>-322008.79000000021</v>
      </c>
      <c r="L125" s="85"/>
      <c r="M125" s="85"/>
      <c r="N125" s="85"/>
      <c r="O125" s="85"/>
      <c r="P125" s="85"/>
    </row>
    <row r="126" spans="1:16" s="15" customFormat="1">
      <c r="D126" s="80">
        <v>4457100</v>
      </c>
      <c r="E126" s="54" t="s">
        <v>33</v>
      </c>
      <c r="F126" s="83">
        <f>+H102</f>
        <v>0</v>
      </c>
      <c r="G126" s="82"/>
      <c r="H126" s="35"/>
      <c r="I126" s="84"/>
      <c r="J126" s="46"/>
      <c r="K126" s="143">
        <f>+H100+F126</f>
        <v>0</v>
      </c>
      <c r="L126" s="85"/>
      <c r="M126" s="85"/>
      <c r="N126" s="85"/>
      <c r="O126" s="85"/>
      <c r="P126" s="85"/>
    </row>
    <row r="127" spans="1:16" s="15" customFormat="1">
      <c r="D127" s="80">
        <v>4457300</v>
      </c>
      <c r="E127" s="54" t="s">
        <v>34</v>
      </c>
      <c r="F127" s="83">
        <f>+I102</f>
        <v>0.59999999999996589</v>
      </c>
      <c r="G127" s="86"/>
      <c r="H127" s="35"/>
      <c r="I127" s="84"/>
      <c r="J127" s="46"/>
      <c r="K127" s="143">
        <f>+I100+F127</f>
        <v>0.59999999999996589</v>
      </c>
      <c r="L127" s="85"/>
      <c r="M127" s="85"/>
      <c r="N127" s="85"/>
      <c r="O127" s="85"/>
      <c r="P127" s="85"/>
    </row>
    <row r="128" spans="1:16" s="15" customFormat="1">
      <c r="D128" s="80">
        <v>4456200</v>
      </c>
      <c r="E128" s="54" t="s">
        <v>35</v>
      </c>
      <c r="F128" s="87"/>
      <c r="G128" s="131">
        <v>670</v>
      </c>
      <c r="H128" s="35"/>
      <c r="I128" s="35"/>
      <c r="J128" s="46"/>
      <c r="K128" s="10"/>
      <c r="L128" s="85"/>
      <c r="M128" s="85"/>
      <c r="N128" s="85"/>
      <c r="O128" s="85"/>
      <c r="P128" s="85"/>
    </row>
    <row r="129" spans="1:16" s="15" customFormat="1">
      <c r="D129" s="80">
        <v>4456600</v>
      </c>
      <c r="E129" s="54" t="s">
        <v>36</v>
      </c>
      <c r="F129" s="88"/>
      <c r="G129" s="131">
        <v>7426</v>
      </c>
      <c r="H129" s="35"/>
      <c r="I129" s="35"/>
      <c r="J129" s="46"/>
      <c r="K129" s="10"/>
      <c r="L129" s="85"/>
      <c r="M129" s="85"/>
      <c r="N129" s="85"/>
      <c r="O129" s="85"/>
      <c r="P129" s="85"/>
    </row>
    <row r="130" spans="1:16" s="15" customFormat="1">
      <c r="D130" s="80">
        <v>4456610</v>
      </c>
      <c r="E130" s="54" t="s">
        <v>37</v>
      </c>
      <c r="F130" s="88"/>
      <c r="G130" s="131">
        <v>31218</v>
      </c>
      <c r="H130" s="35"/>
      <c r="I130" s="84"/>
      <c r="J130" s="46"/>
      <c r="K130" s="10"/>
      <c r="L130" s="85"/>
      <c r="M130" s="85"/>
      <c r="N130" s="85"/>
      <c r="O130" s="85"/>
      <c r="P130" s="85"/>
    </row>
    <row r="131" spans="1:16" s="15" customFormat="1">
      <c r="A131" s="10"/>
      <c r="B131" s="10"/>
      <c r="D131" s="80"/>
      <c r="E131" s="134" t="s">
        <v>38</v>
      </c>
      <c r="F131" s="89">
        <f>+J115</f>
        <v>0</v>
      </c>
      <c r="G131" s="132"/>
      <c r="H131" s="35"/>
      <c r="I131" s="35"/>
      <c r="J131" s="46"/>
      <c r="K131" s="10"/>
      <c r="L131" s="85"/>
      <c r="M131" s="85"/>
      <c r="N131" s="85"/>
      <c r="O131" s="85"/>
      <c r="P131" s="85"/>
    </row>
    <row r="132" spans="1:16" s="15" customFormat="1">
      <c r="A132" s="10"/>
      <c r="B132" s="10"/>
      <c r="D132" s="128">
        <v>4455110</v>
      </c>
      <c r="E132" s="129" t="s">
        <v>39</v>
      </c>
      <c r="F132" s="90"/>
      <c r="G132" s="133">
        <f>+F125+F126+F127-G128-G129-G130</f>
        <v>-266133.19000000018</v>
      </c>
      <c r="H132" s="35"/>
      <c r="I132" s="35"/>
      <c r="J132" s="46"/>
      <c r="K132" s="10"/>
      <c r="L132" s="85"/>
      <c r="M132" s="85"/>
      <c r="N132" s="85"/>
      <c r="O132" s="85"/>
      <c r="P132" s="85"/>
    </row>
    <row r="133" spans="1:16">
      <c r="D133" s="80"/>
      <c r="E133" s="35"/>
      <c r="F133" s="88"/>
      <c r="G133" s="130"/>
      <c r="H133" s="35"/>
      <c r="I133" s="35"/>
      <c r="J133" s="46"/>
    </row>
    <row r="134" spans="1:16">
      <c r="D134" s="91"/>
      <c r="E134" s="61"/>
      <c r="F134" s="92"/>
      <c r="G134" s="93"/>
      <c r="H134" s="61"/>
      <c r="I134" s="61"/>
      <c r="J134" s="62"/>
    </row>
    <row r="135" spans="1:16">
      <c r="G135" s="94"/>
    </row>
    <row r="141" spans="1:16">
      <c r="D141" s="95" t="s">
        <v>40</v>
      </c>
      <c r="E141" s="96"/>
      <c r="F141" s="96"/>
      <c r="G141" s="97"/>
      <c r="H141" s="22"/>
      <c r="I141" s="22"/>
      <c r="J141" s="22"/>
    </row>
    <row r="142" spans="1:16">
      <c r="D142" s="96"/>
      <c r="E142" s="96"/>
      <c r="F142" s="96"/>
      <c r="G142" s="97"/>
      <c r="H142" s="22"/>
      <c r="I142" s="22"/>
      <c r="J142" s="22"/>
    </row>
    <row r="143" spans="1:16">
      <c r="D143" s="96" t="e">
        <f ca="1">_xll.Assistant.XL.RIK_AL("INF02__2_0_1,F=B='1',U='0',I='0',FN='Calibri',FS='10',FC='#FFFFFF',BC='#A5A5A5',AH='1',AV='1',Br=[$top-$bottom],BrS='1',BrC='#778899'_1,C=Total,F=B='1',U='0',I='0',FN='Calibri',FS='10',FC='#000000',BC='#FFFFFF',AH='1',AV"&amp;"='1',Br=[$top-$bottom],BrS='1',BrC='#778899'_0_0_1_1_D=160x3;INF02@E=0,S=1003|1,G=0,T=0,P=0,O=NF='Texte'_B='0'_U='0'_I='0'_FN='Calibri'_FS='10'_FC='#000000'_BC='#FFFFFF'_AH='1'_AV='1'_Br=[]_BrS='0'_BrC='#FFFFFF'_WpT='0':"&amp;"E=0,S=1003|2,G=0,T=0,P=0,O=NF='Texte'_B='0'_U='0'_I='0'_FN='Calibri'_FS='10'_FC='#000000'_BC='#FFFFFF'_AH='1'_AV='1'_Br=[]_BrS='0'_BrC='#FFFFFF'_WpT='0':E=1,S=1031,G=0,T=0,P=0,O=NF='Nombre'_B='0'_U='0'_I='0'_FN='Calibri'"&amp;"_FS='10'_FC='#000000'_BC='#FFFFFF'_AH='3'_AV='1'_Br=[]_BrS='0'_BrC='#FFFFFF'_WpT='0':@R=A,S=1000,V={0}:R=D,S=1044,V=oui:R=B,S=1089,V={1}:R=C,S=1003|4,V=Client:",$B$1,$B$12)</f>
        <v>#NAME?</v>
      </c>
      <c r="E143" s="96"/>
      <c r="F143" s="96"/>
      <c r="G143" s="97"/>
    </row>
    <row r="144" spans="1:16">
      <c r="D144" s="98" t="s">
        <v>41</v>
      </c>
      <c r="E144" s="98" t="s">
        <v>42</v>
      </c>
      <c r="F144" s="98" t="s">
        <v>43</v>
      </c>
      <c r="G144" s="99"/>
    </row>
    <row r="145" spans="4:7">
      <c r="D145" s="110" t="s">
        <v>178</v>
      </c>
      <c r="E145" s="110" t="s">
        <v>179</v>
      </c>
      <c r="F145" s="111">
        <v>-57872.05</v>
      </c>
      <c r="G145" s="100"/>
    </row>
    <row r="146" spans="4:7">
      <c r="D146" s="110" t="s">
        <v>44</v>
      </c>
      <c r="E146" s="110" t="s">
        <v>45</v>
      </c>
      <c r="F146" s="111">
        <v>-117737.43</v>
      </c>
      <c r="G146" s="100"/>
    </row>
    <row r="147" spans="4:7">
      <c r="D147" s="110" t="s">
        <v>180</v>
      </c>
      <c r="E147" s="110" t="s">
        <v>181</v>
      </c>
      <c r="F147" s="111">
        <v>-18051</v>
      </c>
      <c r="G147" s="100"/>
    </row>
    <row r="148" spans="4:7">
      <c r="D148" s="110" t="s">
        <v>46</v>
      </c>
      <c r="E148" s="110" t="s">
        <v>46</v>
      </c>
      <c r="F148" s="111">
        <v>-40297.53</v>
      </c>
      <c r="G148" s="100"/>
    </row>
    <row r="149" spans="4:7">
      <c r="D149" s="110" t="s">
        <v>182</v>
      </c>
      <c r="E149" s="110" t="s">
        <v>182</v>
      </c>
      <c r="F149" s="111">
        <v>-29868</v>
      </c>
      <c r="G149" s="100"/>
    </row>
    <row r="150" spans="4:7">
      <c r="D150" s="110" t="s">
        <v>47</v>
      </c>
      <c r="E150" s="110" t="s">
        <v>47</v>
      </c>
      <c r="F150" s="111">
        <v>-357059.93</v>
      </c>
      <c r="G150" s="100"/>
    </row>
    <row r="151" spans="4:7">
      <c r="D151" s="110" t="s">
        <v>48</v>
      </c>
      <c r="E151" s="110" t="s">
        <v>183</v>
      </c>
      <c r="F151" s="111">
        <v>0</v>
      </c>
      <c r="G151" s="100"/>
    </row>
    <row r="152" spans="4:7">
      <c r="D152" s="110" t="s">
        <v>49</v>
      </c>
      <c r="E152" s="110" t="s">
        <v>49</v>
      </c>
      <c r="F152" s="111">
        <v>-34968</v>
      </c>
      <c r="G152" s="100"/>
    </row>
    <row r="153" spans="4:7">
      <c r="D153" s="110" t="s">
        <v>287</v>
      </c>
      <c r="E153" s="110" t="s">
        <v>287</v>
      </c>
      <c r="F153" s="111">
        <v>-660</v>
      </c>
      <c r="G153" s="100"/>
    </row>
    <row r="154" spans="4:7">
      <c r="D154" s="110" t="s">
        <v>184</v>
      </c>
      <c r="E154" s="110" t="s">
        <v>184</v>
      </c>
      <c r="F154" s="111">
        <v>-756</v>
      </c>
      <c r="G154" s="100"/>
    </row>
    <row r="155" spans="4:7">
      <c r="D155" s="110" t="s">
        <v>185</v>
      </c>
      <c r="E155" s="110" t="s">
        <v>185</v>
      </c>
      <c r="F155" s="111">
        <v>-4957.32</v>
      </c>
      <c r="G155" s="100"/>
    </row>
    <row r="156" spans="4:7">
      <c r="D156" s="110" t="s">
        <v>334</v>
      </c>
      <c r="E156" s="110" t="s">
        <v>335</v>
      </c>
      <c r="F156" s="111">
        <v>0</v>
      </c>
      <c r="G156" s="100"/>
    </row>
    <row r="157" spans="4:7">
      <c r="D157" s="110" t="s">
        <v>51</v>
      </c>
      <c r="E157" s="110" t="s">
        <v>186</v>
      </c>
      <c r="F157" s="111">
        <v>-16872.72</v>
      </c>
      <c r="G157" s="100"/>
    </row>
    <row r="158" spans="4:7">
      <c r="D158" s="110" t="s">
        <v>52</v>
      </c>
      <c r="E158" s="110" t="s">
        <v>187</v>
      </c>
      <c r="F158" s="111">
        <v>-14532.6</v>
      </c>
      <c r="G158" s="100"/>
    </row>
    <row r="159" spans="4:7">
      <c r="D159" s="110" t="s">
        <v>188</v>
      </c>
      <c r="E159" s="110" t="s">
        <v>188</v>
      </c>
      <c r="F159" s="111">
        <v>-564</v>
      </c>
      <c r="G159" s="100"/>
    </row>
    <row r="160" spans="4:7">
      <c r="D160" s="110" t="s">
        <v>189</v>
      </c>
      <c r="E160" s="110" t="s">
        <v>50</v>
      </c>
      <c r="F160" s="111">
        <v>0</v>
      </c>
      <c r="G160" s="100"/>
    </row>
    <row r="161" spans="4:7">
      <c r="D161" s="110" t="s">
        <v>53</v>
      </c>
      <c r="E161" s="110" t="s">
        <v>54</v>
      </c>
      <c r="F161" s="111">
        <v>-840</v>
      </c>
      <c r="G161" s="100"/>
    </row>
    <row r="162" spans="4:7">
      <c r="D162" s="110" t="s">
        <v>55</v>
      </c>
      <c r="E162" s="110" t="s">
        <v>56</v>
      </c>
      <c r="F162" s="111">
        <v>-627258.81000000006</v>
      </c>
      <c r="G162" s="100"/>
    </row>
    <row r="163" spans="4:7">
      <c r="D163" s="110" t="s">
        <v>190</v>
      </c>
      <c r="E163" s="110" t="s">
        <v>191</v>
      </c>
      <c r="F163" s="111">
        <v>0</v>
      </c>
      <c r="G163" s="100"/>
    </row>
    <row r="164" spans="4:7">
      <c r="D164" s="110" t="s">
        <v>192</v>
      </c>
      <c r="E164" s="110" t="s">
        <v>193</v>
      </c>
      <c r="F164" s="111">
        <v>-2508</v>
      </c>
      <c r="G164" s="100"/>
    </row>
    <row r="165" spans="4:7">
      <c r="D165" s="110" t="s">
        <v>328</v>
      </c>
      <c r="E165" s="110" t="s">
        <v>328</v>
      </c>
      <c r="F165" s="111">
        <v>-360</v>
      </c>
      <c r="G165" s="100"/>
    </row>
    <row r="166" spans="4:7">
      <c r="D166" s="110" t="s">
        <v>57</v>
      </c>
      <c r="E166" s="110" t="s">
        <v>58</v>
      </c>
      <c r="F166" s="111">
        <v>-47890.8</v>
      </c>
      <c r="G166" s="100"/>
    </row>
    <row r="167" spans="4:7">
      <c r="D167" s="110" t="s">
        <v>302</v>
      </c>
      <c r="E167" s="110" t="s">
        <v>303</v>
      </c>
      <c r="F167" s="111">
        <v>1948.45</v>
      </c>
      <c r="G167" s="100"/>
    </row>
    <row r="168" spans="4:7">
      <c r="D168" s="110" t="s">
        <v>59</v>
      </c>
      <c r="E168" s="110" t="s">
        <v>60</v>
      </c>
      <c r="F168" s="111">
        <v>-213104</v>
      </c>
      <c r="G168" s="100"/>
    </row>
    <row r="169" spans="4:7">
      <c r="D169" s="110" t="s">
        <v>61</v>
      </c>
      <c r="E169" s="110" t="s">
        <v>62</v>
      </c>
      <c r="F169" s="111">
        <v>99950.82</v>
      </c>
      <c r="G169" s="100"/>
    </row>
    <row r="170" spans="4:7">
      <c r="D170" s="110" t="s">
        <v>194</v>
      </c>
      <c r="E170" s="110" t="s">
        <v>194</v>
      </c>
      <c r="F170" s="111">
        <v>-72</v>
      </c>
      <c r="G170" s="100"/>
    </row>
    <row r="171" spans="4:7">
      <c r="D171" s="110" t="s">
        <v>63</v>
      </c>
      <c r="E171" s="110" t="s">
        <v>195</v>
      </c>
      <c r="F171" s="111">
        <v>-146628.10999999999</v>
      </c>
      <c r="G171" s="100"/>
    </row>
    <row r="172" spans="4:7">
      <c r="D172" s="110" t="s">
        <v>64</v>
      </c>
      <c r="E172" s="110" t="s">
        <v>304</v>
      </c>
      <c r="F172" s="111">
        <v>0</v>
      </c>
      <c r="G172" s="100"/>
    </row>
    <row r="173" spans="4:7">
      <c r="D173" s="110" t="s">
        <v>65</v>
      </c>
      <c r="E173" s="110" t="s">
        <v>305</v>
      </c>
      <c r="F173" s="111">
        <v>0</v>
      </c>
      <c r="G173" s="100"/>
    </row>
    <row r="174" spans="4:7">
      <c r="D174" s="110" t="s">
        <v>66</v>
      </c>
      <c r="E174" s="110" t="s">
        <v>196</v>
      </c>
      <c r="F174" s="111">
        <v>-2754</v>
      </c>
      <c r="G174" s="100"/>
    </row>
    <row r="175" spans="4:7">
      <c r="D175" s="110" t="s">
        <v>67</v>
      </c>
      <c r="E175" s="110" t="s">
        <v>197</v>
      </c>
      <c r="F175" s="111">
        <v>0</v>
      </c>
      <c r="G175" s="100"/>
    </row>
    <row r="176" spans="4:7">
      <c r="D176" s="110" t="s">
        <v>68</v>
      </c>
      <c r="E176" s="110" t="s">
        <v>320</v>
      </c>
      <c r="F176" s="111">
        <v>-1758.8</v>
      </c>
      <c r="G176" s="100"/>
    </row>
    <row r="177" spans="4:7">
      <c r="D177" s="110" t="s">
        <v>69</v>
      </c>
      <c r="E177" s="110" t="s">
        <v>288</v>
      </c>
      <c r="F177" s="111">
        <v>-25744.46</v>
      </c>
      <c r="G177" s="100"/>
    </row>
    <row r="178" spans="4:7">
      <c r="D178" s="110" t="s">
        <v>70</v>
      </c>
      <c r="E178" s="110" t="s">
        <v>198</v>
      </c>
      <c r="F178" s="111">
        <v>0</v>
      </c>
      <c r="G178" s="100"/>
    </row>
    <row r="179" spans="4:7">
      <c r="D179" s="110" t="s">
        <v>306</v>
      </c>
      <c r="E179" s="110" t="s">
        <v>307</v>
      </c>
      <c r="F179" s="111">
        <v>-117</v>
      </c>
      <c r="G179" s="100"/>
    </row>
    <row r="180" spans="4:7">
      <c r="D180" s="110" t="s">
        <v>289</v>
      </c>
      <c r="E180" s="110" t="s">
        <v>290</v>
      </c>
      <c r="F180" s="111">
        <v>0</v>
      </c>
      <c r="G180" s="100"/>
    </row>
    <row r="181" spans="4:7">
      <c r="D181" s="110" t="s">
        <v>199</v>
      </c>
      <c r="E181" s="110" t="s">
        <v>200</v>
      </c>
      <c r="F181" s="111">
        <v>-75802.69</v>
      </c>
      <c r="G181" s="100"/>
    </row>
    <row r="182" spans="4:7">
      <c r="D182" s="110" t="s">
        <v>336</v>
      </c>
      <c r="E182" s="110" t="s">
        <v>89</v>
      </c>
      <c r="F182" s="111">
        <v>-820.22</v>
      </c>
      <c r="G182" s="100"/>
    </row>
    <row r="183" spans="4:7">
      <c r="D183" s="110" t="s">
        <v>291</v>
      </c>
      <c r="E183" s="110" t="s">
        <v>292</v>
      </c>
      <c r="F183" s="111">
        <v>0</v>
      </c>
      <c r="G183" s="100"/>
    </row>
    <row r="184" spans="4:7">
      <c r="D184" s="110" t="s">
        <v>338</v>
      </c>
      <c r="E184" s="110" t="s">
        <v>89</v>
      </c>
      <c r="F184" s="111">
        <v>-2988</v>
      </c>
      <c r="G184" s="100"/>
    </row>
    <row r="185" spans="4:7">
      <c r="D185" s="110" t="s">
        <v>71</v>
      </c>
      <c r="E185" s="110" t="s">
        <v>293</v>
      </c>
      <c r="F185" s="111">
        <v>-64832.42</v>
      </c>
      <c r="G185" s="100"/>
    </row>
    <row r="186" spans="4:7">
      <c r="D186" s="110" t="s">
        <v>339</v>
      </c>
      <c r="E186" s="110" t="s">
        <v>89</v>
      </c>
      <c r="F186" s="111">
        <v>-2988</v>
      </c>
      <c r="G186" s="100"/>
    </row>
    <row r="187" spans="4:7">
      <c r="D187" s="110" t="s">
        <v>294</v>
      </c>
      <c r="E187" s="110" t="s">
        <v>295</v>
      </c>
      <c r="F187" s="111">
        <v>0</v>
      </c>
      <c r="G187" s="100"/>
    </row>
    <row r="188" spans="4:7">
      <c r="D188" s="110" t="s">
        <v>201</v>
      </c>
      <c r="E188" s="110" t="s">
        <v>202</v>
      </c>
      <c r="F188" s="111">
        <v>-360</v>
      </c>
      <c r="G188" s="100"/>
    </row>
    <row r="189" spans="4:7">
      <c r="D189" s="110" t="s">
        <v>203</v>
      </c>
      <c r="E189" s="110" t="s">
        <v>204</v>
      </c>
      <c r="F189" s="111">
        <v>-5448</v>
      </c>
      <c r="G189" s="100"/>
    </row>
    <row r="190" spans="4:7">
      <c r="D190" s="110" t="s">
        <v>72</v>
      </c>
      <c r="E190" s="110" t="s">
        <v>72</v>
      </c>
      <c r="F190" s="111">
        <v>-8325</v>
      </c>
      <c r="G190" s="100"/>
    </row>
    <row r="191" spans="4:7">
      <c r="D191" s="110" t="s">
        <v>329</v>
      </c>
      <c r="E191" s="110" t="s">
        <v>89</v>
      </c>
      <c r="F191" s="111">
        <v>360</v>
      </c>
      <c r="G191" s="100"/>
    </row>
    <row r="192" spans="4:7">
      <c r="D192" s="110" t="s">
        <v>205</v>
      </c>
      <c r="E192" s="110" t="s">
        <v>205</v>
      </c>
      <c r="F192" s="111">
        <v>-6601.2</v>
      </c>
      <c r="G192" s="100"/>
    </row>
    <row r="193" spans="4:7">
      <c r="D193" s="110" t="s">
        <v>73</v>
      </c>
      <c r="E193" s="110" t="s">
        <v>73</v>
      </c>
      <c r="F193" s="111">
        <v>-2841.6</v>
      </c>
      <c r="G193" s="100"/>
    </row>
    <row r="194" spans="4:7">
      <c r="D194" s="110" t="s">
        <v>206</v>
      </c>
      <c r="E194" s="110" t="s">
        <v>206</v>
      </c>
      <c r="F194" s="111">
        <v>-5069</v>
      </c>
      <c r="G194" s="100"/>
    </row>
    <row r="195" spans="4:7">
      <c r="D195" s="110" t="s">
        <v>207</v>
      </c>
      <c r="E195" s="110" t="s">
        <v>208</v>
      </c>
      <c r="F195" s="111">
        <v>-1344</v>
      </c>
      <c r="G195" s="100"/>
    </row>
    <row r="196" spans="4:7">
      <c r="D196" s="110" t="s">
        <v>209</v>
      </c>
      <c r="E196" s="110" t="s">
        <v>209</v>
      </c>
      <c r="F196" s="111">
        <v>-360</v>
      </c>
      <c r="G196" s="100"/>
    </row>
    <row r="197" spans="4:7">
      <c r="D197" s="110" t="s">
        <v>210</v>
      </c>
      <c r="E197" s="110" t="s">
        <v>211</v>
      </c>
      <c r="F197" s="111">
        <v>-16732.5</v>
      </c>
      <c r="G197" s="100"/>
    </row>
    <row r="198" spans="4:7">
      <c r="D198" s="110" t="s">
        <v>321</v>
      </c>
      <c r="E198" s="110" t="s">
        <v>89</v>
      </c>
      <c r="F198" s="111">
        <v>0</v>
      </c>
      <c r="G198" s="100"/>
    </row>
    <row r="199" spans="4:7">
      <c r="D199" s="110" t="s">
        <v>212</v>
      </c>
      <c r="E199" s="110" t="s">
        <v>213</v>
      </c>
      <c r="F199" s="111">
        <v>-619.79999999999995</v>
      </c>
      <c r="G199" s="100"/>
    </row>
    <row r="200" spans="4:7">
      <c r="D200" s="110" t="s">
        <v>214</v>
      </c>
      <c r="E200" s="110" t="s">
        <v>214</v>
      </c>
      <c r="F200" s="111">
        <v>-7295.9</v>
      </c>
      <c r="G200" s="100"/>
    </row>
    <row r="201" spans="4:7">
      <c r="D201" s="110" t="s">
        <v>340</v>
      </c>
      <c r="E201" s="110" t="s">
        <v>341</v>
      </c>
      <c r="F201" s="111">
        <v>6534</v>
      </c>
      <c r="G201" s="100"/>
    </row>
    <row r="202" spans="4:7">
      <c r="D202" s="110" t="s">
        <v>308</v>
      </c>
      <c r="E202" s="110" t="s">
        <v>308</v>
      </c>
      <c r="F202" s="111">
        <v>0</v>
      </c>
      <c r="G202" s="100"/>
    </row>
    <row r="203" spans="4:7">
      <c r="D203" s="110" t="s">
        <v>74</v>
      </c>
      <c r="E203" s="110" t="s">
        <v>75</v>
      </c>
      <c r="F203" s="111">
        <v>-2520</v>
      </c>
      <c r="G203" s="100"/>
    </row>
    <row r="204" spans="4:7">
      <c r="D204" s="110" t="s">
        <v>342</v>
      </c>
      <c r="E204" s="110" t="s">
        <v>343</v>
      </c>
      <c r="F204" s="111">
        <v>216</v>
      </c>
      <c r="G204" s="100"/>
    </row>
    <row r="205" spans="4:7">
      <c r="D205" s="110" t="s">
        <v>76</v>
      </c>
      <c r="E205" s="110" t="s">
        <v>77</v>
      </c>
      <c r="F205" s="111">
        <v>-43321.2</v>
      </c>
      <c r="G205" s="100"/>
    </row>
    <row r="206" spans="4:7">
      <c r="D206" s="110" t="s">
        <v>215</v>
      </c>
      <c r="E206" s="110" t="s">
        <v>216</v>
      </c>
      <c r="F206" s="111">
        <v>-2041.2</v>
      </c>
      <c r="G206" s="100"/>
    </row>
    <row r="207" spans="4:7">
      <c r="D207" s="110" t="s">
        <v>217</v>
      </c>
      <c r="E207" s="110" t="s">
        <v>217</v>
      </c>
      <c r="F207" s="111">
        <v>-1203</v>
      </c>
      <c r="G207" s="100"/>
    </row>
    <row r="208" spans="4:7">
      <c r="D208" s="110" t="s">
        <v>218</v>
      </c>
      <c r="E208" s="110" t="s">
        <v>218</v>
      </c>
      <c r="F208" s="111">
        <v>-9360</v>
      </c>
      <c r="G208" s="100"/>
    </row>
    <row r="209" spans="4:7">
      <c r="D209" s="110" t="s">
        <v>78</v>
      </c>
      <c r="E209" s="110" t="s">
        <v>78</v>
      </c>
      <c r="F209" s="111">
        <v>-18000.13</v>
      </c>
      <c r="G209" s="100"/>
    </row>
    <row r="210" spans="4:7">
      <c r="D210" s="110" t="s">
        <v>79</v>
      </c>
      <c r="E210" s="110" t="s">
        <v>80</v>
      </c>
      <c r="F210" s="111">
        <v>-3848</v>
      </c>
      <c r="G210" s="100"/>
    </row>
    <row r="211" spans="4:7">
      <c r="D211" s="110" t="s">
        <v>219</v>
      </c>
      <c r="E211" s="110" t="s">
        <v>220</v>
      </c>
      <c r="F211" s="111">
        <v>-134444.79999999999</v>
      </c>
      <c r="G211" s="100"/>
    </row>
    <row r="212" spans="4:7">
      <c r="D212" s="110" t="s">
        <v>81</v>
      </c>
      <c r="E212" s="110" t="s">
        <v>82</v>
      </c>
      <c r="F212" s="111">
        <v>-35133.42</v>
      </c>
      <c r="G212" s="100"/>
    </row>
    <row r="213" spans="4:7">
      <c r="D213" s="110" t="s">
        <v>83</v>
      </c>
      <c r="E213" s="110" t="s">
        <v>83</v>
      </c>
      <c r="F213" s="111">
        <v>-148947.07999999999</v>
      </c>
      <c r="G213" s="101"/>
    </row>
    <row r="214" spans="4:7">
      <c r="D214" s="110" t="s">
        <v>84</v>
      </c>
      <c r="E214" s="110" t="s">
        <v>85</v>
      </c>
      <c r="F214" s="111">
        <v>-5608</v>
      </c>
      <c r="G214" s="102"/>
    </row>
    <row r="215" spans="4:7">
      <c r="D215" s="110" t="s">
        <v>86</v>
      </c>
      <c r="E215" s="110" t="s">
        <v>87</v>
      </c>
      <c r="F215" s="111">
        <v>-38413</v>
      </c>
      <c r="G215" s="102"/>
    </row>
    <row r="216" spans="4:7">
      <c r="D216" s="110" t="s">
        <v>88</v>
      </c>
      <c r="E216" s="110" t="s">
        <v>71</v>
      </c>
      <c r="F216" s="111">
        <v>-3265.2</v>
      </c>
      <c r="G216" s="102"/>
    </row>
    <row r="217" spans="4:7">
      <c r="D217" s="110" t="s">
        <v>90</v>
      </c>
      <c r="E217" s="110" t="s">
        <v>91</v>
      </c>
      <c r="F217" s="111">
        <v>-222935.45</v>
      </c>
      <c r="G217" s="102"/>
    </row>
    <row r="218" spans="4:7">
      <c r="D218" s="110" t="s">
        <v>330</v>
      </c>
      <c r="E218" s="110" t="s">
        <v>89</v>
      </c>
      <c r="F218" s="111">
        <v>2096.64</v>
      </c>
      <c r="G218" s="102"/>
    </row>
    <row r="219" spans="4:7">
      <c r="D219" s="110" t="s">
        <v>92</v>
      </c>
      <c r="E219" s="110" t="s">
        <v>93</v>
      </c>
      <c r="F219" s="111">
        <v>-70285.2</v>
      </c>
      <c r="G219" s="102"/>
    </row>
    <row r="220" spans="4:7">
      <c r="D220" s="110" t="s">
        <v>331</v>
      </c>
      <c r="E220" s="110" t="s">
        <v>331</v>
      </c>
      <c r="F220" s="111">
        <v>0</v>
      </c>
      <c r="G220" s="102"/>
    </row>
    <row r="221" spans="4:7">
      <c r="D221" s="110" t="s">
        <v>322</v>
      </c>
      <c r="E221" s="110" t="s">
        <v>322</v>
      </c>
      <c r="F221" s="111">
        <v>0</v>
      </c>
      <c r="G221" s="102"/>
    </row>
    <row r="222" spans="4:7">
      <c r="D222" s="110" t="s">
        <v>316</v>
      </c>
      <c r="E222" s="110" t="s">
        <v>316</v>
      </c>
      <c r="F222" s="111">
        <v>-1884</v>
      </c>
      <c r="G222" s="102"/>
    </row>
    <row r="223" spans="4:7">
      <c r="D223" s="110" t="s">
        <v>94</v>
      </c>
      <c r="E223" s="110" t="s">
        <v>94</v>
      </c>
      <c r="F223" s="111">
        <v>-536377.19999999995</v>
      </c>
      <c r="G223" s="102"/>
    </row>
    <row r="224" spans="4:7">
      <c r="D224" s="110" t="s">
        <v>221</v>
      </c>
      <c r="E224" s="110" t="s">
        <v>222</v>
      </c>
      <c r="F224" s="111">
        <v>-840</v>
      </c>
      <c r="G224" s="102"/>
    </row>
    <row r="225" spans="4:7">
      <c r="D225" s="110" t="s">
        <v>296</v>
      </c>
      <c r="E225" s="110" t="s">
        <v>297</v>
      </c>
      <c r="F225" s="111">
        <v>-819.6</v>
      </c>
      <c r="G225" s="102"/>
    </row>
    <row r="226" spans="4:7">
      <c r="D226" s="110" t="s">
        <v>223</v>
      </c>
      <c r="E226" s="110" t="s">
        <v>224</v>
      </c>
      <c r="F226" s="111">
        <v>-1770</v>
      </c>
      <c r="G226" s="102"/>
    </row>
    <row r="227" spans="4:7">
      <c r="D227" s="110" t="s">
        <v>225</v>
      </c>
      <c r="E227" s="110" t="s">
        <v>226</v>
      </c>
      <c r="F227" s="111">
        <v>0</v>
      </c>
      <c r="G227" s="102"/>
    </row>
    <row r="228" spans="4:7">
      <c r="D228" s="110" t="s">
        <v>95</v>
      </c>
      <c r="E228" s="110" t="s">
        <v>227</v>
      </c>
      <c r="F228" s="111">
        <v>-16548</v>
      </c>
      <c r="G228" s="102"/>
    </row>
    <row r="229" spans="4:7">
      <c r="D229" s="110" t="s">
        <v>228</v>
      </c>
      <c r="E229" s="110" t="s">
        <v>228</v>
      </c>
      <c r="F229" s="111">
        <v>-956.4</v>
      </c>
      <c r="G229" s="102"/>
    </row>
    <row r="230" spans="4:7">
      <c r="D230" s="110" t="s">
        <v>229</v>
      </c>
      <c r="E230" s="110" t="s">
        <v>230</v>
      </c>
      <c r="F230" s="111">
        <v>-900</v>
      </c>
      <c r="G230" s="102"/>
    </row>
    <row r="231" spans="4:7">
      <c r="D231" s="110" t="s">
        <v>317</v>
      </c>
      <c r="E231" s="110" t="s">
        <v>317</v>
      </c>
      <c r="F231" s="111">
        <v>0</v>
      </c>
      <c r="G231" s="102"/>
    </row>
    <row r="232" spans="4:7">
      <c r="D232" s="110" t="s">
        <v>325</v>
      </c>
      <c r="E232" s="110" t="s">
        <v>325</v>
      </c>
      <c r="F232" s="111">
        <v>0</v>
      </c>
      <c r="G232" s="102"/>
    </row>
    <row r="233" spans="4:7">
      <c r="D233" s="110" t="s">
        <v>231</v>
      </c>
      <c r="E233" s="110" t="s">
        <v>231</v>
      </c>
      <c r="F233" s="111">
        <v>-360</v>
      </c>
      <c r="G233" s="102"/>
    </row>
    <row r="234" spans="4:7">
      <c r="D234" s="110" t="s">
        <v>298</v>
      </c>
      <c r="E234" s="110" t="s">
        <v>89</v>
      </c>
      <c r="F234" s="111">
        <v>0</v>
      </c>
      <c r="G234" s="102"/>
    </row>
    <row r="235" spans="4:7">
      <c r="D235" s="110" t="s">
        <v>332</v>
      </c>
      <c r="E235" s="110" t="s">
        <v>333</v>
      </c>
      <c r="F235" s="111">
        <v>0</v>
      </c>
      <c r="G235" s="102"/>
    </row>
    <row r="236" spans="4:7">
      <c r="D236" s="110" t="s">
        <v>232</v>
      </c>
      <c r="E236" s="110" t="s">
        <v>233</v>
      </c>
      <c r="F236" s="111">
        <v>-37044</v>
      </c>
      <c r="G236" s="102"/>
    </row>
    <row r="237" spans="4:7">
      <c r="D237" s="110" t="s">
        <v>96</v>
      </c>
      <c r="E237" s="110" t="s">
        <v>97</v>
      </c>
      <c r="F237" s="111">
        <v>-1416</v>
      </c>
      <c r="G237" s="102"/>
    </row>
    <row r="238" spans="4:7">
      <c r="D238" s="110" t="s">
        <v>309</v>
      </c>
      <c r="E238" s="110" t="s">
        <v>310</v>
      </c>
      <c r="F238" s="111">
        <v>0</v>
      </c>
      <c r="G238" s="102"/>
    </row>
    <row r="239" spans="4:7">
      <c r="D239" s="110" t="s">
        <v>98</v>
      </c>
      <c r="E239" s="110" t="s">
        <v>99</v>
      </c>
      <c r="F239" s="111">
        <v>-8232.61</v>
      </c>
      <c r="G239" s="102"/>
    </row>
    <row r="240" spans="4:7">
      <c r="D240" s="110" t="s">
        <v>100</v>
      </c>
      <c r="E240" s="110" t="s">
        <v>100</v>
      </c>
      <c r="F240" s="111">
        <v>-92238.12</v>
      </c>
      <c r="G240" s="102"/>
    </row>
    <row r="241" spans="4:7">
      <c r="D241" s="110" t="s">
        <v>101</v>
      </c>
      <c r="E241" s="110" t="s">
        <v>101</v>
      </c>
      <c r="F241" s="111">
        <v>-238894.05</v>
      </c>
      <c r="G241" s="102"/>
    </row>
    <row r="242" spans="4:7">
      <c r="D242" s="110" t="s">
        <v>234</v>
      </c>
      <c r="E242" s="110" t="s">
        <v>234</v>
      </c>
      <c r="F242" s="111">
        <v>-1596</v>
      </c>
      <c r="G242" s="102"/>
    </row>
    <row r="243" spans="4:7">
      <c r="D243" s="110" t="s">
        <v>102</v>
      </c>
      <c r="E243" s="110" t="s">
        <v>102</v>
      </c>
      <c r="F243" s="111">
        <v>-44576.4</v>
      </c>
      <c r="G243" s="102"/>
    </row>
    <row r="244" spans="4:7">
      <c r="D244" s="110" t="s">
        <v>103</v>
      </c>
      <c r="E244" s="110" t="s">
        <v>103</v>
      </c>
      <c r="F244" s="111">
        <v>-188315.78</v>
      </c>
      <c r="G244" s="102"/>
    </row>
    <row r="245" spans="4:7">
      <c r="D245" s="110" t="s">
        <v>235</v>
      </c>
      <c r="E245" s="110" t="s">
        <v>235</v>
      </c>
      <c r="F245" s="111">
        <v>-30734.400000000001</v>
      </c>
      <c r="G245" s="102"/>
    </row>
    <row r="246" spans="4:7">
      <c r="D246" s="110" t="s">
        <v>299</v>
      </c>
      <c r="E246" s="110" t="s">
        <v>89</v>
      </c>
      <c r="F246" s="111">
        <v>0</v>
      </c>
      <c r="G246" s="102"/>
    </row>
    <row r="247" spans="4:7">
      <c r="D247" s="110" t="s">
        <v>236</v>
      </c>
      <c r="E247" s="110" t="s">
        <v>236</v>
      </c>
      <c r="F247" s="111">
        <v>-9447</v>
      </c>
      <c r="G247" s="102"/>
    </row>
    <row r="248" spans="4:7">
      <c r="D248" s="110" t="s">
        <v>104</v>
      </c>
      <c r="E248" s="110" t="s">
        <v>104</v>
      </c>
      <c r="F248" s="111">
        <v>0</v>
      </c>
      <c r="G248" s="102"/>
    </row>
    <row r="249" spans="4:7">
      <c r="D249" s="110" t="s">
        <v>105</v>
      </c>
      <c r="E249" s="110" t="s">
        <v>106</v>
      </c>
      <c r="F249" s="111">
        <v>-2718</v>
      </c>
      <c r="G249" s="102"/>
    </row>
    <row r="250" spans="4:7">
      <c r="D250" s="110" t="s">
        <v>311</v>
      </c>
      <c r="E250" s="110" t="s">
        <v>311</v>
      </c>
      <c r="F250" s="111">
        <v>0</v>
      </c>
      <c r="G250" s="102"/>
    </row>
    <row r="251" spans="4:7">
      <c r="D251" s="110" t="s">
        <v>237</v>
      </c>
      <c r="E251" s="110" t="s">
        <v>238</v>
      </c>
      <c r="F251" s="111">
        <v>0</v>
      </c>
      <c r="G251" s="102"/>
    </row>
    <row r="252" spans="4:7">
      <c r="D252" s="110" t="s">
        <v>107</v>
      </c>
      <c r="E252" s="110" t="s">
        <v>108</v>
      </c>
      <c r="F252" s="111">
        <v>-202938.61</v>
      </c>
      <c r="G252" s="102"/>
    </row>
    <row r="253" spans="4:7">
      <c r="D253" s="110" t="s">
        <v>239</v>
      </c>
      <c r="E253" s="110" t="s">
        <v>240</v>
      </c>
      <c r="F253" s="111">
        <v>0</v>
      </c>
      <c r="G253" s="102"/>
    </row>
    <row r="254" spans="4:7">
      <c r="D254" s="110" t="s">
        <v>241</v>
      </c>
      <c r="E254" s="110" t="s">
        <v>242</v>
      </c>
      <c r="F254" s="111">
        <v>-66636.539999999994</v>
      </c>
      <c r="G254" s="102"/>
    </row>
    <row r="255" spans="4:7">
      <c r="D255" s="110" t="s">
        <v>243</v>
      </c>
      <c r="E255" s="110" t="s">
        <v>244</v>
      </c>
      <c r="F255" s="111">
        <v>-2766</v>
      </c>
      <c r="G255" s="102"/>
    </row>
    <row r="256" spans="4:7">
      <c r="D256" s="110" t="s">
        <v>318</v>
      </c>
      <c r="E256" s="110" t="s">
        <v>319</v>
      </c>
      <c r="F256" s="111">
        <v>0</v>
      </c>
      <c r="G256" s="102"/>
    </row>
    <row r="257" spans="4:7">
      <c r="D257" s="110" t="s">
        <v>245</v>
      </c>
      <c r="E257" s="110" t="s">
        <v>246</v>
      </c>
      <c r="F257" s="111">
        <v>-2940</v>
      </c>
      <c r="G257" s="102"/>
    </row>
    <row r="258" spans="4:7">
      <c r="D258" s="110" t="s">
        <v>247</v>
      </c>
      <c r="E258" s="110" t="s">
        <v>248</v>
      </c>
      <c r="F258" s="111">
        <v>-5040</v>
      </c>
      <c r="G258" s="102"/>
    </row>
    <row r="259" spans="4:7">
      <c r="D259" s="110" t="s">
        <v>312</v>
      </c>
      <c r="E259" s="110" t="s">
        <v>313</v>
      </c>
      <c r="F259" s="111">
        <v>0</v>
      </c>
      <c r="G259" s="102"/>
    </row>
    <row r="260" spans="4:7">
      <c r="D260" s="110" t="s">
        <v>249</v>
      </c>
      <c r="E260" s="110" t="s">
        <v>250</v>
      </c>
      <c r="F260" s="111">
        <v>-1017</v>
      </c>
      <c r="G260" s="102"/>
    </row>
    <row r="261" spans="4:7">
      <c r="D261" s="110" t="s">
        <v>109</v>
      </c>
      <c r="E261" s="110" t="s">
        <v>110</v>
      </c>
      <c r="F261" s="111">
        <v>-10801</v>
      </c>
      <c r="G261" s="102"/>
    </row>
    <row r="262" spans="4:7">
      <c r="D262" s="110" t="s">
        <v>111</v>
      </c>
      <c r="E262" s="110" t="s">
        <v>112</v>
      </c>
      <c r="F262" s="111">
        <v>-47422.96</v>
      </c>
      <c r="G262" s="102"/>
    </row>
    <row r="263" spans="4:7">
      <c r="D263" s="110" t="s">
        <v>113</v>
      </c>
      <c r="E263" s="110" t="s">
        <v>251</v>
      </c>
      <c r="F263" s="111">
        <v>-840</v>
      </c>
      <c r="G263" s="102"/>
    </row>
    <row r="264" spans="4:7">
      <c r="D264" s="110" t="s">
        <v>326</v>
      </c>
      <c r="E264" s="110" t="s">
        <v>327</v>
      </c>
      <c r="F264" s="111">
        <v>0</v>
      </c>
      <c r="G264" s="102"/>
    </row>
    <row r="265" spans="4:7">
      <c r="D265" s="110" t="s">
        <v>314</v>
      </c>
      <c r="E265" s="110" t="s">
        <v>315</v>
      </c>
      <c r="F265" s="111">
        <v>0</v>
      </c>
      <c r="G265" s="102"/>
    </row>
    <row r="266" spans="4:7">
      <c r="D266" s="110" t="s">
        <v>114</v>
      </c>
      <c r="E266" s="110" t="s">
        <v>114</v>
      </c>
      <c r="F266" s="111">
        <v>-446650.47</v>
      </c>
      <c r="G266" s="102"/>
    </row>
    <row r="267" spans="4:7">
      <c r="D267" s="110" t="s">
        <v>252</v>
      </c>
      <c r="E267" s="110" t="s">
        <v>252</v>
      </c>
      <c r="F267" s="111">
        <v>0</v>
      </c>
      <c r="G267" s="102"/>
    </row>
    <row r="268" spans="4:7">
      <c r="D268" s="110" t="s">
        <v>253</v>
      </c>
      <c r="E268" s="110" t="s">
        <v>254</v>
      </c>
      <c r="F268" s="111">
        <v>0</v>
      </c>
      <c r="G268" s="102"/>
    </row>
    <row r="269" spans="4:7">
      <c r="D269" s="110" t="s">
        <v>115</v>
      </c>
      <c r="E269" s="110" t="s">
        <v>255</v>
      </c>
      <c r="F269" s="111">
        <v>0</v>
      </c>
      <c r="G269" s="102"/>
    </row>
    <row r="270" spans="4:7">
      <c r="D270" s="110" t="s">
        <v>256</v>
      </c>
      <c r="E270" s="110" t="s">
        <v>116</v>
      </c>
      <c r="F270" s="111">
        <v>0</v>
      </c>
      <c r="G270" s="102"/>
    </row>
    <row r="271" spans="4:7">
      <c r="D271" s="110" t="s">
        <v>257</v>
      </c>
      <c r="E271" s="110" t="s">
        <v>68</v>
      </c>
      <c r="F271" s="111">
        <v>0</v>
      </c>
      <c r="G271" s="102"/>
    </row>
    <row r="272" spans="4:7">
      <c r="D272" s="110" t="s">
        <v>258</v>
      </c>
      <c r="E272" s="110" t="s">
        <v>259</v>
      </c>
      <c r="F272" s="111">
        <v>-9632.4</v>
      </c>
      <c r="G272" s="102"/>
    </row>
    <row r="273" spans="4:7">
      <c r="D273" s="110" t="s">
        <v>260</v>
      </c>
      <c r="E273" s="110" t="s">
        <v>261</v>
      </c>
      <c r="F273" s="111">
        <v>-784.88</v>
      </c>
      <c r="G273" s="102"/>
    </row>
    <row r="274" spans="4:7">
      <c r="D274" s="110" t="s">
        <v>117</v>
      </c>
      <c r="E274" s="110" t="s">
        <v>118</v>
      </c>
      <c r="F274" s="111">
        <v>-82465</v>
      </c>
      <c r="G274" s="102"/>
    </row>
    <row r="275" spans="4:7">
      <c r="D275" s="110" t="s">
        <v>119</v>
      </c>
      <c r="E275" s="110" t="s">
        <v>120</v>
      </c>
      <c r="F275" s="111">
        <v>0</v>
      </c>
      <c r="G275" s="102"/>
    </row>
    <row r="276" spans="4:7">
      <c r="D276" s="110" t="s">
        <v>262</v>
      </c>
      <c r="E276" s="110" t="s">
        <v>263</v>
      </c>
      <c r="F276" s="111">
        <v>-432</v>
      </c>
      <c r="G276" s="102"/>
    </row>
    <row r="277" spans="4:7">
      <c r="D277" s="110" t="s">
        <v>264</v>
      </c>
      <c r="E277" s="110" t="s">
        <v>264</v>
      </c>
      <c r="F277" s="111">
        <v>-3627</v>
      </c>
      <c r="G277" s="102"/>
    </row>
    <row r="278" spans="4:7">
      <c r="D278" s="110" t="s">
        <v>121</v>
      </c>
      <c r="E278" s="110" t="s">
        <v>122</v>
      </c>
      <c r="F278" s="111">
        <v>-3863.25</v>
      </c>
      <c r="G278" s="102"/>
    </row>
    <row r="279" spans="4:7">
      <c r="D279" s="110" t="s">
        <v>265</v>
      </c>
      <c r="E279" s="110" t="s">
        <v>265</v>
      </c>
      <c r="F279" s="111">
        <v>-2484</v>
      </c>
      <c r="G279" s="102"/>
    </row>
    <row r="280" spans="4:7">
      <c r="D280" s="110" t="s">
        <v>123</v>
      </c>
      <c r="E280" s="110" t="s">
        <v>124</v>
      </c>
      <c r="F280" s="111">
        <v>-31062</v>
      </c>
      <c r="G280" s="102"/>
    </row>
    <row r="281" spans="4:7">
      <c r="D281" s="110" t="s">
        <v>266</v>
      </c>
      <c r="E281" s="110" t="s">
        <v>267</v>
      </c>
      <c r="F281" s="111">
        <v>0</v>
      </c>
      <c r="G281" s="102"/>
    </row>
    <row r="282" spans="4:7">
      <c r="D282" s="110" t="s">
        <v>125</v>
      </c>
      <c r="E282" s="110" t="s">
        <v>125</v>
      </c>
      <c r="F282" s="111">
        <v>-2382</v>
      </c>
      <c r="G282" s="102"/>
    </row>
    <row r="283" spans="4:7">
      <c r="D283" s="110" t="s">
        <v>126</v>
      </c>
      <c r="E283" s="110" t="s">
        <v>126</v>
      </c>
      <c r="F283" s="111">
        <v>-6882.72</v>
      </c>
      <c r="G283" s="102"/>
    </row>
    <row r="284" spans="4:7">
      <c r="D284" s="110" t="s">
        <v>268</v>
      </c>
      <c r="E284" s="110" t="s">
        <v>268</v>
      </c>
      <c r="F284" s="111">
        <v>-19179.13</v>
      </c>
      <c r="G284" s="102"/>
    </row>
    <row r="285" spans="4:7">
      <c r="D285" s="110" t="s">
        <v>300</v>
      </c>
      <c r="E285" s="110" t="s">
        <v>301</v>
      </c>
      <c r="F285" s="111">
        <v>14443.39</v>
      </c>
      <c r="G285" s="102"/>
    </row>
    <row r="286" spans="4:7">
      <c r="D286" s="110" t="s">
        <v>269</v>
      </c>
      <c r="E286" s="110" t="s">
        <v>269</v>
      </c>
      <c r="F286" s="111">
        <v>-1488</v>
      </c>
      <c r="G286" s="102"/>
    </row>
    <row r="287" spans="4:7">
      <c r="D287" s="110" t="s">
        <v>270</v>
      </c>
      <c r="E287" s="110" t="s">
        <v>270</v>
      </c>
      <c r="F287" s="111">
        <v>-20096.59</v>
      </c>
      <c r="G287" s="102"/>
    </row>
    <row r="288" spans="4:7">
      <c r="D288" s="110" t="s">
        <v>271</v>
      </c>
      <c r="E288" s="110" t="s">
        <v>271</v>
      </c>
      <c r="F288" s="111">
        <v>-15591</v>
      </c>
      <c r="G288" s="102"/>
    </row>
    <row r="289" spans="4:7">
      <c r="D289" s="110" t="s">
        <v>272</v>
      </c>
      <c r="E289" s="110" t="s">
        <v>273</v>
      </c>
      <c r="F289" s="111">
        <v>-2916.94</v>
      </c>
      <c r="G289" s="102"/>
    </row>
    <row r="290" spans="4:7">
      <c r="D290" s="110" t="s">
        <v>274</v>
      </c>
      <c r="E290" s="110" t="s">
        <v>199</v>
      </c>
      <c r="F290" s="111">
        <v>0</v>
      </c>
      <c r="G290" s="102"/>
    </row>
    <row r="291" spans="4:7">
      <c r="D291" s="110" t="s">
        <v>127</v>
      </c>
      <c r="E291" s="110" t="s">
        <v>128</v>
      </c>
      <c r="F291" s="111">
        <v>-89278.01</v>
      </c>
      <c r="G291" s="102"/>
    </row>
    <row r="292" spans="4:7">
      <c r="D292" s="110" t="s">
        <v>129</v>
      </c>
      <c r="E292" s="110" t="s">
        <v>130</v>
      </c>
      <c r="F292" s="111">
        <v>-2058</v>
      </c>
      <c r="G292" s="102"/>
    </row>
    <row r="293" spans="4:7">
      <c r="D293" s="110" t="s">
        <v>275</v>
      </c>
      <c r="E293" s="110" t="s">
        <v>276</v>
      </c>
      <c r="F293" s="111">
        <v>-360</v>
      </c>
      <c r="G293" s="102"/>
    </row>
    <row r="294" spans="4:7">
      <c r="D294" s="110" t="s">
        <v>277</v>
      </c>
      <c r="E294" s="110" t="s">
        <v>278</v>
      </c>
      <c r="F294" s="111">
        <v>-504</v>
      </c>
      <c r="G294" s="102"/>
    </row>
    <row r="295" spans="4:7">
      <c r="D295" s="110" t="s">
        <v>279</v>
      </c>
      <c r="E295" s="110" t="s">
        <v>280</v>
      </c>
      <c r="F295" s="111">
        <v>-1224</v>
      </c>
      <c r="G295" s="102"/>
    </row>
    <row r="296" spans="4:7">
      <c r="D296" s="110" t="s">
        <v>281</v>
      </c>
      <c r="E296" s="110" t="s">
        <v>281</v>
      </c>
      <c r="F296" s="111">
        <v>0</v>
      </c>
      <c r="G296" s="102"/>
    </row>
    <row r="297" spans="4:7">
      <c r="D297" s="110" t="s">
        <v>282</v>
      </c>
      <c r="E297" s="110" t="s">
        <v>283</v>
      </c>
      <c r="F297" s="111">
        <v>0</v>
      </c>
      <c r="G297" s="102"/>
    </row>
    <row r="298" spans="4:7">
      <c r="D298" s="110" t="s">
        <v>131</v>
      </c>
      <c r="E298" s="110" t="s">
        <v>131</v>
      </c>
      <c r="F298" s="111">
        <v>-11376.6</v>
      </c>
      <c r="G298" s="102"/>
    </row>
    <row r="299" spans="4:7">
      <c r="D299" s="110" t="s">
        <v>323</v>
      </c>
      <c r="E299" s="110" t="s">
        <v>324</v>
      </c>
      <c r="F299" s="111">
        <v>0</v>
      </c>
      <c r="G299" s="102"/>
    </row>
    <row r="300" spans="4:7">
      <c r="D300" s="110" t="s">
        <v>284</v>
      </c>
      <c r="E300" s="110" t="s">
        <v>284</v>
      </c>
      <c r="F300" s="111">
        <v>-1464</v>
      </c>
      <c r="G300" s="102"/>
    </row>
    <row r="301" spans="4:7">
      <c r="D301" s="110" t="s">
        <v>337</v>
      </c>
      <c r="E301" s="110" t="s">
        <v>89</v>
      </c>
      <c r="F301" s="111">
        <v>0</v>
      </c>
      <c r="G301" s="102"/>
    </row>
    <row r="302" spans="4:7">
      <c r="D302" s="110" t="s">
        <v>285</v>
      </c>
      <c r="E302" s="110" t="s">
        <v>286</v>
      </c>
      <c r="F302" s="111">
        <v>-648</v>
      </c>
      <c r="G302" s="102"/>
    </row>
    <row r="303" spans="4:7">
      <c r="D303" s="103" t="s">
        <v>134</v>
      </c>
      <c r="E303" s="103"/>
      <c r="F303" s="112">
        <v>-4891956.93</v>
      </c>
      <c r="G303" s="102"/>
    </row>
    <row r="304" spans="4:7">
      <c r="D304" s="145"/>
      <c r="E304" s="145"/>
      <c r="F304" s="146"/>
      <c r="G304" s="102"/>
    </row>
    <row r="305" spans="4:7">
      <c r="D305" s="104"/>
      <c r="E305" s="104"/>
      <c r="F305" s="104"/>
      <c r="G305" s="102"/>
    </row>
    <row r="306" spans="4:7">
      <c r="D306" s="104"/>
      <c r="E306" s="104"/>
      <c r="F306" s="104"/>
      <c r="G306" s="102"/>
    </row>
    <row r="307" spans="4:7">
      <c r="D307" s="104"/>
      <c r="E307" s="104"/>
      <c r="F307" s="104"/>
      <c r="G307" s="102"/>
    </row>
    <row r="308" spans="4:7">
      <c r="D308" s="104"/>
      <c r="E308" s="104"/>
      <c r="F308" s="104"/>
      <c r="G308" s="102"/>
    </row>
    <row r="309" spans="4:7">
      <c r="D309" s="104"/>
      <c r="E309" s="104"/>
      <c r="F309" s="104"/>
      <c r="G309" s="102"/>
    </row>
    <row r="310" spans="4:7">
      <c r="D310" s="104"/>
      <c r="E310" s="104"/>
      <c r="F310" s="104"/>
      <c r="G310" s="102"/>
    </row>
    <row r="311" spans="4:7">
      <c r="D311" s="104"/>
      <c r="E311" s="104"/>
      <c r="F311" s="104"/>
      <c r="G311" s="102"/>
    </row>
    <row r="312" spans="4:7">
      <c r="D312" s="104"/>
      <c r="E312" s="104"/>
      <c r="F312" s="104"/>
      <c r="G312" s="102"/>
    </row>
    <row r="313" spans="4:7">
      <c r="D313" s="104"/>
      <c r="E313" s="104"/>
      <c r="F313" s="104"/>
      <c r="G313" s="102"/>
    </row>
    <row r="314" spans="4:7">
      <c r="D314" s="104"/>
      <c r="E314" s="104"/>
      <c r="F314" s="104"/>
      <c r="G314" s="102"/>
    </row>
    <row r="315" spans="4:7">
      <c r="D315" s="104"/>
      <c r="E315" s="104"/>
      <c r="F315" s="104"/>
      <c r="G315" s="102"/>
    </row>
    <row r="316" spans="4:7">
      <c r="D316" s="104"/>
      <c r="E316" s="104"/>
      <c r="F316" s="104"/>
      <c r="G316" s="102"/>
    </row>
    <row r="317" spans="4:7">
      <c r="D317" s="104"/>
      <c r="E317" s="104"/>
      <c r="F317" s="104"/>
      <c r="G317" s="102"/>
    </row>
    <row r="318" spans="4:7">
      <c r="D318" s="104"/>
      <c r="E318" s="104"/>
      <c r="F318" s="104"/>
      <c r="G318" s="102"/>
    </row>
    <row r="319" spans="4:7">
      <c r="D319" s="104"/>
      <c r="E319" s="104"/>
      <c r="F319" s="104"/>
      <c r="G319" s="102"/>
    </row>
    <row r="320" spans="4:7">
      <c r="D320" s="104"/>
      <c r="E320" s="104"/>
      <c r="F320" s="104"/>
      <c r="G320" s="102"/>
    </row>
    <row r="321" spans="4:7">
      <c r="D321" s="104"/>
      <c r="E321" s="104"/>
      <c r="F321" s="104"/>
      <c r="G321" s="102"/>
    </row>
    <row r="322" spans="4:7">
      <c r="D322" s="104"/>
      <c r="E322" s="104"/>
      <c r="F322" s="104"/>
      <c r="G322" s="102"/>
    </row>
    <row r="323" spans="4:7">
      <c r="D323" s="104"/>
      <c r="E323" s="104"/>
      <c r="F323" s="104"/>
      <c r="G323" s="102"/>
    </row>
    <row r="324" spans="4:7">
      <c r="D324" s="104"/>
      <c r="E324" s="104"/>
      <c r="F324" s="104"/>
      <c r="G324" s="102"/>
    </row>
    <row r="325" spans="4:7">
      <c r="D325" s="104"/>
      <c r="E325" s="104"/>
      <c r="F325" s="104"/>
      <c r="G325" s="102"/>
    </row>
    <row r="326" spans="4:7">
      <c r="D326" s="104"/>
      <c r="E326" s="104"/>
      <c r="F326" s="104"/>
      <c r="G326" s="102"/>
    </row>
    <row r="327" spans="4:7">
      <c r="D327" s="104"/>
      <c r="E327" s="104"/>
      <c r="F327" s="104"/>
      <c r="G327" s="102"/>
    </row>
    <row r="328" spans="4:7">
      <c r="D328" s="104"/>
      <c r="E328" s="104"/>
      <c r="F328" s="104"/>
      <c r="G328" s="102"/>
    </row>
    <row r="329" spans="4:7">
      <c r="D329" s="104"/>
      <c r="E329" s="104"/>
      <c r="F329" s="104"/>
      <c r="G329" s="102"/>
    </row>
    <row r="330" spans="4:7">
      <c r="D330" s="104"/>
      <c r="E330" s="104"/>
      <c r="F330" s="104"/>
      <c r="G330" s="102"/>
    </row>
    <row r="331" spans="4:7">
      <c r="D331" s="104"/>
      <c r="E331" s="104"/>
      <c r="F331" s="104"/>
      <c r="G331" s="102"/>
    </row>
    <row r="332" spans="4:7">
      <c r="D332" s="104"/>
      <c r="E332" s="104"/>
      <c r="F332" s="104"/>
      <c r="G332" s="102"/>
    </row>
    <row r="333" spans="4:7">
      <c r="D333" s="104"/>
      <c r="E333" s="104"/>
      <c r="F333" s="104"/>
      <c r="G333" s="102"/>
    </row>
    <row r="334" spans="4:7">
      <c r="D334" s="104"/>
      <c r="E334" s="104"/>
      <c r="F334" s="104"/>
      <c r="G334" s="102"/>
    </row>
    <row r="335" spans="4:7">
      <c r="D335" s="104"/>
      <c r="E335" s="104"/>
      <c r="F335" s="104"/>
      <c r="G335" s="102"/>
    </row>
    <row r="336" spans="4:7">
      <c r="D336" s="104"/>
      <c r="E336" s="104"/>
      <c r="F336" s="104"/>
      <c r="G336" s="102"/>
    </row>
    <row r="337" spans="4:7">
      <c r="D337" s="104"/>
      <c r="E337" s="104"/>
      <c r="F337" s="104"/>
      <c r="G337" s="102"/>
    </row>
    <row r="338" spans="4:7">
      <c r="D338" s="104"/>
      <c r="E338" s="104"/>
      <c r="F338" s="104"/>
      <c r="G338" s="102"/>
    </row>
    <row r="339" spans="4:7">
      <c r="D339" s="104"/>
      <c r="E339" s="104"/>
      <c r="F339" s="104"/>
      <c r="G339" s="102"/>
    </row>
    <row r="340" spans="4:7">
      <c r="D340" s="104"/>
      <c r="E340" s="104"/>
      <c r="F340" s="104"/>
      <c r="G340" s="102"/>
    </row>
    <row r="341" spans="4:7">
      <c r="D341" s="104"/>
      <c r="E341" s="104"/>
      <c r="F341" s="104"/>
      <c r="G341" s="102"/>
    </row>
    <row r="342" spans="4:7">
      <c r="D342" s="104"/>
      <c r="E342" s="104"/>
      <c r="F342" s="104"/>
      <c r="G342" s="102"/>
    </row>
    <row r="343" spans="4:7">
      <c r="D343" s="104"/>
      <c r="E343" s="104"/>
      <c r="F343" s="104"/>
      <c r="G343" s="102"/>
    </row>
    <row r="344" spans="4:7">
      <c r="D344" s="104"/>
      <c r="E344" s="104"/>
      <c r="F344" s="104"/>
      <c r="G344" s="102"/>
    </row>
    <row r="345" spans="4:7">
      <c r="D345" s="104"/>
      <c r="E345" s="104"/>
      <c r="F345" s="104"/>
      <c r="G345" s="102"/>
    </row>
    <row r="346" spans="4:7">
      <c r="D346" s="104"/>
      <c r="E346" s="104"/>
      <c r="F346" s="104"/>
      <c r="G346" s="102"/>
    </row>
    <row r="347" spans="4:7">
      <c r="D347" s="104"/>
      <c r="E347" s="104"/>
      <c r="F347" s="104"/>
      <c r="G347" s="102"/>
    </row>
    <row r="348" spans="4:7">
      <c r="D348" s="104"/>
      <c r="E348" s="104"/>
      <c r="F348" s="104"/>
      <c r="G348" s="102"/>
    </row>
    <row r="349" spans="4:7">
      <c r="D349" s="104"/>
      <c r="E349" s="104"/>
      <c r="F349" s="104"/>
      <c r="G349" s="102"/>
    </row>
    <row r="350" spans="4:7">
      <c r="D350" s="104"/>
      <c r="E350" s="104"/>
      <c r="F350" s="104"/>
      <c r="G350" s="102"/>
    </row>
    <row r="351" spans="4:7">
      <c r="D351" s="104"/>
      <c r="E351" s="104"/>
      <c r="F351" s="104"/>
      <c r="G351" s="102"/>
    </row>
    <row r="352" spans="4:7">
      <c r="D352" s="104"/>
      <c r="E352" s="104"/>
      <c r="F352" s="104"/>
      <c r="G352" s="102"/>
    </row>
    <row r="353" spans="4:7">
      <c r="D353" s="104"/>
      <c r="E353" s="104"/>
      <c r="F353" s="104"/>
      <c r="G353" s="102"/>
    </row>
    <row r="354" spans="4:7">
      <c r="D354" s="104"/>
      <c r="E354" s="104"/>
      <c r="F354" s="104"/>
      <c r="G354" s="102"/>
    </row>
    <row r="355" spans="4:7">
      <c r="D355" s="104"/>
      <c r="E355" s="104"/>
      <c r="F355" s="104"/>
      <c r="G355" s="102"/>
    </row>
    <row r="356" spans="4:7">
      <c r="D356" s="104"/>
      <c r="E356" s="104"/>
      <c r="F356" s="104"/>
      <c r="G356" s="102"/>
    </row>
    <row r="357" spans="4:7">
      <c r="D357" s="104"/>
      <c r="E357" s="104"/>
      <c r="F357" s="104"/>
      <c r="G357" s="102"/>
    </row>
    <row r="358" spans="4:7">
      <c r="D358" s="104"/>
      <c r="E358" s="104"/>
      <c r="F358" s="104"/>
      <c r="G358" s="102"/>
    </row>
    <row r="359" spans="4:7">
      <c r="D359" s="104"/>
      <c r="E359" s="104"/>
      <c r="F359" s="104"/>
      <c r="G359" s="102"/>
    </row>
    <row r="360" spans="4:7">
      <c r="D360" s="104"/>
      <c r="E360" s="104"/>
      <c r="F360" s="104"/>
      <c r="G360" s="102"/>
    </row>
    <row r="361" spans="4:7">
      <c r="D361" s="104"/>
      <c r="E361" s="104"/>
      <c r="F361" s="104"/>
      <c r="G361" s="102"/>
    </row>
    <row r="362" spans="4:7">
      <c r="D362" s="104"/>
      <c r="E362" s="104"/>
      <c r="F362" s="104"/>
      <c r="G362" s="102"/>
    </row>
    <row r="363" spans="4:7">
      <c r="D363" s="104"/>
      <c r="E363" s="104"/>
      <c r="F363" s="104"/>
      <c r="G363" s="102"/>
    </row>
    <row r="364" spans="4:7">
      <c r="D364" s="104"/>
      <c r="E364" s="104"/>
      <c r="F364" s="104"/>
      <c r="G364" s="102"/>
    </row>
    <row r="365" spans="4:7">
      <c r="D365" s="104"/>
      <c r="E365" s="104"/>
      <c r="F365" s="104"/>
      <c r="G365" s="102"/>
    </row>
    <row r="366" spans="4:7">
      <c r="D366" s="104"/>
      <c r="E366" s="104"/>
      <c r="F366" s="104"/>
      <c r="G366" s="102"/>
    </row>
    <row r="367" spans="4:7">
      <c r="D367" s="104"/>
      <c r="E367" s="104"/>
      <c r="F367" s="104"/>
      <c r="G367" s="102"/>
    </row>
    <row r="368" spans="4:7">
      <c r="D368" s="104"/>
      <c r="E368" s="104"/>
      <c r="F368" s="104"/>
      <c r="G368" s="102"/>
    </row>
    <row r="369" spans="4:7">
      <c r="D369" s="104"/>
      <c r="E369" s="104"/>
      <c r="F369" s="104"/>
      <c r="G369" s="102"/>
    </row>
    <row r="370" spans="4:7">
      <c r="D370" s="104"/>
      <c r="E370" s="104"/>
      <c r="F370" s="104"/>
      <c r="G370" s="102"/>
    </row>
    <row r="371" spans="4:7">
      <c r="D371" s="104"/>
      <c r="E371" s="104"/>
      <c r="F371" s="104"/>
      <c r="G371" s="102"/>
    </row>
    <row r="372" spans="4:7">
      <c r="D372" s="104"/>
      <c r="E372" s="104"/>
      <c r="F372" s="104"/>
      <c r="G372" s="102"/>
    </row>
    <row r="373" spans="4:7">
      <c r="D373" s="104"/>
      <c r="E373" s="104"/>
      <c r="F373" s="104"/>
      <c r="G373" s="102"/>
    </row>
    <row r="374" spans="4:7">
      <c r="D374" s="104"/>
      <c r="E374" s="104"/>
      <c r="F374" s="104"/>
      <c r="G374" s="102"/>
    </row>
    <row r="375" spans="4:7">
      <c r="D375" s="104"/>
      <c r="E375" s="104"/>
      <c r="F375" s="104"/>
      <c r="G375" s="102"/>
    </row>
    <row r="376" spans="4:7">
      <c r="D376" s="104"/>
      <c r="E376" s="104"/>
      <c r="F376" s="104"/>
      <c r="G376" s="102"/>
    </row>
    <row r="377" spans="4:7">
      <c r="D377" s="104"/>
      <c r="E377" s="104"/>
      <c r="F377" s="104"/>
      <c r="G377" s="102"/>
    </row>
    <row r="378" spans="4:7">
      <c r="D378" s="104"/>
      <c r="E378" s="104"/>
      <c r="F378" s="104"/>
      <c r="G378" s="102"/>
    </row>
    <row r="379" spans="4:7">
      <c r="D379" s="104"/>
      <c r="E379" s="104"/>
      <c r="F379" s="104"/>
      <c r="G379" s="102"/>
    </row>
    <row r="380" spans="4:7">
      <c r="D380" s="104"/>
      <c r="E380" s="104"/>
      <c r="F380" s="104"/>
      <c r="G380" s="102"/>
    </row>
    <row r="381" spans="4:7">
      <c r="D381" s="104"/>
      <c r="E381" s="104"/>
      <c r="F381" s="104"/>
      <c r="G381" s="102"/>
    </row>
    <row r="382" spans="4:7">
      <c r="D382" s="104"/>
      <c r="E382" s="104"/>
      <c r="F382" s="104"/>
      <c r="G382" s="102"/>
    </row>
    <row r="383" spans="4:7">
      <c r="D383" s="104"/>
      <c r="E383" s="104"/>
      <c r="F383" s="104"/>
      <c r="G383" s="102"/>
    </row>
    <row r="384" spans="4:7">
      <c r="D384" s="104"/>
      <c r="E384" s="104"/>
      <c r="F384" s="104"/>
      <c r="G384" s="102"/>
    </row>
    <row r="385" spans="4:7">
      <c r="D385" s="104"/>
      <c r="E385" s="104"/>
      <c r="F385" s="104"/>
      <c r="G385" s="102"/>
    </row>
    <row r="386" spans="4:7">
      <c r="D386" s="104"/>
      <c r="E386" s="104"/>
      <c r="F386" s="104"/>
      <c r="G386" s="102"/>
    </row>
    <row r="387" spans="4:7">
      <c r="D387" s="104"/>
      <c r="E387" s="104"/>
      <c r="F387" s="104"/>
      <c r="G387" s="102"/>
    </row>
    <row r="388" spans="4:7">
      <c r="D388" s="104"/>
      <c r="E388" s="104"/>
      <c r="F388" s="104"/>
      <c r="G388" s="102"/>
    </row>
    <row r="389" spans="4:7">
      <c r="D389" s="104"/>
      <c r="E389" s="104"/>
      <c r="F389" s="104"/>
      <c r="G389" s="102"/>
    </row>
    <row r="390" spans="4:7">
      <c r="D390" s="104"/>
      <c r="E390" s="104"/>
      <c r="F390" s="104"/>
      <c r="G390" s="102"/>
    </row>
    <row r="391" spans="4:7">
      <c r="D391" s="104"/>
      <c r="E391" s="104"/>
      <c r="F391" s="104"/>
      <c r="G391" s="102"/>
    </row>
    <row r="392" spans="4:7">
      <c r="D392" s="104"/>
      <c r="E392" s="104"/>
      <c r="F392" s="104"/>
      <c r="G392" s="102"/>
    </row>
    <row r="393" spans="4:7">
      <c r="D393" s="104"/>
      <c r="E393" s="104"/>
      <c r="F393" s="104"/>
      <c r="G393" s="102"/>
    </row>
    <row r="394" spans="4:7">
      <c r="D394" s="104"/>
      <c r="E394" s="104"/>
      <c r="F394" s="104"/>
      <c r="G394" s="102"/>
    </row>
    <row r="395" spans="4:7">
      <c r="D395" s="104"/>
      <c r="E395" s="104"/>
      <c r="F395" s="104"/>
      <c r="G395" s="102"/>
    </row>
    <row r="396" spans="4:7">
      <c r="D396" s="104"/>
      <c r="E396" s="104"/>
      <c r="F396" s="104"/>
      <c r="G396" s="102"/>
    </row>
    <row r="397" spans="4:7">
      <c r="D397" s="104"/>
      <c r="E397" s="104"/>
      <c r="F397" s="104"/>
      <c r="G397" s="102"/>
    </row>
    <row r="398" spans="4:7">
      <c r="D398" s="104"/>
      <c r="E398" s="104"/>
      <c r="F398" s="104"/>
      <c r="G398" s="102"/>
    </row>
    <row r="399" spans="4:7">
      <c r="D399" s="104"/>
      <c r="E399" s="104"/>
      <c r="F399" s="104"/>
      <c r="G399" s="102"/>
    </row>
    <row r="400" spans="4:7">
      <c r="D400" s="104"/>
      <c r="E400" s="104"/>
      <c r="F400" s="104"/>
      <c r="G400" s="102"/>
    </row>
    <row r="401" spans="4:7">
      <c r="D401" s="104"/>
      <c r="E401" s="104"/>
      <c r="F401" s="104"/>
      <c r="G401" s="102"/>
    </row>
    <row r="402" spans="4:7">
      <c r="D402" s="104"/>
      <c r="E402" s="104"/>
      <c r="F402" s="104"/>
      <c r="G402" s="102"/>
    </row>
    <row r="403" spans="4:7">
      <c r="D403" s="104"/>
      <c r="E403" s="104"/>
      <c r="F403" s="104"/>
      <c r="G403" s="102"/>
    </row>
    <row r="404" spans="4:7">
      <c r="D404" s="104"/>
      <c r="E404" s="104"/>
      <c r="F404" s="104"/>
      <c r="G404" s="102"/>
    </row>
    <row r="405" spans="4:7">
      <c r="D405" s="104"/>
      <c r="E405" s="104"/>
      <c r="F405" s="104"/>
      <c r="G405" s="102"/>
    </row>
    <row r="406" spans="4:7">
      <c r="D406" s="104"/>
      <c r="E406" s="104"/>
      <c r="F406" s="104"/>
      <c r="G406" s="102"/>
    </row>
    <row r="407" spans="4:7">
      <c r="D407" s="104"/>
      <c r="E407" s="104"/>
      <c r="F407" s="104"/>
      <c r="G407" s="102"/>
    </row>
    <row r="408" spans="4:7">
      <c r="D408" s="104"/>
      <c r="E408" s="104"/>
      <c r="F408" s="104"/>
      <c r="G408" s="102"/>
    </row>
    <row r="409" spans="4:7">
      <c r="D409" s="104"/>
      <c r="E409" s="104"/>
      <c r="F409" s="104"/>
      <c r="G409" s="102"/>
    </row>
    <row r="410" spans="4:7">
      <c r="D410" s="104"/>
      <c r="E410" s="104"/>
      <c r="F410" s="104"/>
      <c r="G410" s="102"/>
    </row>
    <row r="411" spans="4:7">
      <c r="D411" s="104"/>
      <c r="E411" s="104"/>
      <c r="F411" s="104"/>
      <c r="G411" s="102"/>
    </row>
    <row r="412" spans="4:7">
      <c r="D412" s="104"/>
      <c r="E412" s="104"/>
      <c r="F412" s="104"/>
      <c r="G412" s="102"/>
    </row>
    <row r="413" spans="4:7">
      <c r="D413" s="104"/>
      <c r="E413" s="104"/>
      <c r="F413" s="104"/>
      <c r="G413" s="102"/>
    </row>
    <row r="414" spans="4:7">
      <c r="D414" s="104"/>
      <c r="E414" s="104"/>
      <c r="F414" s="104"/>
      <c r="G414" s="102"/>
    </row>
    <row r="415" spans="4:7">
      <c r="D415" s="104"/>
      <c r="E415" s="104"/>
      <c r="F415" s="104"/>
      <c r="G415" s="102"/>
    </row>
    <row r="416" spans="4:7">
      <c r="D416" s="104"/>
      <c r="E416" s="104"/>
      <c r="F416" s="104"/>
      <c r="G416" s="102"/>
    </row>
    <row r="417" spans="4:7">
      <c r="D417" s="104"/>
      <c r="E417" s="104"/>
      <c r="F417" s="104"/>
      <c r="G417" s="102"/>
    </row>
    <row r="418" spans="4:7">
      <c r="D418" s="104"/>
      <c r="E418" s="104"/>
      <c r="F418" s="104"/>
      <c r="G418" s="102"/>
    </row>
    <row r="419" spans="4:7">
      <c r="D419" s="104"/>
      <c r="E419" s="104"/>
      <c r="F419" s="104"/>
      <c r="G419" s="102"/>
    </row>
    <row r="420" spans="4:7">
      <c r="D420" s="104"/>
      <c r="E420" s="104"/>
      <c r="F420" s="104"/>
      <c r="G420" s="102"/>
    </row>
    <row r="421" spans="4:7">
      <c r="D421" s="104"/>
      <c r="E421" s="104"/>
      <c r="F421" s="104"/>
      <c r="G421" s="102"/>
    </row>
    <row r="422" spans="4:7">
      <c r="D422" s="104"/>
      <c r="E422" s="104"/>
      <c r="F422" s="104"/>
      <c r="G422" s="102"/>
    </row>
    <row r="423" spans="4:7">
      <c r="D423" s="104"/>
      <c r="E423" s="104"/>
      <c r="F423" s="104"/>
      <c r="G423" s="102"/>
    </row>
    <row r="424" spans="4:7">
      <c r="D424" s="104"/>
      <c r="E424" s="104"/>
      <c r="F424" s="104"/>
      <c r="G424" s="102"/>
    </row>
    <row r="425" spans="4:7">
      <c r="D425" s="104"/>
      <c r="E425" s="104"/>
      <c r="F425" s="104"/>
      <c r="G425" s="102"/>
    </row>
    <row r="426" spans="4:7">
      <c r="D426" s="104"/>
      <c r="E426" s="104"/>
      <c r="F426" s="104"/>
      <c r="G426" s="102"/>
    </row>
  </sheetData>
  <mergeCells count="7">
    <mergeCell ref="D122:J122"/>
    <mergeCell ref="D86:E86"/>
    <mergeCell ref="G87:J87"/>
    <mergeCell ref="G88:K88"/>
    <mergeCell ref="D91:J91"/>
    <mergeCell ref="E102:F102"/>
    <mergeCell ref="D108:J10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'01'!Zone_d_impression</vt:lpstr>
      <vt:lpstr>'02'!Zone_d_impression</vt:lpstr>
      <vt:lpstr>'03'!Zone_d_impression</vt:lpstr>
      <vt:lpstr>'04'!Zone_d_impression</vt:lpstr>
      <vt:lpstr>'05'!Zone_d_impression</vt:lpstr>
      <vt:lpstr>'06'!Zone_d_impression</vt:lpstr>
      <vt:lpstr>'07'!Zone_d_impression</vt:lpstr>
      <vt:lpstr>'08'!Zone_d_impression</vt:lpstr>
      <vt:lpstr>'09'!Zone_d_impression</vt:lpstr>
      <vt:lpstr>'10'!Zone_d_impression</vt:lpstr>
      <vt:lpstr>'11'!Zone_d_impression</vt:lpstr>
      <vt:lpstr>'12'!Zone_d_impression</vt:lpstr>
    </vt:vector>
  </TitlesOfParts>
  <Company>SIGMA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Vallier Mélissa</dc:creator>
  <cp:lastModifiedBy>Michel</cp:lastModifiedBy>
  <dcterms:created xsi:type="dcterms:W3CDTF">2020-10-19T14:47:43Z</dcterms:created>
  <dcterms:modified xsi:type="dcterms:W3CDTF">2020-10-21T15:28:50Z</dcterms:modified>
</cp:coreProperties>
</file>