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oelb\OneDrive\Documents\GPRO\new GPRO\Recherche\chronos\"/>
    </mc:Choice>
  </mc:AlternateContent>
  <xr:revisionPtr revIDLastSave="0" documentId="13_ncr:1_{88BC6155-7FAD-4944-8521-E1CEC63BD740}" xr6:coauthVersionLast="45" xr6:coauthVersionMax="45" xr10:uidLastSave="{00000000-0000-0000-0000-000000000000}"/>
  <bookViews>
    <workbookView xWindow="-108" yWindow="-108" windowWidth="23256" windowHeight="13176" xr2:uid="{9610AEB7-AA0D-4E7B-8A51-692E49202946}"/>
  </bookViews>
  <sheets>
    <sheet name="Feuil1" sheetId="1" r:id="rId1"/>
    <sheet name="Données circuit" sheetId="2"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15" i="1"/>
  <c r="M44" i="1" l="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J44" i="1" l="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H44" i="1"/>
  <c r="I44"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3" i="1"/>
  <c r="I73" i="1"/>
  <c r="H74" i="1"/>
  <c r="I74" i="1"/>
  <c r="H75" i="1"/>
  <c r="I75" i="1"/>
  <c r="H76" i="1"/>
  <c r="I76" i="1"/>
  <c r="H77" i="1"/>
  <c r="I77" i="1"/>
  <c r="H78" i="1"/>
  <c r="I78" i="1"/>
  <c r="H79" i="1"/>
  <c r="I79" i="1"/>
  <c r="H80" i="1"/>
  <c r="I80" i="1"/>
  <c r="H81" i="1"/>
  <c r="I81" i="1"/>
  <c r="H82" i="1"/>
  <c r="I82" i="1"/>
  <c r="H83" i="1"/>
  <c r="I83" i="1"/>
  <c r="H84" i="1"/>
  <c r="I84" i="1"/>
  <c r="H85" i="1"/>
  <c r="I85" i="1"/>
  <c r="E50" i="1" l="1"/>
  <c r="F50" i="1"/>
  <c r="G50" i="1"/>
  <c r="E51" i="1"/>
  <c r="F51" i="1"/>
  <c r="G51" i="1"/>
  <c r="E46" i="1" l="1"/>
  <c r="F46" i="1"/>
  <c r="G46" i="1"/>
  <c r="E47" i="1"/>
  <c r="F47" i="1"/>
  <c r="G47" i="1"/>
  <c r="E48" i="1"/>
  <c r="F48" i="1"/>
  <c r="G48" i="1"/>
  <c r="E49" i="1"/>
  <c r="F49" i="1"/>
  <c r="G49" i="1"/>
  <c r="E44" i="1" l="1"/>
  <c r="F44" i="1"/>
  <c r="G44" i="1"/>
  <c r="E45" i="1"/>
  <c r="F45" i="1"/>
  <c r="G45" i="1"/>
  <c r="E42" i="1" l="1"/>
  <c r="F42" i="1"/>
  <c r="G42" i="1"/>
  <c r="N42" i="1"/>
  <c r="O42" i="1"/>
  <c r="P42" i="1"/>
  <c r="E43" i="1"/>
  <c r="F43" i="1"/>
  <c r="G43" i="1"/>
  <c r="N43" i="1"/>
  <c r="O43" i="1"/>
  <c r="P43" i="1"/>
  <c r="E38" i="1"/>
  <c r="F38" i="1"/>
  <c r="G38" i="1"/>
  <c r="N38" i="1"/>
  <c r="O38" i="1"/>
  <c r="P38" i="1"/>
  <c r="E39" i="1"/>
  <c r="F39" i="1"/>
  <c r="G39" i="1"/>
  <c r="N39" i="1"/>
  <c r="O39" i="1"/>
  <c r="P39" i="1"/>
  <c r="E40" i="1"/>
  <c r="F40" i="1"/>
  <c r="G40" i="1"/>
  <c r="N40" i="1"/>
  <c r="O40" i="1"/>
  <c r="P40" i="1"/>
  <c r="E41" i="1"/>
  <c r="F41" i="1"/>
  <c r="G41" i="1"/>
  <c r="N41" i="1"/>
  <c r="O41" i="1"/>
  <c r="P41" i="1"/>
  <c r="E33" i="1"/>
  <c r="F33" i="1"/>
  <c r="G33" i="1"/>
  <c r="N33" i="1"/>
  <c r="O33" i="1"/>
  <c r="P33" i="1"/>
  <c r="E34" i="1"/>
  <c r="F34" i="1"/>
  <c r="G34" i="1"/>
  <c r="N34" i="1"/>
  <c r="O34" i="1"/>
  <c r="P34" i="1"/>
  <c r="E35" i="1"/>
  <c r="F35" i="1"/>
  <c r="G35" i="1"/>
  <c r="N35" i="1"/>
  <c r="O35" i="1"/>
  <c r="P35" i="1"/>
  <c r="E36" i="1"/>
  <c r="F36" i="1"/>
  <c r="G36" i="1"/>
  <c r="N36" i="1"/>
  <c r="O36" i="1"/>
  <c r="P36" i="1"/>
  <c r="E37" i="1"/>
  <c r="F37" i="1"/>
  <c r="G37" i="1"/>
  <c r="N37" i="1"/>
  <c r="O37" i="1"/>
  <c r="P37" i="1"/>
  <c r="E26" i="1"/>
  <c r="F26" i="1"/>
  <c r="G26" i="1"/>
  <c r="N26" i="1"/>
  <c r="O26" i="1"/>
  <c r="P26" i="1"/>
  <c r="E27" i="1"/>
  <c r="F27" i="1"/>
  <c r="G27" i="1"/>
  <c r="N27" i="1"/>
  <c r="O27" i="1"/>
  <c r="P27" i="1"/>
  <c r="E28" i="1"/>
  <c r="F28" i="1"/>
  <c r="G28" i="1"/>
  <c r="N28" i="1"/>
  <c r="O28" i="1"/>
  <c r="P28" i="1"/>
  <c r="E29" i="1"/>
  <c r="F29" i="1"/>
  <c r="G29" i="1"/>
  <c r="N29" i="1"/>
  <c r="O29" i="1"/>
  <c r="P29" i="1"/>
  <c r="E30" i="1"/>
  <c r="F30" i="1"/>
  <c r="G30" i="1"/>
  <c r="N30" i="1"/>
  <c r="O30" i="1"/>
  <c r="P30" i="1"/>
  <c r="E31" i="1"/>
  <c r="F31" i="1"/>
  <c r="G31" i="1"/>
  <c r="N31" i="1"/>
  <c r="O31" i="1"/>
  <c r="P31" i="1"/>
  <c r="E32" i="1"/>
  <c r="F32" i="1"/>
  <c r="G32" i="1"/>
  <c r="N32" i="1"/>
  <c r="O32" i="1"/>
  <c r="P32" i="1"/>
  <c r="M34" i="1" l="1"/>
  <c r="M39" i="1"/>
  <c r="M37" i="1"/>
  <c r="M33" i="1"/>
  <c r="M38" i="1"/>
  <c r="M30" i="1"/>
  <c r="M26" i="1"/>
  <c r="M31" i="1"/>
  <c r="M27" i="1"/>
  <c r="M35" i="1"/>
  <c r="M40" i="1"/>
  <c r="M42" i="1"/>
  <c r="M32" i="1"/>
  <c r="M28" i="1"/>
  <c r="M36" i="1"/>
  <c r="M41" i="1"/>
  <c r="M43" i="1"/>
  <c r="M29" i="1"/>
  <c r="H30" i="1"/>
  <c r="J30" i="1"/>
  <c r="I30" i="1"/>
  <c r="K30" i="1"/>
  <c r="H26" i="1"/>
  <c r="J26" i="1"/>
  <c r="I26" i="1"/>
  <c r="K26" i="1"/>
  <c r="H34" i="1"/>
  <c r="J34" i="1"/>
  <c r="I34" i="1"/>
  <c r="K34" i="1"/>
  <c r="H39" i="1"/>
  <c r="I39" i="1"/>
  <c r="J39" i="1"/>
  <c r="K39" i="1"/>
  <c r="J37" i="1"/>
  <c r="K37" i="1"/>
  <c r="I37" i="1"/>
  <c r="H37" i="1"/>
  <c r="H38" i="1"/>
  <c r="J38" i="1"/>
  <c r="K38" i="1"/>
  <c r="I38" i="1"/>
  <c r="J33" i="1"/>
  <c r="K33" i="1"/>
  <c r="H33" i="1"/>
  <c r="I33" i="1"/>
  <c r="H31" i="1"/>
  <c r="I31" i="1"/>
  <c r="J31" i="1"/>
  <c r="K31" i="1"/>
  <c r="H27" i="1"/>
  <c r="I27" i="1"/>
  <c r="J27" i="1"/>
  <c r="K27" i="1"/>
  <c r="H35" i="1"/>
  <c r="I35" i="1"/>
  <c r="J35" i="1"/>
  <c r="K35" i="1"/>
  <c r="H40" i="1"/>
  <c r="I40" i="1"/>
  <c r="J40" i="1"/>
  <c r="K40" i="1"/>
  <c r="H42" i="1"/>
  <c r="J42" i="1"/>
  <c r="I42" i="1"/>
  <c r="K42" i="1"/>
  <c r="J29" i="1"/>
  <c r="K29" i="1"/>
  <c r="I29" i="1"/>
  <c r="H29" i="1"/>
  <c r="H32" i="1"/>
  <c r="I32" i="1"/>
  <c r="J32" i="1"/>
  <c r="K32" i="1"/>
  <c r="H28" i="1"/>
  <c r="I28" i="1"/>
  <c r="J28" i="1"/>
  <c r="K28" i="1"/>
  <c r="H36" i="1"/>
  <c r="I36" i="1"/>
  <c r="J36" i="1"/>
  <c r="K36" i="1"/>
  <c r="J41" i="1"/>
  <c r="I41" i="1"/>
  <c r="K41" i="1"/>
  <c r="H41" i="1"/>
  <c r="H43" i="1"/>
  <c r="I43" i="1"/>
  <c r="J43" i="1"/>
  <c r="K43" i="1"/>
  <c r="E16" i="1"/>
  <c r="F16" i="1"/>
  <c r="G16" i="1"/>
  <c r="N16" i="1"/>
  <c r="O16" i="1"/>
  <c r="P16" i="1"/>
  <c r="E17" i="1"/>
  <c r="F17" i="1"/>
  <c r="G17" i="1"/>
  <c r="N17" i="1"/>
  <c r="O17" i="1"/>
  <c r="P17" i="1"/>
  <c r="E18" i="1"/>
  <c r="F18" i="1"/>
  <c r="G18" i="1"/>
  <c r="N18" i="1"/>
  <c r="O18" i="1"/>
  <c r="P18" i="1"/>
  <c r="E19" i="1"/>
  <c r="F19" i="1"/>
  <c r="G19" i="1"/>
  <c r="N19" i="1"/>
  <c r="O19" i="1"/>
  <c r="P19" i="1"/>
  <c r="E20" i="1"/>
  <c r="F20" i="1"/>
  <c r="G20" i="1"/>
  <c r="N20" i="1"/>
  <c r="O20" i="1"/>
  <c r="P20" i="1"/>
  <c r="E21" i="1"/>
  <c r="F21" i="1"/>
  <c r="G21" i="1"/>
  <c r="N21" i="1"/>
  <c r="O21" i="1"/>
  <c r="P21" i="1"/>
  <c r="E22" i="1"/>
  <c r="F22" i="1"/>
  <c r="G22" i="1"/>
  <c r="N22" i="1"/>
  <c r="O22" i="1"/>
  <c r="P22" i="1"/>
  <c r="E23" i="1"/>
  <c r="F23" i="1"/>
  <c r="G23" i="1"/>
  <c r="N23" i="1"/>
  <c r="O23" i="1"/>
  <c r="P23" i="1"/>
  <c r="E24" i="1"/>
  <c r="F24" i="1"/>
  <c r="G24" i="1"/>
  <c r="N24" i="1"/>
  <c r="O24" i="1"/>
  <c r="P24" i="1"/>
  <c r="E25" i="1"/>
  <c r="F25" i="1"/>
  <c r="G25" i="1"/>
  <c r="N25" i="1"/>
  <c r="O25" i="1"/>
  <c r="P25" i="1"/>
  <c r="M22" i="1" l="1"/>
  <c r="M18" i="1"/>
  <c r="M23" i="1"/>
  <c r="M19" i="1"/>
  <c r="M24" i="1"/>
  <c r="M20" i="1"/>
  <c r="M16" i="1"/>
  <c r="M25" i="1"/>
  <c r="M21" i="1"/>
  <c r="M17" i="1"/>
  <c r="H22" i="1"/>
  <c r="J22" i="1"/>
  <c r="K22" i="1"/>
  <c r="I22" i="1"/>
  <c r="H18" i="1"/>
  <c r="I18" i="1"/>
  <c r="J18" i="1"/>
  <c r="K18" i="1"/>
  <c r="H23" i="1"/>
  <c r="I23" i="1"/>
  <c r="J23" i="1"/>
  <c r="K23" i="1"/>
  <c r="J16" i="1"/>
  <c r="K16" i="1"/>
  <c r="H16" i="1"/>
  <c r="I16" i="1"/>
  <c r="H20" i="1"/>
  <c r="I20" i="1"/>
  <c r="J20" i="1"/>
  <c r="K20" i="1"/>
  <c r="J25" i="1"/>
  <c r="K25" i="1"/>
  <c r="H25" i="1"/>
  <c r="I25" i="1"/>
  <c r="I17" i="1"/>
  <c r="J17" i="1"/>
  <c r="K17" i="1"/>
  <c r="H17" i="1"/>
  <c r="J19" i="1"/>
  <c r="H19" i="1"/>
  <c r="K19" i="1"/>
  <c r="I19" i="1"/>
  <c r="H24" i="1"/>
  <c r="I24" i="1"/>
  <c r="J24" i="1"/>
  <c r="K24" i="1"/>
  <c r="J21" i="1"/>
  <c r="K21" i="1"/>
  <c r="H21" i="1"/>
  <c r="I21" i="1"/>
  <c r="E15" i="1"/>
  <c r="P15" i="1"/>
  <c r="O15" i="1"/>
  <c r="N15" i="1"/>
  <c r="M15" i="1" s="1"/>
  <c r="F15" i="1"/>
  <c r="G15" i="1"/>
  <c r="K15" i="1" l="1"/>
  <c r="J15" i="1"/>
  <c r="H15" i="1"/>
  <c r="I15" i="1"/>
</calcChain>
</file>

<file path=xl/sharedStrings.xml><?xml version="1.0" encoding="utf-8"?>
<sst xmlns="http://schemas.openxmlformats.org/spreadsheetml/2006/main" count="774" uniqueCount="254">
  <si>
    <t>saison</t>
  </si>
  <si>
    <t>gp</t>
  </si>
  <si>
    <t>km tour</t>
  </si>
  <si>
    <t>nb tour</t>
  </si>
  <si>
    <t>km</t>
  </si>
  <si>
    <t>voiture</t>
  </si>
  <si>
    <t>châssis</t>
  </si>
  <si>
    <t>moteur</t>
  </si>
  <si>
    <t>ail av</t>
  </si>
  <si>
    <t>ail arr</t>
  </si>
  <si>
    <t>fond plat</t>
  </si>
  <si>
    <t>pontons</t>
  </si>
  <si>
    <t>refroidsst</t>
  </si>
  <si>
    <t>BV</t>
  </si>
  <si>
    <t>freins</t>
  </si>
  <si>
    <t>susp</t>
  </si>
  <si>
    <t>électro</t>
  </si>
  <si>
    <t>voiture usure</t>
  </si>
  <si>
    <t>P</t>
  </si>
  <si>
    <t>M</t>
  </si>
  <si>
    <t>A</t>
  </si>
  <si>
    <t>circuit</t>
  </si>
  <si>
    <t>Nom circuits</t>
  </si>
  <si>
    <t>Pays</t>
  </si>
  <si>
    <t>Kms</t>
  </si>
  <si>
    <t>Tours</t>
  </si>
  <si>
    <t>Puissance</t>
  </si>
  <si>
    <t>Maniabilité</t>
  </si>
  <si>
    <t>Accélération</t>
  </si>
  <si>
    <t>Nombre GPs</t>
  </si>
  <si>
    <t>Longueur du tour</t>
  </si>
  <si>
    <t>Vitesse moyenne</t>
  </si>
  <si>
    <t>Nombre de virages</t>
  </si>
  <si>
    <t>Temps entrée/ sortie des stands</t>
  </si>
  <si>
    <t>Appuis</t>
  </si>
  <si>
    <t>Dépassement</t>
  </si>
  <si>
    <t>Rigidité de suspension</t>
  </si>
  <si>
    <t>Consommation d'essence</t>
  </si>
  <si>
    <t>Usure des pneus</t>
  </si>
  <si>
    <t>Niveau de grip</t>
  </si>
  <si>
    <t>A1-Ring</t>
  </si>
  <si>
    <t>Austria</t>
  </si>
  <si>
    <t>226.29 km/h</t>
  </si>
  <si>
    <t>21s</t>
  </si>
  <si>
    <t>Bas</t>
  </si>
  <si>
    <t>Facile</t>
  </si>
  <si>
    <t>Moyenne</t>
  </si>
  <si>
    <t>Haute</t>
  </si>
  <si>
    <t>Adelaide</t>
  </si>
  <si>
    <t>Australia</t>
  </si>
  <si>
    <t>190.87 km/h</t>
  </si>
  <si>
    <t>19.5s</t>
  </si>
  <si>
    <t>Difficile</t>
  </si>
  <si>
    <t>Basse</t>
  </si>
  <si>
    <t>Ahvenisto</t>
  </si>
  <si>
    <t>Finland</t>
  </si>
  <si>
    <t>148.42 km/h</t>
  </si>
  <si>
    <t>11.5s</t>
  </si>
  <si>
    <t>Haut</t>
  </si>
  <si>
    <t>Normal</t>
  </si>
  <si>
    <t>Souple</t>
  </si>
  <si>
    <t>Anderstorp</t>
  </si>
  <si>
    <t>Sweden</t>
  </si>
  <si>
    <t>203.49 km/h</t>
  </si>
  <si>
    <t>13.5s</t>
  </si>
  <si>
    <t>Très difficile</t>
  </si>
  <si>
    <t>Austin</t>
  </si>
  <si>
    <t>United States</t>
  </si>
  <si>
    <t>190.27 km/h</t>
  </si>
  <si>
    <t>17.5s</t>
  </si>
  <si>
    <t>Dur</t>
  </si>
  <si>
    <t>Elevé</t>
  </si>
  <si>
    <t>Avus</t>
  </si>
  <si>
    <t>Allemagne</t>
  </si>
  <si>
    <t>Baku City</t>
  </si>
  <si>
    <t>Azerbaidjan</t>
  </si>
  <si>
    <t>Barcelona</t>
  </si>
  <si>
    <t>Spain</t>
  </si>
  <si>
    <t>217.02 km/h</t>
  </si>
  <si>
    <t>Brands Hatch</t>
  </si>
  <si>
    <t>United Kingdom</t>
  </si>
  <si>
    <t>211.02 km/h</t>
  </si>
  <si>
    <t>25.5s</t>
  </si>
  <si>
    <t>Brasilia</t>
  </si>
  <si>
    <t>Brazil</t>
  </si>
  <si>
    <t>206.08 km/h</t>
  </si>
  <si>
    <t>Brno</t>
  </si>
  <si>
    <t>Czech Republic</t>
  </si>
  <si>
    <t>206.57 km/h</t>
  </si>
  <si>
    <t>14s</t>
  </si>
  <si>
    <t>Bucharest Ring</t>
  </si>
  <si>
    <t>Romania</t>
  </si>
  <si>
    <t>146.34 km/h</t>
  </si>
  <si>
    <t>24s</t>
  </si>
  <si>
    <t>Très haute</t>
  </si>
  <si>
    <t>Buenos Aires</t>
  </si>
  <si>
    <t>Argentina</t>
  </si>
  <si>
    <t>185.31 km/h</t>
  </si>
  <si>
    <t>Très basse</t>
  </si>
  <si>
    <t>Estoril</t>
  </si>
  <si>
    <t>Portugal</t>
  </si>
  <si>
    <t>221.29 km/h</t>
  </si>
  <si>
    <t>22.5s</t>
  </si>
  <si>
    <t>Fiorano</t>
  </si>
  <si>
    <t>Italy</t>
  </si>
  <si>
    <t>183.36 km/h</t>
  </si>
  <si>
    <t>16.5s</t>
  </si>
  <si>
    <t>Fuji</t>
  </si>
  <si>
    <t>Japan</t>
  </si>
  <si>
    <t>191.99 km/h</t>
  </si>
  <si>
    <t>18.5s</t>
  </si>
  <si>
    <t>Grobnik</t>
  </si>
  <si>
    <t>Croatie</t>
  </si>
  <si>
    <t>Hockenheim</t>
  </si>
  <si>
    <t>Germany</t>
  </si>
  <si>
    <t>238.22 km/h</t>
  </si>
  <si>
    <t>Hungaroring</t>
  </si>
  <si>
    <t>Hungary</t>
  </si>
  <si>
    <t>190.61 km/h</t>
  </si>
  <si>
    <t>Très élevé</t>
  </si>
  <si>
    <t>Imola</t>
  </si>
  <si>
    <t>San Marino</t>
  </si>
  <si>
    <t>215.41 km/h</t>
  </si>
  <si>
    <t>12s</t>
  </si>
  <si>
    <t>Indianapolis</t>
  </si>
  <si>
    <t>208.47 km/h</t>
  </si>
  <si>
    <t>Indianapolis Oval</t>
  </si>
  <si>
    <t>408.42 km/h</t>
  </si>
  <si>
    <t>45s</t>
  </si>
  <si>
    <t>Très facile</t>
  </si>
  <si>
    <t>Interlagos</t>
  </si>
  <si>
    <t>217.49 km/h</t>
  </si>
  <si>
    <t>18s</t>
  </si>
  <si>
    <t>Irungattukottai</t>
  </si>
  <si>
    <t>India</t>
  </si>
  <si>
    <t>168.61 km/h</t>
  </si>
  <si>
    <t>Istanbul</t>
  </si>
  <si>
    <t>Turkey</t>
  </si>
  <si>
    <t>227.29 km/h</t>
  </si>
  <si>
    <t>16s</t>
  </si>
  <si>
    <t>Jerez</t>
  </si>
  <si>
    <t>199.89 km/h</t>
  </si>
  <si>
    <t>Jylands-Ringen</t>
  </si>
  <si>
    <t>Danemark</t>
  </si>
  <si>
    <t>Kaunas</t>
  </si>
  <si>
    <t>Lithuania</t>
  </si>
  <si>
    <t>123.82 km/h</t>
  </si>
  <si>
    <t>11s</t>
  </si>
  <si>
    <t>Kyalami</t>
  </si>
  <si>
    <t>South Africa</t>
  </si>
  <si>
    <t>230.27 km/h</t>
  </si>
  <si>
    <t>15s</t>
  </si>
  <si>
    <t>Très bas</t>
  </si>
  <si>
    <t>Laguna Seca</t>
  </si>
  <si>
    <t>180.7 km/h</t>
  </si>
  <si>
    <t>16.7s</t>
  </si>
  <si>
    <t>Magny Cours</t>
  </si>
  <si>
    <t>France</t>
  </si>
  <si>
    <t>208.84 km/h</t>
  </si>
  <si>
    <t>Melbourne</t>
  </si>
  <si>
    <t>220.25 km/h</t>
  </si>
  <si>
    <t>Mexico City</t>
  </si>
  <si>
    <t>Mexico</t>
  </si>
  <si>
    <t>224.8 km/h</t>
  </si>
  <si>
    <t>Monte Carlo</t>
  </si>
  <si>
    <t>Monaco</t>
  </si>
  <si>
    <t>154.5 km/h</t>
  </si>
  <si>
    <t>Montreal</t>
  </si>
  <si>
    <t>Canada</t>
  </si>
  <si>
    <t>208.55 km/h</t>
  </si>
  <si>
    <t>Monza</t>
  </si>
  <si>
    <t>258.83 km/h</t>
  </si>
  <si>
    <t>Mugello</t>
  </si>
  <si>
    <t>246.56 km/h</t>
  </si>
  <si>
    <t>New Delhi</t>
  </si>
  <si>
    <t>227.27 km/h</t>
  </si>
  <si>
    <t>19s</t>
  </si>
  <si>
    <t>Nurburgring</t>
  </si>
  <si>
    <t>224.22 km/h</t>
  </si>
  <si>
    <t>Oesterreichring</t>
  </si>
  <si>
    <t>269.24 km/h</t>
  </si>
  <si>
    <t>Paul Ricard</t>
  </si>
  <si>
    <t>225.75 km/h</t>
  </si>
  <si>
    <t>Portimao</t>
  </si>
  <si>
    <t>198.24 km/h</t>
  </si>
  <si>
    <t>15.5s</t>
  </si>
  <si>
    <t>Poznan</t>
  </si>
  <si>
    <t>Poland</t>
  </si>
  <si>
    <t>214.34 km/h</t>
  </si>
  <si>
    <t>Rafaela Oval</t>
  </si>
  <si>
    <t>10s</t>
  </si>
  <si>
    <t>Sakhir</t>
  </si>
  <si>
    <t>Bahrain</t>
  </si>
  <si>
    <t>237.09 km/h</t>
  </si>
  <si>
    <t>Sepang</t>
  </si>
  <si>
    <t>Malaysia</t>
  </si>
  <si>
    <t>217.17 km/h</t>
  </si>
  <si>
    <t>Serres</t>
  </si>
  <si>
    <t>Greece</t>
  </si>
  <si>
    <t>?</t>
  </si>
  <si>
    <t>Shanghai</t>
  </si>
  <si>
    <t>China</t>
  </si>
  <si>
    <t>217.18 km/h</t>
  </si>
  <si>
    <t>Silverstone</t>
  </si>
  <si>
    <t>225.46 km/h</t>
  </si>
  <si>
    <t>Singapore</t>
  </si>
  <si>
    <t>214.05 km/h</t>
  </si>
  <si>
    <t>17s</t>
  </si>
  <si>
    <t>Slovakiaring</t>
  </si>
  <si>
    <t>Slovakia</t>
  </si>
  <si>
    <t>Sochi</t>
  </si>
  <si>
    <t>Russia</t>
  </si>
  <si>
    <t>23s</t>
  </si>
  <si>
    <t>Spa</t>
  </si>
  <si>
    <t>Belgium</t>
  </si>
  <si>
    <t>239 km/h</t>
  </si>
  <si>
    <t>Suzuka</t>
  </si>
  <si>
    <t>233.28 km/h</t>
  </si>
  <si>
    <t>Valencia</t>
  </si>
  <si>
    <t>214.41 km/h</t>
  </si>
  <si>
    <t>14.5s</t>
  </si>
  <si>
    <t>Yas Marina</t>
  </si>
  <si>
    <t>United Arab Emirates</t>
  </si>
  <si>
    <t>214.4 km/h</t>
  </si>
  <si>
    <t>Yeongam</t>
  </si>
  <si>
    <t>South Korea</t>
  </si>
  <si>
    <t>213.67 km/h</t>
  </si>
  <si>
    <t>23.5s</t>
  </si>
  <si>
    <t>Zandvoort</t>
  </si>
  <si>
    <t>Netherlands</t>
  </si>
  <si>
    <t>230.5 km/h</t>
  </si>
  <si>
    <t>Zolder</t>
  </si>
  <si>
    <t>223.26 km/h</t>
  </si>
  <si>
    <t xml:space="preserve"> </t>
  </si>
  <si>
    <t>chrono</t>
  </si>
  <si>
    <t>voiture level</t>
  </si>
  <si>
    <t>pilote</t>
  </si>
  <si>
    <t>motivation</t>
  </si>
  <si>
    <t>n°</t>
  </si>
  <si>
    <t>pluie, fav track</t>
  </si>
  <si>
    <t>endurance</t>
  </si>
  <si>
    <t>poids</t>
  </si>
  <si>
    <t>agressivité</t>
  </si>
  <si>
    <t>concentration</t>
  </si>
  <si>
    <t>Jyllands-Ringen</t>
  </si>
  <si>
    <t>Calculs de PMA voiture circuit</t>
  </si>
  <si>
    <t>calcul</t>
  </si>
  <si>
    <t>On divise chaque élément (P, M, A) par la somme de tous, ce qui donne un pourcentage, puis on prend la distance entre les vecteurs voiture et circuit, soit la racine carré des carrés des différences</t>
  </si>
  <si>
    <t>On divise chaque élément (P, M, A) par la racine du carré des P, M et A ce qui norme le vecteur à 1, puis on calcul la projection d'un vecteur dans l'autre soit la somme des produits (pour des vecteurs normés à 1)</t>
  </si>
  <si>
    <t>On refait le calcul 1 mais en enlevant aux P, M et A le minimum de ces 3 nombres +1 (car si on ne fait pas +1 on peut avoir une division par 0)</t>
  </si>
  <si>
    <t>On refait le calcul 2 mais en enlevant aux P, M et A le minimum de ces 3 nombres +1 (car si on ne fait pas +1 on peut avoir une division par 0)</t>
  </si>
  <si>
    <t>CALCUL DE LA CONCORDANCE DES PMA VOITURE ET CIRCUITS</t>
  </si>
  <si>
    <t>On regarde si le max du circuit est le même que le max de la voiture et si le min du circuit est égal au min de la voiture alors 1, si seulement ou le max ou le min est égal alors ,5 sinon 0</t>
  </si>
  <si>
    <t>On regarde si le circuit est P, M, A ou balancé (si le max - le min est &lt;=1 et si la voiture est P, M, A ou balancé (si le max - le min est &lt;=1, et si c'est la même chose entre le circuit et la voiture alors 1 sinon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</si>
</sst>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u/>
      <sz val="12"/>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1" fillId="0" borderId="0" xfId="0" applyFont="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75A2-2446-4B23-A91E-C5D77D211D3B}">
  <dimension ref="A1:AV85"/>
  <sheetViews>
    <sheetView tabSelected="1" workbookViewId="0">
      <pane ySplit="14" topLeftCell="A15" activePane="bottomLeft" state="frozen"/>
      <selection pane="bottomLeft" activeCell="F12" sqref="F12"/>
    </sheetView>
  </sheetViews>
  <sheetFormatPr baseColWidth="10" defaultRowHeight="14.4" x14ac:dyDescent="0.3"/>
  <cols>
    <col min="1" max="1" width="13.44140625" customWidth="1"/>
    <col min="2" max="2" width="6.33203125" customWidth="1"/>
    <col min="3" max="3" width="3.33203125" customWidth="1"/>
    <col min="5" max="5" width="6" customWidth="1"/>
    <col min="6" max="6" width="4.44140625" customWidth="1"/>
    <col min="7" max="7" width="6" bestFit="1" customWidth="1"/>
    <col min="8" max="13" width="6" customWidth="1"/>
    <col min="14" max="16" width="3.33203125" customWidth="1"/>
    <col min="17" max="17" width="4.109375" customWidth="1"/>
    <col min="18" max="18" width="4" bestFit="1" customWidth="1"/>
    <col min="19" max="19" width="3.33203125" customWidth="1"/>
    <col min="20" max="41" width="5.109375" style="2" customWidth="1"/>
    <col min="42" max="42" width="8.6640625" customWidth="1"/>
    <col min="43" max="43" width="9.44140625" customWidth="1"/>
  </cols>
  <sheetData>
    <row r="1" spans="2:47" ht="15.6" x14ac:dyDescent="0.3">
      <c r="I1" s="6" t="s">
        <v>251</v>
      </c>
    </row>
    <row r="3" spans="2:47" x14ac:dyDescent="0.3">
      <c r="B3" t="s">
        <v>246</v>
      </c>
      <c r="C3">
        <v>1</v>
      </c>
      <c r="D3" t="s">
        <v>247</v>
      </c>
    </row>
    <row r="4" spans="2:47" x14ac:dyDescent="0.3">
      <c r="B4" t="s">
        <v>246</v>
      </c>
      <c r="C4">
        <v>2</v>
      </c>
      <c r="D4" t="s">
        <v>248</v>
      </c>
    </row>
    <row r="5" spans="2:47" x14ac:dyDescent="0.3">
      <c r="B5" s="4" t="s">
        <v>246</v>
      </c>
      <c r="C5">
        <v>3</v>
      </c>
      <c r="D5" t="s">
        <v>249</v>
      </c>
    </row>
    <row r="6" spans="2:47" x14ac:dyDescent="0.3">
      <c r="B6" t="s">
        <v>246</v>
      </c>
      <c r="C6">
        <v>4</v>
      </c>
      <c r="D6" t="s">
        <v>250</v>
      </c>
    </row>
    <row r="7" spans="2:47" x14ac:dyDescent="0.3">
      <c r="B7" t="s">
        <v>246</v>
      </c>
      <c r="C7">
        <v>5</v>
      </c>
      <c r="D7" t="s">
        <v>253</v>
      </c>
      <c r="T7" s="5"/>
      <c r="U7" s="5"/>
      <c r="V7" s="5"/>
      <c r="W7" s="5"/>
      <c r="X7" s="5"/>
      <c r="Y7" s="5"/>
      <c r="Z7" s="5"/>
      <c r="AA7" s="5"/>
      <c r="AB7" s="5"/>
      <c r="AC7" s="5"/>
      <c r="AD7" s="5"/>
      <c r="AE7" s="5"/>
      <c r="AF7" s="5"/>
      <c r="AG7" s="5"/>
      <c r="AH7" s="5"/>
      <c r="AI7" s="5"/>
      <c r="AJ7" s="5"/>
      <c r="AK7" s="5"/>
      <c r="AL7" s="5"/>
      <c r="AM7" s="5"/>
      <c r="AN7" s="5"/>
      <c r="AO7" s="5"/>
    </row>
    <row r="8" spans="2:47" x14ac:dyDescent="0.3">
      <c r="B8" t="s">
        <v>246</v>
      </c>
      <c r="C8">
        <v>6</v>
      </c>
      <c r="D8" t="s">
        <v>252</v>
      </c>
      <c r="T8" s="5"/>
      <c r="U8" s="5"/>
      <c r="V8" s="5"/>
      <c r="W8" s="5"/>
      <c r="X8" s="5"/>
      <c r="Y8" s="5"/>
      <c r="Z8" s="5"/>
      <c r="AA8" s="5"/>
      <c r="AB8" s="5"/>
      <c r="AC8" s="5"/>
      <c r="AD8" s="5"/>
      <c r="AE8" s="5"/>
      <c r="AF8" s="5"/>
      <c r="AG8" s="5"/>
      <c r="AH8" s="5"/>
      <c r="AI8" s="5"/>
      <c r="AJ8" s="5"/>
      <c r="AK8" s="5"/>
      <c r="AL8" s="5"/>
      <c r="AM8" s="5"/>
      <c r="AN8" s="5"/>
      <c r="AO8" s="5"/>
    </row>
    <row r="9" spans="2:47" x14ac:dyDescent="0.3">
      <c r="E9" t="s">
        <v>233</v>
      </c>
      <c r="F9" t="s">
        <v>233</v>
      </c>
      <c r="G9" t="s">
        <v>233</v>
      </c>
      <c r="H9" t="s">
        <v>233</v>
      </c>
      <c r="I9" t="s">
        <v>233</v>
      </c>
      <c r="J9" s="5" t="s">
        <v>233</v>
      </c>
      <c r="K9" s="5" t="s">
        <v>233</v>
      </c>
      <c r="L9" s="5" t="s">
        <v>233</v>
      </c>
      <c r="M9" s="5" t="s">
        <v>233</v>
      </c>
      <c r="T9" s="5"/>
      <c r="Y9" s="5"/>
      <c r="Z9" s="5"/>
      <c r="AA9" s="5"/>
      <c r="AB9" s="5"/>
      <c r="AC9" s="5"/>
      <c r="AD9" s="5"/>
      <c r="AE9" s="5"/>
      <c r="AF9" s="5"/>
      <c r="AG9" s="5"/>
      <c r="AH9" s="5"/>
      <c r="AI9" s="5"/>
      <c r="AJ9" s="5"/>
      <c r="AK9" s="5"/>
      <c r="AL9" s="5"/>
      <c r="AM9" s="5"/>
      <c r="AN9" s="5"/>
      <c r="AO9" s="5"/>
    </row>
    <row r="10" spans="2:47" x14ac:dyDescent="0.3">
      <c r="D10" t="s">
        <v>233</v>
      </c>
      <c r="E10" t="s">
        <v>233</v>
      </c>
      <c r="F10" t="s">
        <v>233</v>
      </c>
      <c r="G10" t="s">
        <v>233</v>
      </c>
      <c r="H10" t="s">
        <v>233</v>
      </c>
      <c r="I10" t="s">
        <v>233</v>
      </c>
      <c r="J10" s="5" t="s">
        <v>233</v>
      </c>
      <c r="K10" s="5" t="s">
        <v>233</v>
      </c>
      <c r="L10" s="5" t="s">
        <v>233</v>
      </c>
      <c r="M10" t="s">
        <v>233</v>
      </c>
      <c r="N10" t="s">
        <v>233</v>
      </c>
      <c r="T10" s="5"/>
      <c r="Y10" s="5"/>
      <c r="Z10" s="5"/>
      <c r="AA10" s="5"/>
      <c r="AB10" s="5"/>
      <c r="AC10" s="5"/>
      <c r="AD10" s="5"/>
      <c r="AE10" s="5"/>
      <c r="AF10" s="5"/>
      <c r="AG10" s="5"/>
      <c r="AH10" s="5"/>
      <c r="AI10" s="5"/>
      <c r="AJ10" s="5"/>
      <c r="AK10" s="5"/>
      <c r="AL10" s="5"/>
      <c r="AM10" s="5"/>
      <c r="AN10" s="5"/>
      <c r="AO10" s="5"/>
    </row>
    <row r="11" spans="2:47" x14ac:dyDescent="0.3">
      <c r="D11" t="s">
        <v>233</v>
      </c>
      <c r="E11" t="s">
        <v>233</v>
      </c>
      <c r="F11" t="s">
        <v>233</v>
      </c>
      <c r="G11" t="s">
        <v>233</v>
      </c>
      <c r="H11" t="s">
        <v>233</v>
      </c>
      <c r="I11" t="s">
        <v>233</v>
      </c>
      <c r="J11" t="s">
        <v>233</v>
      </c>
      <c r="L11" t="s">
        <v>233</v>
      </c>
      <c r="M11" t="s">
        <v>233</v>
      </c>
      <c r="T11" s="5"/>
      <c r="U11" s="5"/>
      <c r="V11" s="5"/>
      <c r="W11" s="5"/>
      <c r="X11" s="5"/>
      <c r="Y11" s="5"/>
      <c r="Z11" s="5"/>
      <c r="AA11" s="5"/>
      <c r="AB11" s="5"/>
      <c r="AC11" s="5"/>
      <c r="AD11" s="5"/>
      <c r="AE11" s="5"/>
      <c r="AF11" s="5"/>
      <c r="AG11" s="5"/>
      <c r="AH11" s="5"/>
      <c r="AI11" s="5"/>
      <c r="AJ11" s="5"/>
      <c r="AK11" s="5"/>
      <c r="AL11" s="5"/>
      <c r="AM11" s="5"/>
      <c r="AN11" s="5"/>
      <c r="AO11" s="5"/>
    </row>
    <row r="12" spans="2:47" x14ac:dyDescent="0.3">
      <c r="D12" t="s">
        <v>233</v>
      </c>
      <c r="E12" t="s">
        <v>233</v>
      </c>
      <c r="F12" t="s">
        <v>233</v>
      </c>
      <c r="G12" t="s">
        <v>233</v>
      </c>
      <c r="H12" t="s">
        <v>233</v>
      </c>
      <c r="I12" t="s">
        <v>233</v>
      </c>
      <c r="J12" t="s">
        <v>233</v>
      </c>
      <c r="K12" t="s">
        <v>233</v>
      </c>
      <c r="L12" t="s">
        <v>233</v>
      </c>
      <c r="M12" t="s">
        <v>233</v>
      </c>
    </row>
    <row r="13" spans="2:47" x14ac:dyDescent="0.3">
      <c r="D13" t="str">
        <f>F12</f>
        <v xml:space="preserve"> </v>
      </c>
      <c r="H13" s="7" t="s">
        <v>245</v>
      </c>
      <c r="I13" s="7"/>
      <c r="J13" s="7"/>
      <c r="K13" s="7"/>
      <c r="L13" s="7"/>
      <c r="M13" s="7"/>
      <c r="N13" t="s">
        <v>21</v>
      </c>
      <c r="Q13" t="s">
        <v>5</v>
      </c>
      <c r="T13" s="2" t="s">
        <v>235</v>
      </c>
      <c r="AE13" s="2" t="s">
        <v>17</v>
      </c>
      <c r="AQ13" t="s">
        <v>236</v>
      </c>
    </row>
    <row r="14" spans="2:47" s="1" customFormat="1" ht="28.8" x14ac:dyDescent="0.3">
      <c r="B14" s="1" t="s">
        <v>0</v>
      </c>
      <c r="C14" s="1" t="s">
        <v>238</v>
      </c>
      <c r="D14" s="1" t="s">
        <v>1</v>
      </c>
      <c r="E14" s="1" t="s">
        <v>2</v>
      </c>
      <c r="F14" s="1" t="s">
        <v>3</v>
      </c>
      <c r="G14" s="1" t="s">
        <v>4</v>
      </c>
      <c r="H14" s="1">
        <v>1</v>
      </c>
      <c r="I14" s="1">
        <v>2</v>
      </c>
      <c r="J14" s="1">
        <v>3</v>
      </c>
      <c r="K14" s="1">
        <v>4</v>
      </c>
      <c r="L14" s="1">
        <v>5</v>
      </c>
      <c r="M14" s="1">
        <v>6</v>
      </c>
      <c r="N14" s="1" t="s">
        <v>18</v>
      </c>
      <c r="O14" s="1" t="s">
        <v>19</v>
      </c>
      <c r="P14" s="1" t="s">
        <v>20</v>
      </c>
      <c r="Q14" s="1" t="s">
        <v>18</v>
      </c>
      <c r="R14" s="1" t="s">
        <v>19</v>
      </c>
      <c r="S14" s="1" t="s">
        <v>20</v>
      </c>
      <c r="T14" s="3" t="s">
        <v>6</v>
      </c>
      <c r="U14" s="3" t="s">
        <v>7</v>
      </c>
      <c r="V14" s="3" t="s">
        <v>8</v>
      </c>
      <c r="W14" s="3" t="s">
        <v>9</v>
      </c>
      <c r="X14" s="3" t="s">
        <v>10</v>
      </c>
      <c r="Y14" s="3" t="s">
        <v>11</v>
      </c>
      <c r="Z14" s="3" t="s">
        <v>12</v>
      </c>
      <c r="AA14" s="3" t="s">
        <v>13</v>
      </c>
      <c r="AB14" s="3" t="s">
        <v>14</v>
      </c>
      <c r="AC14" s="3" t="s">
        <v>15</v>
      </c>
      <c r="AD14" s="3" t="s">
        <v>16</v>
      </c>
      <c r="AE14" s="3" t="s">
        <v>6</v>
      </c>
      <c r="AF14" s="3" t="s">
        <v>7</v>
      </c>
      <c r="AG14" s="3" t="s">
        <v>8</v>
      </c>
      <c r="AH14" s="3" t="s">
        <v>9</v>
      </c>
      <c r="AI14" s="3" t="s">
        <v>10</v>
      </c>
      <c r="AJ14" s="3" t="s">
        <v>11</v>
      </c>
      <c r="AK14" s="3" t="s">
        <v>12</v>
      </c>
      <c r="AL14" s="3" t="s">
        <v>13</v>
      </c>
      <c r="AM14" s="3" t="s">
        <v>14</v>
      </c>
      <c r="AN14" s="3" t="s">
        <v>15</v>
      </c>
      <c r="AO14" s="3" t="s">
        <v>16</v>
      </c>
      <c r="AP14" s="1" t="s">
        <v>234</v>
      </c>
      <c r="AQ14" s="1" t="s">
        <v>237</v>
      </c>
      <c r="AR14" s="1" t="s">
        <v>240</v>
      </c>
      <c r="AS14" s="1" t="s">
        <v>241</v>
      </c>
      <c r="AT14" s="1" t="s">
        <v>242</v>
      </c>
      <c r="AU14" s="1" t="s">
        <v>243</v>
      </c>
    </row>
    <row r="15" spans="2:47" x14ac:dyDescent="0.3">
      <c r="B15">
        <v>67</v>
      </c>
      <c r="C15">
        <v>3</v>
      </c>
      <c r="D15" t="s">
        <v>66</v>
      </c>
      <c r="E15">
        <f>VLOOKUP($D15,'Données circuit'!$A$3:$I$61,9)</f>
        <v>5.516</v>
      </c>
      <c r="F15">
        <f>VLOOKUP($D15,'Données circuit'!$A$3:$I$61,4)</f>
        <v>56</v>
      </c>
      <c r="G15">
        <f>VLOOKUP($D15,'Données circuit'!$A$3:$I$61,3)</f>
        <v>308.89999999999998</v>
      </c>
      <c r="H15">
        <f>1-(SQRT((N15/(N15+O15+P15)-Q15/(Q15+R15+S15))^2+(O15/(N15+O15+P15)-R15/(Q15+R15+S15))^2+(P15/(N15+O15+P15)-S15/(Q15+R15+S15))^2))</f>
        <v>0.85026214992194826</v>
      </c>
      <c r="I15">
        <f>(N15/SQRT(N15^2+O15^2+P15^2))*(Q15/SQRT(Q15^2+R15^2+S15^2))+(O15/SQRT(N15^2+O15^2+P15^2))*(R15/SQRT(Q15^2+R15^2+S15^2))+(P15/SQRT(N15^2+O15^2+P15^2))*(S15/SQRT(Q15^2+R15^2+S15^2))</f>
        <v>0.968214171228855</v>
      </c>
      <c r="J15">
        <f>1-(SQRT(((N15+1-MIN(N15,O15,P15))/((N15+1-MIN(N15,O15,P15))+(O15+1-MIN(N15,O15,P15))+(P15+1-MIN(N15,O15,P15)))-(Q15+1-MIN(Q15,R15,S15))/((Q15+1-MIN(Q15,R15,S15))+(R15+1-MIN(Q15,R15,S15))+(S15+1-MIN(Q15,R15,S15))))^2+((O15+1-MIN(N15,O15,P15))/((N15+1-MIN(N15,O15,P15))+(O15+1-MIN(N15,O15,P15))+(P15+1-MIN(N15,O15,P15)))-(R15+1-MIN(Q15,R15,S15))/((Q15+1-MIN(Q15,R15,S15))+(R15+1-MIN(Q15,R15,S15))+(S15+1-MIN(Q15,R15,S15))))^2+((P15+1-MIN(N15,O15,P15))/((N15+1-MIN(N15,O15,P15))+(O15+1-MIN(N15,O15,P15))+(P15+1-MIN(N15,O15,P15)))-(S15+1-MIN(Q15,R15,S15))/((Q15+1-MIN(Q15,R15,S15))+(R15+1-MIN(Q15,R15,S15))+(S15+1-MIN(Q15,R15,S15))))^2))</f>
        <v>0.77728229840631302</v>
      </c>
      <c r="K15">
        <f>((N15+1-MIN(N15,O15,P15))/SQRT((N15+1-MIN(N15,O15,P15))^2+(O15+1-MIN(N15,O15,P15))^2+(P15+1-MIN(N15,O15,P15))^2))*((Q15+1-MIN(Q15,R15,S15))/SQRT((Q15+1-MIN(Q15,R15,S15))^2+(R15+1-MIN(Q15,R15,S15))^2+(S15+1-MIN(Q15,R15,S15))^2))+((O15+1-MIN(N15,O15,P15))/SQRT((N15+1-MIN(N15,O15,P15))^2+(O15+1-MIN(N15,O15,P15))^2+(P15+1-MIN(N15,O15,P15))^2))*((R15+1-MIN(Q15,R15,S15))/SQRT((Q15+1-MIN(Q15,R15,S15))^2+(R15+1-MIN(Q15,R15,S15))^2+(S15+1-MIN(Q15,R15,S15))^2))+((P15+1-MIN(N15,O15,P15))/SQRT((N15+1-MIN(N15,O15,P15))^2+(O15+1-MIN(N15,O15,P15))^2+(P15+1-MIN(N15,O15,P15))^2))*((S15+1-MIN(Q15,R15,S15))/SQRT((Q15+1-MIN(Q15,R15,S15))^2+(R15+1-MIN(Q15,R15,S15))^2+(S15+1-MIN(Q15,R15,S15))^2))</f>
        <v>0.964772650936774</v>
      </c>
      <c r="L15">
        <f>IF(OR(AND(MAX(N15:P15)-MIN(N15:P15)&lt;=1,MAX(Q15:S15)-MIN(Q15:S15)&lt;=1),AND(MAX(N15:P15)=N15,MAX(Q15:S15)=Q15),AND(MAX(N15:P15)=O15,MAX(Q15:S15)=R15),AND(MAX(N15:P15)=P15,MAX(Q15:S15)=S15)),1,0)</f>
        <v>1</v>
      </c>
      <c r="M15">
        <f>IF(OR(AND(MAX(N15:P15)=N15,MAX(Q15:S15)=Q15),AND(MAX(N15:P15)=O15,MAX(Q15:S15)=R15),AND(MAX(N15:P15)=P15,MAX(Q15:S15)=S15)),IF(OR(AND(MIN(N15:P15)=N15,MIN(Q15:S15)=Q15),AND(MIN(N15:P15)=O15,MIN(Q15:S15)=R15),AND(MIN(N15:P15)=P15,MIN(Q15:S15)=S15)),1,0.5),IF(OR(AND(MIN(N15:P15)=N15,MIN(Q15:S15)=Q15),AND(MIN(N15:P15)=O15,MIN(Q15:S15)=R15),AND(MIN(N15:P15)=P15,MIN(Q15:S15)=S15)),0.5,0))</f>
        <v>1</v>
      </c>
      <c r="N15">
        <f>VLOOKUP($D15,'Données circuit'!$A$3:$I$61,5)</f>
        <v>11</v>
      </c>
      <c r="O15">
        <f>VLOOKUP($D15,'Données circuit'!$A$3:$I$61,6)</f>
        <v>18</v>
      </c>
      <c r="P15">
        <f>VLOOKUP($D15,'Données circuit'!$A$3:$I$61,7)</f>
        <v>10</v>
      </c>
      <c r="Q15">
        <v>84</v>
      </c>
      <c r="R15">
        <v>86</v>
      </c>
      <c r="S15">
        <v>83</v>
      </c>
      <c r="T15" s="2" t="s">
        <v>233</v>
      </c>
      <c r="AE15" s="2" t="s">
        <v>233</v>
      </c>
      <c r="AF15" s="2" t="s">
        <v>233</v>
      </c>
      <c r="AG15" s="2" t="s">
        <v>233</v>
      </c>
      <c r="AH15" s="2" t="s">
        <v>233</v>
      </c>
      <c r="AI15" s="2" t="s">
        <v>233</v>
      </c>
      <c r="AJ15" s="2" t="s">
        <v>233</v>
      </c>
      <c r="AK15" s="2" t="s">
        <v>233</v>
      </c>
      <c r="AL15" s="2" t="s">
        <v>233</v>
      </c>
      <c r="AM15" s="2" t="s">
        <v>233</v>
      </c>
      <c r="AN15" s="2" t="s">
        <v>233</v>
      </c>
      <c r="AO15" s="2" t="s">
        <v>233</v>
      </c>
      <c r="AP15">
        <v>112.25700000000001</v>
      </c>
      <c r="AQ15">
        <v>45</v>
      </c>
    </row>
    <row r="16" spans="2:47" x14ac:dyDescent="0.3">
      <c r="B16">
        <v>67</v>
      </c>
      <c r="C16">
        <v>3</v>
      </c>
      <c r="D16" t="s">
        <v>66</v>
      </c>
      <c r="E16">
        <f>VLOOKUP($D16,'Données circuit'!$A$3:$I$61,9)</f>
        <v>5.516</v>
      </c>
      <c r="F16">
        <f>VLOOKUP($D16,'Données circuit'!$A$3:$I$61,4)</f>
        <v>56</v>
      </c>
      <c r="G16">
        <f>VLOOKUP($D16,'Données circuit'!$A$3:$I$61,3)</f>
        <v>308.89999999999998</v>
      </c>
      <c r="H16">
        <f t="shared" ref="H16:H79" si="0">1-(SQRT((N16/(N16+O16+P16)-Q16/(Q16+R16+S16))^2+(O16/(N16+O16+P16)-R16/(Q16+R16+S16))^2+(P16/(N16+O16+P16)-S16/(Q16+R16+S16))^2))</f>
        <v>0.85026214992194826</v>
      </c>
      <c r="I16">
        <f t="shared" ref="I16:I79" si="1">(N16/SQRT(N16^2+O16^2+P16^2))*(Q16/SQRT(Q16^2+R16^2+S16^2))+(O16/SQRT(N16^2+O16^2+P16^2))*(R16/SQRT(Q16^2+R16^2+S16^2))+(P16/SQRT(N16^2+O16^2+P16^2))*(S16/SQRT(Q16^2+R16^2+S16^2))</f>
        <v>0.968214171228855</v>
      </c>
      <c r="J16">
        <f t="shared" ref="J16:J20" si="2">1-(SQRT(((N16+1-MIN(N16,O16,P16))/((N16+1-MIN(N16,O16,P16))+(O16+1-MIN(N16,O16,P16))+(P16+1-MIN(N16,O16,P16)))-(Q16+1-MIN(Q16,R16,S16))/((Q16+1-MIN(Q16,R16,S16))+(R16+1-MIN(Q16,R16,S16))+(S16+1-MIN(Q16,R16,S16))))^2+((O16+1-MIN(N16,O16,P16))/((N16+1-MIN(N16,O16,P16))+(O16+1-MIN(N16,O16,P16))+(P16+1-MIN(N16,O16,P16)))-(R16+1-MIN(Q16,R16,S16))/((Q16+1-MIN(Q16,R16,S16))+(R16+1-MIN(Q16,R16,S16))+(S16+1-MIN(Q16,R16,S16))))^2+((P16+1-MIN(N16,O16,P16))/((N16+1-MIN(N16,O16,P16))+(O16+1-MIN(N16,O16,P16))+(P16+1-MIN(N16,O16,P16)))-(S16+1-MIN(Q16,R16,S16))/((Q16+1-MIN(Q16,R16,S16))+(R16+1-MIN(Q16,R16,S16))+(S16+1-MIN(Q16,R16,S16))))^2))</f>
        <v>0.77728229840631302</v>
      </c>
      <c r="K16">
        <f t="shared" ref="K16:K20" si="3">((N16+1-MIN(N16,O16,P16))/SQRT((N16+1-MIN(N16,O16,P16))^2+(O16+1-MIN(N16,O16,P16))^2+(P16+1-MIN(N16,O16,P16))^2))*((Q16+1-MIN(Q16,R16,S16))/SQRT((Q16+1-MIN(Q16,R16,S16))^2+(R16+1-MIN(Q16,R16,S16))^2+(S16+1-MIN(Q16,R16,S16))^2))+((O16+1-MIN(N16,O16,P16))/SQRT((N16+1-MIN(N16,O16,P16))^2+(O16+1-MIN(N16,O16,P16))^2+(P16+1-MIN(N16,O16,P16))^2))*((R16+1-MIN(Q16,R16,S16))/SQRT((Q16+1-MIN(Q16,R16,S16))^2+(R16+1-MIN(Q16,R16,S16))^2+(S16+1-MIN(Q16,R16,S16))^2))+((P16+1-MIN(N16,O16,P16))/SQRT((N16+1-MIN(N16,O16,P16))^2+(O16+1-MIN(N16,O16,P16))^2+(P16+1-MIN(N16,O16,P16))^2))*((S16+1-MIN(Q16,R16,S16))/SQRT((Q16+1-MIN(Q16,R16,S16))^2+(R16+1-MIN(Q16,R16,S16))^2+(S16+1-MIN(Q16,R16,S16))^2))</f>
        <v>0.964772650936774</v>
      </c>
      <c r="L16">
        <f t="shared" ref="L16:L79" si="4">IF(OR(AND(MAX(N16:P16)-MIN(N16:P16)&lt;=1,MAX(Q16:S16)-MIN(Q16:S16)&lt;=1),AND(MAX(N16:P16)=N16,MAX(Q16:S16)=Q16),AND(MAX(N16:P16)=O16,MAX(Q16:S16)=R16),AND(MAX(N16:P16)=P16,MAX(Q16:S16)=S16)),1,0)</f>
        <v>1</v>
      </c>
      <c r="M16">
        <f t="shared" ref="M16:M79" si="5">IF(OR(AND(MAX(N16:P16)=N16,MAX(Q16:S16)=Q16),AND(MAX(N16:P16)=O16,MAX(Q16:S16)=R16),AND(MAX(N16:P16)=P16,MAX(Q16:S16)=S16)),IF(OR(AND(MIN(N16:P16)=N16,MIN(Q16:S16)=Q16),AND(MIN(N16:P16)=O16,MIN(Q16:S16)=R16),AND(MIN(N16:P16)=P16,MIN(Q16:S16)=S16)),1,0.5),IF(OR(AND(MIN(N16:P16)=N16,MIN(Q16:S16)=Q16),AND(MIN(N16:P16)=O16,MIN(Q16:S16)=R16),AND(MIN(N16:P16)=P16,MIN(Q16:S16)=S16)),0.5,0))</f>
        <v>1</v>
      </c>
      <c r="N16">
        <f>VLOOKUP($D16,'Données circuit'!$A$3:$I$61,5)</f>
        <v>11</v>
      </c>
      <c r="O16">
        <f>VLOOKUP($D16,'Données circuit'!$A$3:$I$61,6)</f>
        <v>18</v>
      </c>
      <c r="P16">
        <f>VLOOKUP($D16,'Données circuit'!$A$3:$I$61,7)</f>
        <v>10</v>
      </c>
      <c r="Q16">
        <v>84</v>
      </c>
      <c r="R16">
        <v>86</v>
      </c>
      <c r="S16">
        <v>83</v>
      </c>
      <c r="AP16">
        <v>112.133</v>
      </c>
      <c r="AQ16">
        <v>76</v>
      </c>
    </row>
    <row r="17" spans="1:42" x14ac:dyDescent="0.3">
      <c r="B17">
        <v>67</v>
      </c>
      <c r="C17">
        <v>4</v>
      </c>
      <c r="D17" t="s">
        <v>95</v>
      </c>
      <c r="E17">
        <f>VLOOKUP($D17,'Données circuit'!$A$3:$I$61,9)</f>
        <v>4.258</v>
      </c>
      <c r="F17">
        <f>VLOOKUP($D17,'Données circuit'!$A$3:$I$61,4)</f>
        <v>72</v>
      </c>
      <c r="G17">
        <f>VLOOKUP($D17,'Données circuit'!$A$3:$I$61,3)</f>
        <v>306.60000000000002</v>
      </c>
      <c r="H17">
        <f t="shared" si="0"/>
        <v>0.93633068444232392</v>
      </c>
      <c r="I17">
        <f t="shared" si="1"/>
        <v>0.99398344659097304</v>
      </c>
      <c r="J17">
        <f t="shared" si="2"/>
        <v>0.70875881374464123</v>
      </c>
      <c r="K17">
        <f t="shared" si="3"/>
        <v>0.89871703427291716</v>
      </c>
      <c r="L17">
        <f t="shared" si="4"/>
        <v>0</v>
      </c>
      <c r="M17">
        <f t="shared" si="5"/>
        <v>0.5</v>
      </c>
      <c r="N17">
        <f>VLOOKUP($D17,'Données circuit'!$A$3:$I$61,5)</f>
        <v>12</v>
      </c>
      <c r="O17">
        <f>VLOOKUP($D17,'Données circuit'!$A$3:$I$61,6)</f>
        <v>11</v>
      </c>
      <c r="P17">
        <f>VLOOKUP($D17,'Données circuit'!$A$3:$I$61,7)</f>
        <v>9</v>
      </c>
      <c r="Q17">
        <v>84</v>
      </c>
      <c r="R17">
        <v>86</v>
      </c>
      <c r="S17">
        <v>83</v>
      </c>
      <c r="U17" s="2">
        <v>6</v>
      </c>
      <c r="AA17" s="2">
        <v>6</v>
      </c>
      <c r="AB17" s="2">
        <v>6</v>
      </c>
      <c r="AF17" s="2">
        <v>72</v>
      </c>
      <c r="AL17" s="2">
        <v>80</v>
      </c>
      <c r="AM17" s="2">
        <v>90</v>
      </c>
      <c r="AP17">
        <v>90.739000000000004</v>
      </c>
    </row>
    <row r="18" spans="1:42" x14ac:dyDescent="0.3">
      <c r="B18">
        <v>67</v>
      </c>
      <c r="C18">
        <v>4</v>
      </c>
      <c r="D18" t="s">
        <v>95</v>
      </c>
      <c r="E18">
        <f>VLOOKUP($D18,'Données circuit'!$A$3:$I$61,9)</f>
        <v>4.258</v>
      </c>
      <c r="F18">
        <f>VLOOKUP($D18,'Données circuit'!$A$3:$I$61,4)</f>
        <v>72</v>
      </c>
      <c r="G18">
        <f>VLOOKUP($D18,'Données circuit'!$A$3:$I$61,3)</f>
        <v>306.60000000000002</v>
      </c>
      <c r="H18">
        <f t="shared" si="0"/>
        <v>0.92452319926639981</v>
      </c>
      <c r="I18">
        <f t="shared" si="1"/>
        <v>0.99153746465015291</v>
      </c>
      <c r="J18">
        <f t="shared" si="2"/>
        <v>0.46966991411008929</v>
      </c>
      <c r="K18">
        <f t="shared" si="3"/>
        <v>0.69337524528153649</v>
      </c>
      <c r="L18">
        <f t="shared" si="4"/>
        <v>0</v>
      </c>
      <c r="M18">
        <f t="shared" si="5"/>
        <v>0</v>
      </c>
      <c r="N18">
        <f>VLOOKUP($D18,'Données circuit'!$A$3:$I$61,5)</f>
        <v>12</v>
      </c>
      <c r="O18">
        <f>VLOOKUP($D18,'Données circuit'!$A$3:$I$61,6)</f>
        <v>11</v>
      </c>
      <c r="P18">
        <f>VLOOKUP($D18,'Données circuit'!$A$3:$I$61,7)</f>
        <v>9</v>
      </c>
      <c r="Q18">
        <v>78</v>
      </c>
      <c r="R18">
        <v>86</v>
      </c>
      <c r="S18">
        <v>81</v>
      </c>
      <c r="U18" s="2">
        <v>5</v>
      </c>
      <c r="AA18" s="2">
        <v>6</v>
      </c>
      <c r="AB18" s="2">
        <v>6</v>
      </c>
      <c r="AF18" s="2">
        <v>61</v>
      </c>
      <c r="AL18" s="2">
        <v>0</v>
      </c>
      <c r="AM18" s="2">
        <v>0</v>
      </c>
      <c r="AP18">
        <v>90.685000000000002</v>
      </c>
    </row>
    <row r="19" spans="1:42" x14ac:dyDescent="0.3">
      <c r="B19">
        <v>67</v>
      </c>
      <c r="C19">
        <v>5</v>
      </c>
      <c r="D19" t="s">
        <v>161</v>
      </c>
      <c r="E19">
        <f>VLOOKUP($D19,'Données circuit'!$A$3:$I$61,9)</f>
        <v>4.42</v>
      </c>
      <c r="F19">
        <f>VLOOKUP($D19,'Données circuit'!$A$3:$I$61,4)</f>
        <v>69</v>
      </c>
      <c r="G19">
        <f>VLOOKUP($D19,'Données circuit'!$A$3:$I$61,3)</f>
        <v>305</v>
      </c>
      <c r="H19">
        <f t="shared" si="0"/>
        <v>0.85864885770167665</v>
      </c>
      <c r="I19">
        <f t="shared" si="1"/>
        <v>0.97133218568134083</v>
      </c>
      <c r="J19">
        <f t="shared" si="2"/>
        <v>0.43224394430749558</v>
      </c>
      <c r="K19">
        <f t="shared" si="3"/>
        <v>0.70010707289059404</v>
      </c>
      <c r="L19">
        <f t="shared" si="4"/>
        <v>0</v>
      </c>
      <c r="M19">
        <f t="shared" si="5"/>
        <v>0</v>
      </c>
      <c r="N19">
        <f>VLOOKUP($D19,'Données circuit'!$A$3:$I$61,5)</f>
        <v>13</v>
      </c>
      <c r="O19">
        <f>VLOOKUP($D19,'Données circuit'!$A$3:$I$61,6)</f>
        <v>12</v>
      </c>
      <c r="P19">
        <f>VLOOKUP($D19,'Données circuit'!$A$3:$I$61,7)</f>
        <v>7</v>
      </c>
      <c r="Q19">
        <v>79</v>
      </c>
      <c r="R19">
        <v>93</v>
      </c>
      <c r="S19">
        <v>82</v>
      </c>
      <c r="U19" s="2">
        <v>5</v>
      </c>
      <c r="V19" s="2">
        <v>6</v>
      </c>
      <c r="W19" s="2">
        <v>6</v>
      </c>
      <c r="AC19" s="2">
        <v>6</v>
      </c>
      <c r="AF19" s="2">
        <v>97</v>
      </c>
      <c r="AG19" s="2">
        <v>90</v>
      </c>
      <c r="AH19" s="2">
        <v>93</v>
      </c>
      <c r="AN19" s="2">
        <v>86</v>
      </c>
      <c r="AP19">
        <v>79.173000000000002</v>
      </c>
    </row>
    <row r="20" spans="1:42" x14ac:dyDescent="0.3">
      <c r="B20">
        <v>67</v>
      </c>
      <c r="C20">
        <v>5</v>
      </c>
      <c r="D20" t="s">
        <v>161</v>
      </c>
      <c r="E20">
        <f>VLOOKUP($D20,'Données circuit'!$A$3:$I$61,9)</f>
        <v>4.42</v>
      </c>
      <c r="F20">
        <f>VLOOKUP($D20,'Données circuit'!$A$3:$I$61,4)</f>
        <v>69</v>
      </c>
      <c r="G20">
        <f>VLOOKUP($D20,'Données circuit'!$A$3:$I$61,3)</f>
        <v>305</v>
      </c>
      <c r="H20">
        <f t="shared" si="0"/>
        <v>0.87597024001553514</v>
      </c>
      <c r="I20">
        <f t="shared" si="1"/>
        <v>0.97802116830767716</v>
      </c>
      <c r="J20">
        <f t="shared" si="2"/>
        <v>0.85509405662187676</v>
      </c>
      <c r="K20">
        <f t="shared" si="3"/>
        <v>0.97640833891419332</v>
      </c>
      <c r="L20">
        <f t="shared" si="4"/>
        <v>0</v>
      </c>
      <c r="M20">
        <f t="shared" si="5"/>
        <v>0.5</v>
      </c>
      <c r="N20">
        <f>VLOOKUP($D20,'Données circuit'!$A$3:$I$61,5)</f>
        <v>13</v>
      </c>
      <c r="O20">
        <f>VLOOKUP($D20,'Données circuit'!$A$3:$I$61,6)</f>
        <v>12</v>
      </c>
      <c r="P20">
        <f>VLOOKUP($D20,'Données circuit'!$A$3:$I$61,7)</f>
        <v>7</v>
      </c>
      <c r="Q20">
        <v>85</v>
      </c>
      <c r="R20">
        <v>87</v>
      </c>
      <c r="S20">
        <v>80</v>
      </c>
      <c r="U20" s="2">
        <v>6</v>
      </c>
      <c r="V20" s="2">
        <v>5</v>
      </c>
      <c r="W20" s="2">
        <v>5</v>
      </c>
      <c r="AC20" s="2">
        <v>5</v>
      </c>
      <c r="AF20" s="2">
        <v>0</v>
      </c>
      <c r="AG20" s="2">
        <v>76</v>
      </c>
      <c r="AH20" s="2">
        <v>79</v>
      </c>
      <c r="AN20" s="2">
        <v>73</v>
      </c>
      <c r="AP20">
        <v>78.616</v>
      </c>
    </row>
    <row r="21" spans="1:42" x14ac:dyDescent="0.3">
      <c r="B21">
        <v>67</v>
      </c>
      <c r="C21">
        <v>6</v>
      </c>
      <c r="D21" t="s">
        <v>200</v>
      </c>
      <c r="E21">
        <f>VLOOKUP($D21,'Données circuit'!$A$3:$I$61,9)</f>
        <v>5.45</v>
      </c>
      <c r="F21">
        <f>VLOOKUP($D21,'Données circuit'!$A$3:$I$61,4)</f>
        <v>56</v>
      </c>
      <c r="G21">
        <f>VLOOKUP($D21,'Données circuit'!$A$3:$I$61,3)</f>
        <v>305.2</v>
      </c>
      <c r="H21">
        <f t="shared" si="0"/>
        <v>0.86244518259844394</v>
      </c>
      <c r="I21">
        <f t="shared" si="1"/>
        <v>0.97269507841555192</v>
      </c>
      <c r="J21">
        <f t="shared" ref="J21:J84" si="6">1-(SQRT(((N21+1-MIN(N21,O21,P21))/((N21+1-MIN(N21,O21,P21))+(O21+1-MIN(N21,O21,P21))+(P21+1-MIN(N21,O21,P21)))-(Q21+1-MIN(Q21,R21,S21))/((Q21+1-MIN(Q21,R21,S21))+(R21+1-MIN(Q21,R21,S21))+(S21+1-MIN(Q21,R21,S21))))^2+((O21+1-MIN(N21,O21,P21))/((N21+1-MIN(N21,O21,P21))+(O21+1-MIN(N21,O21,P21))+(P21+1-MIN(N21,O21,P21)))-(R21+1-MIN(Q21,R21,S21))/((Q21+1-MIN(Q21,R21,S21))+(R21+1-MIN(Q21,R21,S21))+(S21+1-MIN(Q21,R21,S21))))^2+((P21+1-MIN(N21,O21,P21))/((N21+1-MIN(N21,O21,P21))+(O21+1-MIN(N21,O21,P21))+(P21+1-MIN(N21,O21,P21)))-(S21+1-MIN(Q21,R21,S21))/((Q21+1-MIN(Q21,R21,S21))+(R21+1-MIN(Q21,R21,S21))+(S21+1-MIN(Q21,R21,S21))))^2))</f>
        <v>0.49747167022920769</v>
      </c>
      <c r="K21">
        <f t="shared" ref="K21:K84" si="7">((N21+1-MIN(N21,O21,P21))/SQRT((N21+1-MIN(N21,O21,P21))^2+(O21+1-MIN(N21,O21,P21))^2+(P21+1-MIN(N21,O21,P21))^2))*((Q21+1-MIN(Q21,R21,S21))/SQRT((Q21+1-MIN(Q21,R21,S21))^2+(R21+1-MIN(Q21,R21,S21))^2+(S21+1-MIN(Q21,R21,S21))^2))+((O21+1-MIN(N21,O21,P21))/SQRT((N21+1-MIN(N21,O21,P21))^2+(O21+1-MIN(N21,O21,P21))^2+(P21+1-MIN(N21,O21,P21))^2))*((R21+1-MIN(Q21,R21,S21))/SQRT((Q21+1-MIN(Q21,R21,S21))^2+(R21+1-MIN(Q21,R21,S21))^2+(S21+1-MIN(Q21,R21,S21))^2))+((P21+1-MIN(N21,O21,P21))/SQRT((N21+1-MIN(N21,O21,P21))^2+(O21+1-MIN(N21,O21,P21))^2+(P21+1-MIN(N21,O21,P21))^2))*((S21+1-MIN(Q21,R21,S21))/SQRT((Q21+1-MIN(Q21,R21,S21))^2+(R21+1-MIN(Q21,R21,S21))^2+(S21+1-MIN(Q21,R21,S21))^2))</f>
        <v>0.71759204004702914</v>
      </c>
      <c r="L21">
        <f t="shared" si="4"/>
        <v>1</v>
      </c>
      <c r="M21">
        <f t="shared" si="5"/>
        <v>0.5</v>
      </c>
      <c r="N21">
        <f>VLOOKUP($D21,'Données circuit'!$A$3:$I$61,5)</f>
        <v>9</v>
      </c>
      <c r="O21">
        <f>VLOOKUP($D21,'Données circuit'!$A$3:$I$61,6)</f>
        <v>16</v>
      </c>
      <c r="P21">
        <f>VLOOKUP($D21,'Données circuit'!$A$3:$I$61,7)</f>
        <v>15</v>
      </c>
      <c r="Q21">
        <v>85</v>
      </c>
      <c r="R21">
        <v>87</v>
      </c>
      <c r="S21">
        <v>80</v>
      </c>
      <c r="T21" s="2">
        <v>6</v>
      </c>
      <c r="V21" s="2">
        <v>5</v>
      </c>
      <c r="W21" s="2">
        <v>5</v>
      </c>
      <c r="X21" s="2">
        <v>6</v>
      </c>
      <c r="Z21" s="2">
        <v>6</v>
      </c>
      <c r="AC21" s="2">
        <v>5</v>
      </c>
      <c r="AE21" s="2">
        <v>89</v>
      </c>
      <c r="AG21" s="2">
        <v>89</v>
      </c>
      <c r="AH21" s="2">
        <v>90</v>
      </c>
      <c r="AI21" s="2">
        <v>90</v>
      </c>
      <c r="AK21" s="2">
        <v>97</v>
      </c>
      <c r="AN21" s="2">
        <v>99</v>
      </c>
      <c r="AP21">
        <v>100.28400000000001</v>
      </c>
    </row>
    <row r="22" spans="1:42" x14ac:dyDescent="0.3">
      <c r="B22">
        <v>67</v>
      </c>
      <c r="C22">
        <v>6</v>
      </c>
      <c r="D22" t="s">
        <v>200</v>
      </c>
      <c r="E22">
        <f>VLOOKUP($D22,'Données circuit'!$A$3:$I$61,9)</f>
        <v>5.45</v>
      </c>
      <c r="F22">
        <f>VLOOKUP($D22,'Données circuit'!$A$3:$I$61,4)</f>
        <v>56</v>
      </c>
      <c r="G22">
        <f>VLOOKUP($D22,'Données circuit'!$A$3:$I$61,3)</f>
        <v>305.2</v>
      </c>
      <c r="H22">
        <f t="shared" si="0"/>
        <v>0.87187562520213924</v>
      </c>
      <c r="I22">
        <f t="shared" si="1"/>
        <v>0.97635346113531729</v>
      </c>
      <c r="J22">
        <f t="shared" si="6"/>
        <v>0.54505036908832794</v>
      </c>
      <c r="K22">
        <f t="shared" si="7"/>
        <v>0.78794523909029879</v>
      </c>
      <c r="L22">
        <f t="shared" si="4"/>
        <v>1</v>
      </c>
      <c r="M22">
        <f t="shared" si="5"/>
        <v>0.5</v>
      </c>
      <c r="N22">
        <f>VLOOKUP($D22,'Données circuit'!$A$3:$I$61,5)</f>
        <v>9</v>
      </c>
      <c r="O22">
        <f>VLOOKUP($D22,'Données circuit'!$A$3:$I$61,6)</f>
        <v>16</v>
      </c>
      <c r="P22">
        <f>VLOOKUP($D22,'Données circuit'!$A$3:$I$61,7)</f>
        <v>15</v>
      </c>
      <c r="Q22">
        <v>85</v>
      </c>
      <c r="R22">
        <v>91</v>
      </c>
      <c r="S22">
        <v>82</v>
      </c>
      <c r="T22" s="2">
        <v>5</v>
      </c>
      <c r="V22" s="2">
        <v>6</v>
      </c>
      <c r="W22" s="2">
        <v>6</v>
      </c>
      <c r="X22" s="2">
        <v>5</v>
      </c>
      <c r="Z22" s="2">
        <v>6</v>
      </c>
      <c r="AC22" s="2">
        <v>6</v>
      </c>
      <c r="AE22" s="2">
        <v>76</v>
      </c>
      <c r="AG22" s="2">
        <v>0</v>
      </c>
      <c r="AH22" s="2">
        <v>0</v>
      </c>
      <c r="AI22" s="2">
        <v>76</v>
      </c>
      <c r="AK22" s="2">
        <v>0</v>
      </c>
      <c r="AN22" s="2">
        <v>0</v>
      </c>
      <c r="AP22">
        <v>99.495999999999995</v>
      </c>
    </row>
    <row r="23" spans="1:42" x14ac:dyDescent="0.3">
      <c r="B23">
        <v>67</v>
      </c>
      <c r="C23">
        <v>7</v>
      </c>
      <c r="D23" t="s">
        <v>140</v>
      </c>
      <c r="E23">
        <f>VLOOKUP($D23,'Données circuit'!$A$3:$I$61,9)</f>
        <v>4.4409999999999998</v>
      </c>
      <c r="F23">
        <f>VLOOKUP($D23,'Données circuit'!$A$3:$I$61,4)</f>
        <v>69</v>
      </c>
      <c r="G23">
        <f>VLOOKUP($D23,'Données circuit'!$A$3:$I$61,3)</f>
        <v>306.39999999999998</v>
      </c>
      <c r="H23">
        <f t="shared" si="0"/>
        <v>0.81634096980056159</v>
      </c>
      <c r="I23">
        <f t="shared" si="1"/>
        <v>0.95402422110852581</v>
      </c>
      <c r="J23">
        <f t="shared" si="6"/>
        <v>0.73719342409288235</v>
      </c>
      <c r="K23">
        <f t="shared" si="7"/>
        <v>0.95355636015349465</v>
      </c>
      <c r="L23">
        <f t="shared" si="4"/>
        <v>1</v>
      </c>
      <c r="M23">
        <f t="shared" si="5"/>
        <v>1</v>
      </c>
      <c r="N23">
        <f>VLOOKUP($D23,'Données circuit'!$A$3:$I$61,5)</f>
        <v>8</v>
      </c>
      <c r="O23">
        <f>VLOOKUP($D23,'Données circuit'!$A$3:$I$61,6)</f>
        <v>16</v>
      </c>
      <c r="P23">
        <f>VLOOKUP($D23,'Données circuit'!$A$3:$I$61,7)</f>
        <v>8</v>
      </c>
      <c r="Q23">
        <v>85</v>
      </c>
      <c r="R23">
        <v>90</v>
      </c>
      <c r="S23">
        <v>82</v>
      </c>
      <c r="U23" s="2">
        <v>5</v>
      </c>
      <c r="X23" s="2">
        <v>5</v>
      </c>
      <c r="Y23" s="2">
        <v>6</v>
      </c>
      <c r="AA23" s="2">
        <v>6</v>
      </c>
      <c r="AB23" s="2">
        <v>6</v>
      </c>
      <c r="AD23" s="2">
        <v>6</v>
      </c>
      <c r="AF23" s="2">
        <v>90</v>
      </c>
      <c r="AI23" s="2">
        <v>100</v>
      </c>
      <c r="AJ23" s="2">
        <v>97</v>
      </c>
      <c r="AL23" s="2">
        <v>86</v>
      </c>
      <c r="AM23" s="2">
        <v>87</v>
      </c>
      <c r="AO23" s="2">
        <v>92</v>
      </c>
      <c r="AP23">
        <v>87.201999999999998</v>
      </c>
    </row>
    <row r="24" spans="1:42" x14ac:dyDescent="0.3">
      <c r="B24">
        <v>67</v>
      </c>
      <c r="C24">
        <v>7</v>
      </c>
      <c r="D24" t="s">
        <v>140</v>
      </c>
      <c r="E24">
        <f>VLOOKUP($D24,'Données circuit'!$A$3:$I$61,9)</f>
        <v>4.4409999999999998</v>
      </c>
      <c r="F24">
        <f>VLOOKUP($D24,'Données circuit'!$A$3:$I$61,4)</f>
        <v>69</v>
      </c>
      <c r="G24">
        <f>VLOOKUP($D24,'Données circuit'!$A$3:$I$61,3)</f>
        <v>306.39999999999998</v>
      </c>
      <c r="H24">
        <f t="shared" si="0"/>
        <v>0.83631969755383961</v>
      </c>
      <c r="I24">
        <f t="shared" si="1"/>
        <v>0.96379499107192101</v>
      </c>
      <c r="J24">
        <f t="shared" si="6"/>
        <v>0.86500688722802277</v>
      </c>
      <c r="K24">
        <f t="shared" si="7"/>
        <v>0.98782794180805999</v>
      </c>
      <c r="L24">
        <f t="shared" si="4"/>
        <v>1</v>
      </c>
      <c r="M24">
        <f t="shared" si="5"/>
        <v>1</v>
      </c>
      <c r="N24">
        <f>VLOOKUP($D24,'Données circuit'!$A$3:$I$61,5)</f>
        <v>8</v>
      </c>
      <c r="O24">
        <f>VLOOKUP($D24,'Données circuit'!$A$3:$I$61,6)</f>
        <v>16</v>
      </c>
      <c r="P24">
        <f>VLOOKUP($D24,'Données circuit'!$A$3:$I$61,7)</f>
        <v>8</v>
      </c>
      <c r="Q24">
        <v>81</v>
      </c>
      <c r="R24">
        <v>92</v>
      </c>
      <c r="S24">
        <v>78</v>
      </c>
      <c r="U24" s="2">
        <v>6</v>
      </c>
      <c r="X24" s="2">
        <v>6</v>
      </c>
      <c r="Y24" s="2">
        <v>6</v>
      </c>
      <c r="AA24" s="2">
        <v>5</v>
      </c>
      <c r="AB24" s="2">
        <v>6</v>
      </c>
      <c r="AD24" s="2">
        <v>5</v>
      </c>
      <c r="AF24" s="2">
        <v>0</v>
      </c>
      <c r="AI24" s="2">
        <v>0</v>
      </c>
      <c r="AJ24" s="2">
        <v>0</v>
      </c>
      <c r="AL24" s="2">
        <v>73</v>
      </c>
      <c r="AM24" s="2">
        <v>0</v>
      </c>
      <c r="AO24" s="2">
        <v>78</v>
      </c>
      <c r="AP24">
        <v>86.510999999999996</v>
      </c>
    </row>
    <row r="25" spans="1:42" x14ac:dyDescent="0.3">
      <c r="B25">
        <v>67</v>
      </c>
      <c r="C25">
        <v>9</v>
      </c>
      <c r="D25" t="s">
        <v>130</v>
      </c>
      <c r="E25">
        <f>VLOOKUP($D25,'Données circuit'!$A$3:$I$61,9)</f>
        <v>4.3079999999999998</v>
      </c>
      <c r="F25">
        <f>VLOOKUP($D25,'Données circuit'!$A$3:$I$61,4)</f>
        <v>71</v>
      </c>
      <c r="G25">
        <f>VLOOKUP($D25,'Données circuit'!$A$3:$I$61,3)</f>
        <v>305.89999999999998</v>
      </c>
      <c r="H25">
        <f t="shared" si="0"/>
        <v>0.87122697232540725</v>
      </c>
      <c r="I25">
        <f t="shared" si="1"/>
        <v>0.97547382501071089</v>
      </c>
      <c r="J25">
        <f t="shared" si="6"/>
        <v>4.0058541729869335E-2</v>
      </c>
      <c r="K25">
        <f t="shared" si="7"/>
        <v>0.28297669766094702</v>
      </c>
      <c r="L25">
        <f t="shared" si="4"/>
        <v>0</v>
      </c>
      <c r="M25">
        <f t="shared" si="5"/>
        <v>0</v>
      </c>
      <c r="N25">
        <f>VLOOKUP($D25,'Données circuit'!$A$3:$I$61,5)</f>
        <v>12</v>
      </c>
      <c r="O25">
        <f>VLOOKUP($D25,'Données circuit'!$A$3:$I$61,6)</f>
        <v>9</v>
      </c>
      <c r="P25">
        <f>VLOOKUP($D25,'Données circuit'!$A$3:$I$61,7)</f>
        <v>10</v>
      </c>
      <c r="Q25">
        <v>70</v>
      </c>
      <c r="R25">
        <v>89</v>
      </c>
      <c r="S25">
        <v>70</v>
      </c>
      <c r="U25" s="2">
        <v>5</v>
      </c>
      <c r="AA25" s="2">
        <v>4</v>
      </c>
      <c r="AC25" s="2">
        <v>6</v>
      </c>
      <c r="AD25" s="2">
        <v>4</v>
      </c>
      <c r="AF25" s="2">
        <v>89</v>
      </c>
      <c r="AL25" s="2">
        <v>100</v>
      </c>
      <c r="AN25" s="2">
        <v>79</v>
      </c>
      <c r="AO25" s="2">
        <v>90</v>
      </c>
      <c r="AP25" s="2">
        <v>78.338999999999999</v>
      </c>
    </row>
    <row r="26" spans="1:42" x14ac:dyDescent="0.3">
      <c r="B26">
        <v>67</v>
      </c>
      <c r="C26">
        <v>9</v>
      </c>
      <c r="D26" t="s">
        <v>130</v>
      </c>
      <c r="E26">
        <f>VLOOKUP($D26,'Données circuit'!$A$3:$I$61,9)</f>
        <v>4.3079999999999998</v>
      </c>
      <c r="F26">
        <f>VLOOKUP($D26,'Données circuit'!$A$3:$I$61,4)</f>
        <v>71</v>
      </c>
      <c r="G26">
        <f>VLOOKUP($D26,'Données circuit'!$A$3:$I$61,3)</f>
        <v>305.89999999999998</v>
      </c>
      <c r="H26">
        <f t="shared" si="0"/>
        <v>0.88954526521524679</v>
      </c>
      <c r="I26">
        <f t="shared" si="1"/>
        <v>0.98189833187703646</v>
      </c>
      <c r="J26">
        <f t="shared" si="6"/>
        <v>0.12058621417336202</v>
      </c>
      <c r="K26">
        <f t="shared" si="7"/>
        <v>0.33094381626464864</v>
      </c>
      <c r="L26">
        <f t="shared" si="4"/>
        <v>0</v>
      </c>
      <c r="M26">
        <f t="shared" si="5"/>
        <v>0</v>
      </c>
      <c r="N26">
        <f>VLOOKUP($D26,'Données circuit'!$A$3:$I$61,5)</f>
        <v>12</v>
      </c>
      <c r="O26">
        <f>VLOOKUP($D26,'Données circuit'!$A$3:$I$61,6)</f>
        <v>9</v>
      </c>
      <c r="P26">
        <f>VLOOKUP($D26,'Données circuit'!$A$3:$I$61,7)</f>
        <v>10</v>
      </c>
      <c r="Q26">
        <v>74</v>
      </c>
      <c r="R26">
        <v>88</v>
      </c>
      <c r="S26">
        <v>75</v>
      </c>
      <c r="U26" s="2">
        <v>5</v>
      </c>
      <c r="AA26" s="2">
        <v>5</v>
      </c>
      <c r="AC26" s="2">
        <v>5</v>
      </c>
      <c r="AD26" s="2">
        <v>5</v>
      </c>
      <c r="AF26" s="2">
        <v>0</v>
      </c>
      <c r="AL26" s="2">
        <v>0</v>
      </c>
      <c r="AN26" s="2">
        <v>67</v>
      </c>
      <c r="AO26" s="2">
        <v>0</v>
      </c>
      <c r="AP26" s="2">
        <v>77.561000000000007</v>
      </c>
    </row>
    <row r="27" spans="1:42" x14ac:dyDescent="0.3">
      <c r="B27">
        <v>67</v>
      </c>
      <c r="C27">
        <v>10</v>
      </c>
      <c r="D27" t="s">
        <v>194</v>
      </c>
      <c r="E27">
        <f>VLOOKUP($D27,'Données circuit'!$A$3:$I$61,9)</f>
        <v>5.6440000000000001</v>
      </c>
      <c r="F27">
        <f>VLOOKUP($D27,'Données circuit'!$A$3:$I$61,4)</f>
        <v>55</v>
      </c>
      <c r="G27">
        <f>VLOOKUP($D27,'Données circuit'!$A$3:$I$61,3)</f>
        <v>310.39999999999998</v>
      </c>
      <c r="H27">
        <f t="shared" si="0"/>
        <v>0.89202467473165259</v>
      </c>
      <c r="I27">
        <f t="shared" si="1"/>
        <v>0.98267153242294558</v>
      </c>
      <c r="J27">
        <f t="shared" si="6"/>
        <v>6.443100102031396E-2</v>
      </c>
      <c r="K27">
        <f t="shared" si="7"/>
        <v>0.27216552697590873</v>
      </c>
      <c r="L27">
        <f t="shared" si="4"/>
        <v>0</v>
      </c>
      <c r="M27">
        <f t="shared" si="5"/>
        <v>0</v>
      </c>
      <c r="N27">
        <f>VLOOKUP($D27,'Données circuit'!$A$3:$I$61,5)</f>
        <v>14</v>
      </c>
      <c r="O27">
        <f>VLOOKUP($D27,'Données circuit'!$A$3:$I$61,6)</f>
        <v>11</v>
      </c>
      <c r="P27">
        <f>VLOOKUP($D27,'Données circuit'!$A$3:$I$61,7)</f>
        <v>14</v>
      </c>
      <c r="Q27">
        <v>74</v>
      </c>
      <c r="R27">
        <v>87</v>
      </c>
      <c r="S27">
        <v>74</v>
      </c>
      <c r="V27" s="2">
        <v>6</v>
      </c>
      <c r="AB27" s="2">
        <v>6</v>
      </c>
      <c r="AC27" s="2">
        <v>5</v>
      </c>
      <c r="AG27" s="2">
        <v>83</v>
      </c>
      <c r="AM27" s="2">
        <v>86</v>
      </c>
      <c r="AN27" s="2">
        <v>100</v>
      </c>
      <c r="AP27">
        <v>126.806</v>
      </c>
    </row>
    <row r="28" spans="1:42" x14ac:dyDescent="0.3">
      <c r="B28">
        <v>67</v>
      </c>
      <c r="C28">
        <v>10</v>
      </c>
      <c r="D28" t="s">
        <v>194</v>
      </c>
      <c r="E28">
        <f>VLOOKUP($D28,'Données circuit'!$A$3:$I$61,9)</f>
        <v>5.6440000000000001</v>
      </c>
      <c r="F28">
        <f>VLOOKUP($D28,'Données circuit'!$A$3:$I$61,4)</f>
        <v>55</v>
      </c>
      <c r="G28">
        <f>VLOOKUP($D28,'Données circuit'!$A$3:$I$61,3)</f>
        <v>310.39999999999998</v>
      </c>
      <c r="H28">
        <f t="shared" si="0"/>
        <v>0.90683474502894823</v>
      </c>
      <c r="I28">
        <f t="shared" si="1"/>
        <v>0.98708478562882629</v>
      </c>
      <c r="J28">
        <f t="shared" si="6"/>
        <v>0.19213812660395935</v>
      </c>
      <c r="K28">
        <f t="shared" si="7"/>
        <v>0.37374127372092542</v>
      </c>
      <c r="L28">
        <f t="shared" si="4"/>
        <v>0</v>
      </c>
      <c r="M28">
        <f t="shared" si="5"/>
        <v>0</v>
      </c>
      <c r="N28">
        <f>VLOOKUP($D28,'Données circuit'!$A$3:$I$61,5)</f>
        <v>14</v>
      </c>
      <c r="O28">
        <f>VLOOKUP($D28,'Données circuit'!$A$3:$I$61,6)</f>
        <v>11</v>
      </c>
      <c r="P28">
        <f>VLOOKUP($D28,'Données circuit'!$A$3:$I$61,7)</f>
        <v>14</v>
      </c>
      <c r="Q28">
        <v>74</v>
      </c>
      <c r="R28">
        <v>82</v>
      </c>
      <c r="S28">
        <v>73</v>
      </c>
      <c r="V28" s="2">
        <v>5</v>
      </c>
      <c r="AB28" s="2">
        <v>5</v>
      </c>
      <c r="AC28" s="2">
        <v>5</v>
      </c>
      <c r="AG28" s="2">
        <v>70</v>
      </c>
      <c r="AM28" s="2">
        <v>73</v>
      </c>
      <c r="AN28" s="2">
        <v>0</v>
      </c>
      <c r="AP28">
        <v>126.828</v>
      </c>
    </row>
    <row r="29" spans="1:42" x14ac:dyDescent="0.3">
      <c r="B29">
        <v>67</v>
      </c>
      <c r="C29">
        <v>11</v>
      </c>
      <c r="D29" t="s">
        <v>231</v>
      </c>
      <c r="E29">
        <f>VLOOKUP($D29,'Données circuit'!$A$3:$I$61,9)</f>
        <v>4.2610000000000001</v>
      </c>
      <c r="F29">
        <f>VLOOKUP($D29,'Données circuit'!$A$3:$I$61,4)</f>
        <v>70</v>
      </c>
      <c r="G29">
        <f>VLOOKUP($D29,'Données circuit'!$A$3:$I$61,3)</f>
        <v>298.3</v>
      </c>
      <c r="H29">
        <f t="shared" si="0"/>
        <v>0.92597827483804029</v>
      </c>
      <c r="I29">
        <f t="shared" si="1"/>
        <v>0.99182168202679799</v>
      </c>
      <c r="J29">
        <f t="shared" si="6"/>
        <v>0.25928939355619018</v>
      </c>
      <c r="K29">
        <f t="shared" si="7"/>
        <v>0.46947647786157104</v>
      </c>
      <c r="L29">
        <f t="shared" si="4"/>
        <v>0</v>
      </c>
      <c r="M29">
        <f t="shared" si="5"/>
        <v>0</v>
      </c>
      <c r="N29">
        <f>VLOOKUP($D29,'Données circuit'!$A$3:$I$61,5)</f>
        <v>11</v>
      </c>
      <c r="O29">
        <f>VLOOKUP($D29,'Données circuit'!$A$3:$I$61,6)</f>
        <v>9</v>
      </c>
      <c r="P29">
        <f>VLOOKUP($D29,'Données circuit'!$A$3:$I$61,7)</f>
        <v>10</v>
      </c>
      <c r="Q29">
        <v>74</v>
      </c>
      <c r="R29">
        <v>82</v>
      </c>
      <c r="S29">
        <v>73</v>
      </c>
      <c r="V29" s="2">
        <v>5</v>
      </c>
      <c r="W29" s="2">
        <v>6</v>
      </c>
      <c r="Z29" s="2">
        <v>6</v>
      </c>
      <c r="AB29" s="2">
        <v>5</v>
      </c>
      <c r="AG29" s="2">
        <v>90</v>
      </c>
      <c r="AH29" s="2">
        <v>96</v>
      </c>
      <c r="AK29" s="2">
        <v>85</v>
      </c>
      <c r="AM29" s="2">
        <v>98</v>
      </c>
      <c r="AP29">
        <v>75.260000000000005</v>
      </c>
    </row>
    <row r="30" spans="1:42" x14ac:dyDescent="0.3">
      <c r="B30">
        <v>67</v>
      </c>
      <c r="C30">
        <v>11</v>
      </c>
      <c r="D30" t="s">
        <v>231</v>
      </c>
      <c r="E30">
        <f>VLOOKUP($D30,'Données circuit'!$A$3:$I$61,9)</f>
        <v>4.2610000000000001</v>
      </c>
      <c r="F30">
        <f>VLOOKUP($D30,'Données circuit'!$A$3:$I$61,4)</f>
        <v>70</v>
      </c>
      <c r="G30">
        <f>VLOOKUP($D30,'Données circuit'!$A$3:$I$61,3)</f>
        <v>298.3</v>
      </c>
      <c r="H30">
        <f t="shared" si="0"/>
        <v>0.92521705362497941</v>
      </c>
      <c r="I30">
        <f t="shared" si="1"/>
        <v>0.99165305952714689</v>
      </c>
      <c r="J30">
        <f t="shared" si="6"/>
        <v>0.25928939355619018</v>
      </c>
      <c r="K30">
        <f t="shared" si="7"/>
        <v>0.46947647786157104</v>
      </c>
      <c r="L30">
        <f t="shared" si="4"/>
        <v>0</v>
      </c>
      <c r="M30">
        <f t="shared" si="5"/>
        <v>0</v>
      </c>
      <c r="N30">
        <f>VLOOKUP($D30,'Données circuit'!$A$3:$I$61,5)</f>
        <v>11</v>
      </c>
      <c r="O30">
        <f>VLOOKUP($D30,'Données circuit'!$A$3:$I$61,6)</f>
        <v>9</v>
      </c>
      <c r="P30">
        <f>VLOOKUP($D30,'Données circuit'!$A$3:$I$61,7)</f>
        <v>10</v>
      </c>
      <c r="Q30">
        <v>72</v>
      </c>
      <c r="R30">
        <v>80</v>
      </c>
      <c r="S30">
        <v>71</v>
      </c>
      <c r="V30" s="2">
        <v>5</v>
      </c>
      <c r="W30" s="2">
        <v>5</v>
      </c>
      <c r="Z30" s="2">
        <v>5</v>
      </c>
      <c r="AB30" s="2">
        <v>5</v>
      </c>
      <c r="AG30" s="2">
        <v>0</v>
      </c>
      <c r="AH30" s="2">
        <v>0</v>
      </c>
      <c r="AK30" s="2">
        <v>72</v>
      </c>
      <c r="AM30" s="2">
        <v>0</v>
      </c>
      <c r="AP30">
        <v>75.290000000000006</v>
      </c>
    </row>
    <row r="31" spans="1:42" x14ac:dyDescent="0.3">
      <c r="A31" t="s">
        <v>239</v>
      </c>
      <c r="B31">
        <v>67</v>
      </c>
      <c r="C31">
        <v>12</v>
      </c>
      <c r="D31" t="s">
        <v>133</v>
      </c>
      <c r="E31">
        <f>VLOOKUP($D31,'Données circuit'!$A$3:$I$61,9)</f>
        <v>3.7160000000000002</v>
      </c>
      <c r="F31">
        <f>VLOOKUP($D31,'Données circuit'!$A$3:$I$61,4)</f>
        <v>79</v>
      </c>
      <c r="G31">
        <f>VLOOKUP($D31,'Données circuit'!$A$3:$I$61,3)</f>
        <v>293.60000000000002</v>
      </c>
      <c r="H31">
        <f t="shared" si="0"/>
        <v>0.88908972149224641</v>
      </c>
      <c r="I31">
        <f t="shared" si="1"/>
        <v>0.98243923058532601</v>
      </c>
      <c r="J31">
        <f t="shared" si="6"/>
        <v>0.89606507258961265</v>
      </c>
      <c r="K31">
        <f t="shared" si="7"/>
        <v>0.9935983409176492</v>
      </c>
      <c r="L31">
        <f t="shared" si="4"/>
        <v>1</v>
      </c>
      <c r="M31">
        <f t="shared" si="5"/>
        <v>1</v>
      </c>
      <c r="N31">
        <f>VLOOKUP($D31,'Données circuit'!$A$3:$I$61,5)</f>
        <v>8</v>
      </c>
      <c r="O31">
        <f>VLOOKUP($D31,'Données circuit'!$A$3:$I$61,6)</f>
        <v>12</v>
      </c>
      <c r="P31">
        <f>VLOOKUP($D31,'Données circuit'!$A$3:$I$61,7)</f>
        <v>7</v>
      </c>
      <c r="Q31">
        <v>72</v>
      </c>
      <c r="R31">
        <v>79</v>
      </c>
      <c r="S31">
        <v>71</v>
      </c>
      <c r="T31" s="2">
        <v>6</v>
      </c>
      <c r="U31" s="2">
        <v>5</v>
      </c>
      <c r="X31" s="2">
        <v>6</v>
      </c>
      <c r="Z31" s="2">
        <v>5</v>
      </c>
      <c r="AE31" s="2">
        <v>87</v>
      </c>
      <c r="AF31" s="2">
        <v>73</v>
      </c>
      <c r="AI31" s="2">
        <v>98</v>
      </c>
      <c r="AK31" s="2">
        <v>85</v>
      </c>
      <c r="AP31">
        <v>104.878</v>
      </c>
    </row>
    <row r="32" spans="1:42" x14ac:dyDescent="0.3">
      <c r="A32" t="s">
        <v>239</v>
      </c>
      <c r="B32">
        <v>67</v>
      </c>
      <c r="C32">
        <v>12</v>
      </c>
      <c r="D32" t="s">
        <v>133</v>
      </c>
      <c r="E32">
        <f>VLOOKUP($D32,'Données circuit'!$A$3:$I$61,9)</f>
        <v>3.7160000000000002</v>
      </c>
      <c r="F32">
        <f>VLOOKUP($D32,'Données circuit'!$A$3:$I$61,4)</f>
        <v>79</v>
      </c>
      <c r="G32">
        <f>VLOOKUP($D32,'Données circuit'!$A$3:$I$61,3)</f>
        <v>293.60000000000002</v>
      </c>
      <c r="H32">
        <f t="shared" si="0"/>
        <v>0.89670698344037791</v>
      </c>
      <c r="I32">
        <f t="shared" si="1"/>
        <v>0.98480632261485224</v>
      </c>
      <c r="J32">
        <f t="shared" si="6"/>
        <v>0.80527231513674136</v>
      </c>
      <c r="K32">
        <f t="shared" si="7"/>
        <v>0.97391451631796244</v>
      </c>
      <c r="L32">
        <f t="shared" si="4"/>
        <v>1</v>
      </c>
      <c r="M32">
        <f t="shared" si="5"/>
        <v>0.5</v>
      </c>
      <c r="N32">
        <f>VLOOKUP($D32,'Données circuit'!$A$3:$I$61,5)</f>
        <v>8</v>
      </c>
      <c r="O32">
        <f>VLOOKUP($D32,'Données circuit'!$A$3:$I$61,6)</f>
        <v>12</v>
      </c>
      <c r="P32">
        <f>VLOOKUP($D32,'Données circuit'!$A$3:$I$61,7)</f>
        <v>7</v>
      </c>
      <c r="Q32">
        <v>66</v>
      </c>
      <c r="R32">
        <v>76</v>
      </c>
      <c r="S32">
        <v>67</v>
      </c>
      <c r="T32" s="2">
        <v>5</v>
      </c>
      <c r="U32" s="2">
        <v>4</v>
      </c>
      <c r="X32" s="2">
        <v>5</v>
      </c>
      <c r="Z32" s="2">
        <v>5</v>
      </c>
      <c r="AE32" s="2">
        <v>73</v>
      </c>
      <c r="AF32" s="2">
        <v>62</v>
      </c>
      <c r="AI32" s="2">
        <v>0</v>
      </c>
      <c r="AK32" s="2">
        <v>0</v>
      </c>
      <c r="AP32">
        <v>104.855</v>
      </c>
    </row>
    <row r="33" spans="2:45" x14ac:dyDescent="0.3">
      <c r="B33">
        <v>67</v>
      </c>
      <c r="C33">
        <v>14</v>
      </c>
      <c r="D33" t="s">
        <v>90</v>
      </c>
      <c r="E33">
        <f>VLOOKUP($D33,'Données circuit'!$A$3:$I$61,9)</f>
        <v>3.0710000000000002</v>
      </c>
      <c r="F33">
        <f>VLOOKUP($D33,'Données circuit'!$A$3:$I$61,4)</f>
        <v>80</v>
      </c>
      <c r="G33">
        <f>VLOOKUP($D33,'Données circuit'!$A$3:$I$61,3)</f>
        <v>245.7</v>
      </c>
      <c r="H33">
        <f t="shared" si="0"/>
        <v>0.89336801673212607</v>
      </c>
      <c r="I33">
        <f t="shared" si="1"/>
        <v>0.98313270510335271</v>
      </c>
      <c r="J33">
        <f t="shared" si="6"/>
        <v>0.29289321881345254</v>
      </c>
      <c r="K33">
        <f t="shared" si="7"/>
        <v>0.48122650318578769</v>
      </c>
      <c r="L33">
        <f t="shared" si="4"/>
        <v>0</v>
      </c>
      <c r="M33">
        <f t="shared" si="5"/>
        <v>0</v>
      </c>
      <c r="N33">
        <f>VLOOKUP($D33,'Données circuit'!$A$3:$I$61,5)</f>
        <v>8</v>
      </c>
      <c r="O33">
        <f>VLOOKUP($D33,'Données circuit'!$A$3:$I$61,6)</f>
        <v>6</v>
      </c>
      <c r="P33">
        <f>VLOOKUP($D33,'Données circuit'!$A$3:$I$61,7)</f>
        <v>8</v>
      </c>
      <c r="Q33">
        <v>66</v>
      </c>
      <c r="R33">
        <v>73</v>
      </c>
      <c r="S33">
        <v>64</v>
      </c>
      <c r="T33" s="2">
        <v>4</v>
      </c>
      <c r="U33" s="2" t="s">
        <v>233</v>
      </c>
      <c r="Y33" s="2">
        <v>5</v>
      </c>
      <c r="AA33" s="2">
        <v>4</v>
      </c>
      <c r="AB33" s="2">
        <v>5</v>
      </c>
      <c r="AE33" s="2">
        <v>91</v>
      </c>
      <c r="AJ33" s="2">
        <v>97</v>
      </c>
      <c r="AL33" s="2">
        <v>100</v>
      </c>
      <c r="AM33" s="2">
        <v>73</v>
      </c>
      <c r="AP33">
        <v>80.751000000000005</v>
      </c>
    </row>
    <row r="34" spans="2:45" x14ac:dyDescent="0.3">
      <c r="B34">
        <v>67</v>
      </c>
      <c r="C34">
        <v>14</v>
      </c>
      <c r="D34" t="s">
        <v>90</v>
      </c>
      <c r="E34">
        <f>VLOOKUP($D34,'Données circuit'!$A$3:$I$61,9)</f>
        <v>3.0710000000000002</v>
      </c>
      <c r="F34">
        <f>VLOOKUP($D34,'Données circuit'!$A$3:$I$61,4)</f>
        <v>80</v>
      </c>
      <c r="G34">
        <f>VLOOKUP($D34,'Données circuit'!$A$3:$I$61,3)</f>
        <v>245.7</v>
      </c>
      <c r="H34">
        <f t="shared" si="0"/>
        <v>0.91026774309447966</v>
      </c>
      <c r="I34">
        <f t="shared" si="1"/>
        <v>0.98805602748879573</v>
      </c>
      <c r="J34">
        <f t="shared" si="6"/>
        <v>0.42253191624549324</v>
      </c>
      <c r="K34">
        <f t="shared" si="7"/>
        <v>0.60885908234256447</v>
      </c>
      <c r="L34">
        <f t="shared" si="4"/>
        <v>0</v>
      </c>
      <c r="M34">
        <f t="shared" si="5"/>
        <v>0</v>
      </c>
      <c r="N34">
        <f>VLOOKUP($D34,'Données circuit'!$A$3:$I$61,5)</f>
        <v>8</v>
      </c>
      <c r="O34">
        <f>VLOOKUP($D34,'Données circuit'!$A$3:$I$61,6)</f>
        <v>6</v>
      </c>
      <c r="P34">
        <f>VLOOKUP($D34,'Données circuit'!$A$3:$I$61,7)</f>
        <v>8</v>
      </c>
      <c r="Q34">
        <v>71</v>
      </c>
      <c r="R34">
        <v>74</v>
      </c>
      <c r="S34">
        <v>69</v>
      </c>
      <c r="T34" s="2">
        <v>5</v>
      </c>
      <c r="U34" s="2" t="s">
        <v>233</v>
      </c>
      <c r="V34" s="2" t="s">
        <v>233</v>
      </c>
      <c r="Y34" s="2">
        <v>6</v>
      </c>
      <c r="AA34" s="2">
        <v>5</v>
      </c>
      <c r="AB34" s="2">
        <v>4</v>
      </c>
      <c r="AE34" s="2">
        <v>0</v>
      </c>
      <c r="AJ34" s="2">
        <v>0</v>
      </c>
      <c r="AL34" s="2">
        <v>0</v>
      </c>
      <c r="AM34" s="2">
        <v>62</v>
      </c>
      <c r="AP34">
        <v>80.421999999999997</v>
      </c>
    </row>
    <row r="35" spans="2:45" x14ac:dyDescent="0.3">
      <c r="B35">
        <v>67</v>
      </c>
      <c r="C35">
        <v>15</v>
      </c>
      <c r="D35" t="s">
        <v>183</v>
      </c>
      <c r="E35">
        <f>VLOOKUP($D35,'Données circuit'!$A$3:$I$61,9)</f>
        <v>4.6920000000000002</v>
      </c>
      <c r="F35">
        <f>VLOOKUP($D35,'Données circuit'!$A$3:$I$61,4)</f>
        <v>66</v>
      </c>
      <c r="G35">
        <f>VLOOKUP($D35,'Données circuit'!$A$3:$I$61,3)</f>
        <v>309.7</v>
      </c>
      <c r="H35">
        <f t="shared" si="0"/>
        <v>0.90591678300041167</v>
      </c>
      <c r="I35">
        <f t="shared" si="1"/>
        <v>0.98706507347908601</v>
      </c>
      <c r="J35">
        <f t="shared" si="6"/>
        <v>0.71715728752538099</v>
      </c>
      <c r="K35">
        <f t="shared" si="7"/>
        <v>0.91304347826086951</v>
      </c>
      <c r="L35">
        <f t="shared" si="4"/>
        <v>1</v>
      </c>
      <c r="M35">
        <f t="shared" si="5"/>
        <v>0.5</v>
      </c>
      <c r="N35">
        <f>VLOOKUP($D35,'Données circuit'!$A$3:$I$61,5)</f>
        <v>9</v>
      </c>
      <c r="O35">
        <f>VLOOKUP($D35,'Données circuit'!$A$3:$I$61,6)</f>
        <v>14</v>
      </c>
      <c r="P35">
        <f>VLOOKUP($D35,'Données circuit'!$A$3:$I$61,7)</f>
        <v>11</v>
      </c>
      <c r="Q35">
        <v>71</v>
      </c>
      <c r="R35">
        <v>74</v>
      </c>
      <c r="S35">
        <v>69</v>
      </c>
      <c r="V35" s="2">
        <v>5</v>
      </c>
      <c r="W35" s="2">
        <v>5</v>
      </c>
      <c r="X35" s="2">
        <v>5</v>
      </c>
      <c r="Z35" s="2">
        <v>5</v>
      </c>
      <c r="AB35" s="2">
        <v>4</v>
      </c>
      <c r="AC35" s="2">
        <v>5</v>
      </c>
      <c r="AD35" s="2">
        <v>5</v>
      </c>
      <c r="AG35" s="2">
        <v>81</v>
      </c>
      <c r="AH35" s="2">
        <v>84</v>
      </c>
      <c r="AI35" s="2">
        <v>63</v>
      </c>
      <c r="AK35" s="2">
        <v>53</v>
      </c>
      <c r="AM35" s="2">
        <v>96</v>
      </c>
      <c r="AN35" s="2">
        <v>95</v>
      </c>
      <c r="AO35" s="2">
        <v>79</v>
      </c>
      <c r="AP35" s="2">
        <v>91.644000000000005</v>
      </c>
    </row>
    <row r="36" spans="2:45" x14ac:dyDescent="0.3">
      <c r="B36">
        <v>67</v>
      </c>
      <c r="C36">
        <v>15</v>
      </c>
      <c r="D36" t="s">
        <v>183</v>
      </c>
      <c r="E36">
        <f>VLOOKUP($D36,'Données circuit'!$A$3:$I$61,9)</f>
        <v>4.6920000000000002</v>
      </c>
      <c r="F36">
        <f>VLOOKUP($D36,'Données circuit'!$A$3:$I$61,4)</f>
        <v>66</v>
      </c>
      <c r="G36">
        <f>VLOOKUP($D36,'Données circuit'!$A$3:$I$61,3)</f>
        <v>309.7</v>
      </c>
      <c r="H36">
        <f t="shared" si="0"/>
        <v>0.9234439453503791</v>
      </c>
      <c r="I36">
        <f t="shared" si="1"/>
        <v>0.99147126580000511</v>
      </c>
      <c r="J36">
        <f t="shared" si="6"/>
        <v>0.77520555082765452</v>
      </c>
      <c r="K36">
        <f t="shared" si="7"/>
        <v>0.96405372564049818</v>
      </c>
      <c r="L36">
        <f t="shared" si="4"/>
        <v>1</v>
      </c>
      <c r="M36">
        <f t="shared" si="5"/>
        <v>1</v>
      </c>
      <c r="N36">
        <f>VLOOKUP($D36,'Données circuit'!$A$3:$I$61,5)</f>
        <v>9</v>
      </c>
      <c r="O36">
        <f>VLOOKUP($D36,'Données circuit'!$A$3:$I$61,6)</f>
        <v>14</v>
      </c>
      <c r="P36">
        <f>VLOOKUP($D36,'Données circuit'!$A$3:$I$61,7)</f>
        <v>11</v>
      </c>
      <c r="Q36">
        <v>74</v>
      </c>
      <c r="R36">
        <v>83</v>
      </c>
      <c r="S36">
        <v>75</v>
      </c>
      <c r="V36" s="2">
        <v>6</v>
      </c>
      <c r="W36" s="2">
        <v>6</v>
      </c>
      <c r="X36" s="2">
        <v>6</v>
      </c>
      <c r="Z36" s="2">
        <v>6</v>
      </c>
      <c r="AB36" s="2">
        <v>5</v>
      </c>
      <c r="AC36" s="2">
        <v>6</v>
      </c>
      <c r="AD36" s="2">
        <v>6</v>
      </c>
      <c r="AG36" s="2">
        <v>0</v>
      </c>
      <c r="AH36" s="2">
        <v>0</v>
      </c>
      <c r="AI36" s="2">
        <v>0</v>
      </c>
      <c r="AK36" s="2">
        <v>0</v>
      </c>
      <c r="AM36" s="2">
        <v>0</v>
      </c>
      <c r="AN36" s="2">
        <v>0</v>
      </c>
      <c r="AO36" s="2">
        <v>0</v>
      </c>
      <c r="AP36" s="2">
        <v>90.738</v>
      </c>
    </row>
    <row r="37" spans="2:45" x14ac:dyDescent="0.3">
      <c r="B37">
        <v>67</v>
      </c>
      <c r="C37">
        <v>16</v>
      </c>
      <c r="D37" t="s">
        <v>86</v>
      </c>
      <c r="E37">
        <f>VLOOKUP($D37,'Données circuit'!$A$3:$I$61,9)</f>
        <v>5.4039999999999999</v>
      </c>
      <c r="F37">
        <f>VLOOKUP($D37,'Données circuit'!$A$3:$I$61,4)</f>
        <v>57</v>
      </c>
      <c r="G37">
        <f>VLOOKUP($D37,'Données circuit'!$A$3:$I$61,3)</f>
        <v>308</v>
      </c>
      <c r="H37">
        <f t="shared" si="0"/>
        <v>0.93499422252668052</v>
      </c>
      <c r="I37">
        <f t="shared" si="1"/>
        <v>0.99368920992885423</v>
      </c>
      <c r="J37">
        <f t="shared" si="6"/>
        <v>0.17436892823327765</v>
      </c>
      <c r="K37">
        <f t="shared" si="7"/>
        <v>0.41795700381857254</v>
      </c>
      <c r="L37">
        <f t="shared" si="4"/>
        <v>0</v>
      </c>
      <c r="M37">
        <f t="shared" si="5"/>
        <v>0.5</v>
      </c>
      <c r="N37">
        <f>VLOOKUP($D37,'Données circuit'!$A$3:$I$61,5)</f>
        <v>12</v>
      </c>
      <c r="O37">
        <f>VLOOKUP($D37,'Données circuit'!$A$3:$I$61,6)</f>
        <v>12</v>
      </c>
      <c r="P37">
        <f>VLOOKUP($D37,'Données circuit'!$A$3:$I$61,7)</f>
        <v>14</v>
      </c>
      <c r="Q37">
        <v>74</v>
      </c>
      <c r="R37">
        <v>83</v>
      </c>
      <c r="S37">
        <v>74</v>
      </c>
      <c r="T37" s="2">
        <v>5</v>
      </c>
      <c r="U37" s="2">
        <v>5</v>
      </c>
      <c r="V37" s="2">
        <v>6</v>
      </c>
      <c r="W37" s="2">
        <v>6</v>
      </c>
      <c r="X37" s="2">
        <v>6</v>
      </c>
      <c r="Y37" s="2">
        <v>6</v>
      </c>
      <c r="Z37" s="2">
        <v>6</v>
      </c>
      <c r="AA37" s="2">
        <v>5</v>
      </c>
      <c r="AB37" s="2">
        <v>5</v>
      </c>
      <c r="AC37" s="2">
        <v>6</v>
      </c>
      <c r="AD37" s="2">
        <v>6</v>
      </c>
      <c r="AE37" s="2">
        <v>45</v>
      </c>
      <c r="AF37" s="2">
        <v>71</v>
      </c>
      <c r="AG37" s="2">
        <v>23</v>
      </c>
      <c r="AH37" s="2">
        <v>24</v>
      </c>
      <c r="AI37" s="2">
        <v>36</v>
      </c>
      <c r="AJ37" s="2">
        <v>42</v>
      </c>
      <c r="AK37" s="2">
        <v>25</v>
      </c>
      <c r="AL37" s="2">
        <v>54</v>
      </c>
      <c r="AM37" s="2">
        <v>40</v>
      </c>
      <c r="AN37" s="2">
        <v>38</v>
      </c>
      <c r="AO37" s="2">
        <v>19</v>
      </c>
      <c r="AP37">
        <v>101.495</v>
      </c>
    </row>
    <row r="38" spans="2:45" x14ac:dyDescent="0.3">
      <c r="B38">
        <v>67</v>
      </c>
      <c r="C38">
        <v>16</v>
      </c>
      <c r="D38" t="s">
        <v>86</v>
      </c>
      <c r="E38">
        <f>VLOOKUP($D38,'Données circuit'!$A$3:$I$61,9)</f>
        <v>5.4039999999999999</v>
      </c>
      <c r="F38">
        <f>VLOOKUP($D38,'Données circuit'!$A$3:$I$61,4)</f>
        <v>57</v>
      </c>
      <c r="G38">
        <f>VLOOKUP($D38,'Données circuit'!$A$3:$I$61,3)</f>
        <v>308</v>
      </c>
      <c r="H38">
        <f t="shared" si="0"/>
        <v>0.93552780763153343</v>
      </c>
      <c r="I38">
        <f t="shared" si="1"/>
        <v>0.99378924172641558</v>
      </c>
      <c r="J38">
        <f t="shared" si="6"/>
        <v>0.32013073152096205</v>
      </c>
      <c r="K38">
        <f t="shared" si="7"/>
        <v>0.49551943172972562</v>
      </c>
      <c r="L38">
        <f t="shared" si="4"/>
        <v>0</v>
      </c>
      <c r="M38">
        <f t="shared" si="5"/>
        <v>0</v>
      </c>
      <c r="N38">
        <f>VLOOKUP($D38,'Données circuit'!$A$3:$I$61,5)</f>
        <v>12</v>
      </c>
      <c r="O38">
        <f>VLOOKUP($D38,'Données circuit'!$A$3:$I$61,6)</f>
        <v>12</v>
      </c>
      <c r="P38">
        <f>VLOOKUP($D38,'Données circuit'!$A$3:$I$61,7)</f>
        <v>14</v>
      </c>
      <c r="Q38">
        <v>80</v>
      </c>
      <c r="R38">
        <v>84</v>
      </c>
      <c r="S38">
        <v>76</v>
      </c>
      <c r="T38" s="2">
        <v>5</v>
      </c>
      <c r="U38" s="2">
        <v>5</v>
      </c>
      <c r="V38" s="2">
        <v>6</v>
      </c>
      <c r="W38" s="2">
        <v>6</v>
      </c>
      <c r="X38" s="2">
        <v>6</v>
      </c>
      <c r="Y38" s="2">
        <v>6</v>
      </c>
      <c r="Z38" s="2">
        <v>6</v>
      </c>
      <c r="AA38" s="2">
        <v>5</v>
      </c>
      <c r="AB38" s="2">
        <v>5</v>
      </c>
      <c r="AC38" s="2">
        <v>6</v>
      </c>
      <c r="AD38" s="2">
        <v>6</v>
      </c>
      <c r="AE38" s="2">
        <v>57</v>
      </c>
      <c r="AF38" s="2">
        <v>84</v>
      </c>
      <c r="AG38" s="2">
        <v>31</v>
      </c>
      <c r="AH38" s="2">
        <v>32</v>
      </c>
      <c r="AI38" s="2">
        <v>44</v>
      </c>
      <c r="AJ38" s="2">
        <v>53</v>
      </c>
      <c r="AK38" s="2">
        <v>37</v>
      </c>
      <c r="AL38" s="2">
        <v>66</v>
      </c>
      <c r="AM38" s="2">
        <v>60</v>
      </c>
      <c r="AN38" s="2">
        <v>46</v>
      </c>
      <c r="AO38" s="2">
        <v>27</v>
      </c>
      <c r="AP38">
        <v>101.629</v>
      </c>
    </row>
    <row r="39" spans="2:45" x14ac:dyDescent="0.3">
      <c r="B39">
        <v>67</v>
      </c>
      <c r="C39">
        <v>16</v>
      </c>
      <c r="D39" t="s">
        <v>86</v>
      </c>
      <c r="E39">
        <f>VLOOKUP($D39,'Données circuit'!$A$3:$I$61,9)</f>
        <v>5.4039999999999999</v>
      </c>
      <c r="F39">
        <f>VLOOKUP($D39,'Données circuit'!$A$3:$I$61,4)</f>
        <v>57</v>
      </c>
      <c r="G39">
        <f>VLOOKUP($D39,'Données circuit'!$A$3:$I$61,3)</f>
        <v>308</v>
      </c>
      <c r="H39">
        <f t="shared" si="0"/>
        <v>0.93499422252668052</v>
      </c>
      <c r="I39">
        <f t="shared" si="1"/>
        <v>0.99368920992885423</v>
      </c>
      <c r="J39">
        <f t="shared" si="6"/>
        <v>0.17436892823327765</v>
      </c>
      <c r="K39">
        <f t="shared" si="7"/>
        <v>0.41795700381857254</v>
      </c>
      <c r="L39">
        <f t="shared" si="4"/>
        <v>0</v>
      </c>
      <c r="M39">
        <f t="shared" si="5"/>
        <v>0.5</v>
      </c>
      <c r="N39">
        <f>VLOOKUP($D39,'Données circuit'!$A$3:$I$61,5)</f>
        <v>12</v>
      </c>
      <c r="O39">
        <f>VLOOKUP($D39,'Données circuit'!$A$3:$I$61,6)</f>
        <v>12</v>
      </c>
      <c r="P39">
        <f>VLOOKUP($D39,'Données circuit'!$A$3:$I$61,7)</f>
        <v>14</v>
      </c>
      <c r="Q39">
        <v>74</v>
      </c>
      <c r="R39">
        <v>83</v>
      </c>
      <c r="S39">
        <v>74</v>
      </c>
      <c r="T39" s="2">
        <v>5</v>
      </c>
      <c r="U39" s="2">
        <v>6</v>
      </c>
      <c r="V39" s="2">
        <v>6</v>
      </c>
      <c r="W39" s="2">
        <v>6</v>
      </c>
      <c r="X39" s="2">
        <v>6</v>
      </c>
      <c r="Y39" s="2">
        <v>6</v>
      </c>
      <c r="Z39" s="2">
        <v>6</v>
      </c>
      <c r="AA39" s="2">
        <v>5</v>
      </c>
      <c r="AB39" s="2">
        <v>5</v>
      </c>
      <c r="AC39" s="2">
        <v>6</v>
      </c>
      <c r="AD39" s="2">
        <v>6</v>
      </c>
      <c r="AE39" s="2">
        <v>57</v>
      </c>
      <c r="AF39" s="2">
        <v>0</v>
      </c>
      <c r="AG39" s="2">
        <v>31</v>
      </c>
      <c r="AH39" s="2">
        <v>32</v>
      </c>
      <c r="AI39" s="2">
        <v>44</v>
      </c>
      <c r="AJ39" s="2">
        <v>53</v>
      </c>
      <c r="AK39" s="2">
        <v>37</v>
      </c>
      <c r="AL39" s="2">
        <v>66</v>
      </c>
      <c r="AM39" s="2">
        <v>60</v>
      </c>
      <c r="AN39" s="2">
        <v>46</v>
      </c>
      <c r="AO39" s="2">
        <v>27</v>
      </c>
      <c r="AP39">
        <v>101.375</v>
      </c>
    </row>
    <row r="40" spans="2:45" x14ac:dyDescent="0.3">
      <c r="B40">
        <v>68</v>
      </c>
      <c r="C40">
        <v>2</v>
      </c>
      <c r="D40" t="s">
        <v>189</v>
      </c>
      <c r="E40">
        <f>VLOOKUP($D40,'Données circuit'!$A$3:$I$61,9)</f>
        <v>4.7359999999999998</v>
      </c>
      <c r="F40">
        <f>VLOOKUP($D40,'Données circuit'!$A$3:$I$61,4)</f>
        <v>67</v>
      </c>
      <c r="G40">
        <f>VLOOKUP($D40,'Données circuit'!$A$3:$I$61,3)</f>
        <v>317.3</v>
      </c>
      <c r="H40">
        <f t="shared" si="0"/>
        <v>0.73797274016089132</v>
      </c>
      <c r="I40">
        <f t="shared" si="1"/>
        <v>0.90967424485630999</v>
      </c>
      <c r="J40">
        <f t="shared" si="6"/>
        <v>0.17108744155517042</v>
      </c>
      <c r="K40">
        <f t="shared" si="7"/>
        <v>0.45379800513228485</v>
      </c>
      <c r="L40">
        <f t="shared" si="4"/>
        <v>0</v>
      </c>
      <c r="M40">
        <f t="shared" si="5"/>
        <v>0.5</v>
      </c>
      <c r="N40">
        <f>VLOOKUP($D40,'Données circuit'!$A$3:$I$61,5)</f>
        <v>18</v>
      </c>
      <c r="O40">
        <f>VLOOKUP($D40,'Données circuit'!$A$3:$I$61,6)</f>
        <v>10</v>
      </c>
      <c r="P40">
        <f>VLOOKUP($D40,'Données circuit'!$A$3:$I$61,7)</f>
        <v>6</v>
      </c>
      <c r="Q40">
        <v>74</v>
      </c>
      <c r="R40">
        <v>83</v>
      </c>
      <c r="S40">
        <v>74</v>
      </c>
      <c r="AP40">
        <v>61.356000000000002</v>
      </c>
      <c r="AQ40">
        <v>143</v>
      </c>
      <c r="AR40">
        <v>114</v>
      </c>
      <c r="AS40">
        <v>58</v>
      </c>
    </row>
    <row r="41" spans="2:45" x14ac:dyDescent="0.3">
      <c r="B41">
        <v>68</v>
      </c>
      <c r="C41">
        <v>2</v>
      </c>
      <c r="D41" t="s">
        <v>189</v>
      </c>
      <c r="E41">
        <f>VLOOKUP($D41,'Données circuit'!$A$3:$I$61,9)</f>
        <v>4.7359999999999998</v>
      </c>
      <c r="F41">
        <f>VLOOKUP($D41,'Données circuit'!$A$3:$I$61,4)</f>
        <v>67</v>
      </c>
      <c r="G41">
        <f>VLOOKUP($D41,'Données circuit'!$A$3:$I$61,3)</f>
        <v>317.3</v>
      </c>
      <c r="H41">
        <f t="shared" si="0"/>
        <v>0.73797274016089132</v>
      </c>
      <c r="I41">
        <f t="shared" si="1"/>
        <v>0.90967424485630999</v>
      </c>
      <c r="J41">
        <f t="shared" si="6"/>
        <v>0.17108744155517042</v>
      </c>
      <c r="K41">
        <f t="shared" si="7"/>
        <v>0.45379800513228485</v>
      </c>
      <c r="L41">
        <f t="shared" si="4"/>
        <v>0</v>
      </c>
      <c r="M41">
        <f t="shared" si="5"/>
        <v>0.5</v>
      </c>
      <c r="N41">
        <f>VLOOKUP($D41,'Données circuit'!$A$3:$I$61,5)</f>
        <v>18</v>
      </c>
      <c r="O41">
        <f>VLOOKUP($D41,'Données circuit'!$A$3:$I$61,6)</f>
        <v>10</v>
      </c>
      <c r="P41">
        <f>VLOOKUP($D41,'Données circuit'!$A$3:$I$61,7)</f>
        <v>6</v>
      </c>
      <c r="Q41">
        <v>74</v>
      </c>
      <c r="R41">
        <v>83</v>
      </c>
      <c r="S41">
        <v>74</v>
      </c>
      <c r="AP41">
        <v>61.365000000000002</v>
      </c>
      <c r="AQ41">
        <v>137</v>
      </c>
      <c r="AR41">
        <v>116</v>
      </c>
      <c r="AS41">
        <v>57</v>
      </c>
    </row>
    <row r="42" spans="2:45" x14ac:dyDescent="0.3">
      <c r="B42">
        <v>68</v>
      </c>
      <c r="C42">
        <v>3</v>
      </c>
      <c r="D42" t="s">
        <v>48</v>
      </c>
      <c r="E42">
        <f>VLOOKUP($D42,'Données circuit'!$A$3:$I$61,9)</f>
        <v>3.78</v>
      </c>
      <c r="F42">
        <f>VLOOKUP($D42,'Données circuit'!$A$3:$I$61,4)</f>
        <v>79</v>
      </c>
      <c r="G42">
        <f>VLOOKUP($D42,'Données circuit'!$A$3:$I$61,3)</f>
        <v>298.60000000000002</v>
      </c>
      <c r="H42">
        <f t="shared" si="0"/>
        <v>0.93609197444088477</v>
      </c>
      <c r="I42">
        <f t="shared" si="1"/>
        <v>0.99390776600782393</v>
      </c>
      <c r="J42">
        <f t="shared" si="6"/>
        <v>0.48629883308591859</v>
      </c>
      <c r="K42">
        <f t="shared" si="7"/>
        <v>0.67884423330213073</v>
      </c>
      <c r="L42">
        <f t="shared" si="4"/>
        <v>0</v>
      </c>
      <c r="M42">
        <f t="shared" si="5"/>
        <v>0</v>
      </c>
      <c r="N42">
        <f>VLOOKUP($D42,'Données circuit'!$A$3:$I$61,5)</f>
        <v>8</v>
      </c>
      <c r="O42">
        <f>VLOOKUP($D42,'Données circuit'!$A$3:$I$61,6)</f>
        <v>9</v>
      </c>
      <c r="P42">
        <f>VLOOKUP($D42,'Données circuit'!$A$3:$I$61,7)</f>
        <v>10</v>
      </c>
      <c r="Q42">
        <v>88</v>
      </c>
      <c r="R42">
        <v>89</v>
      </c>
      <c r="S42">
        <v>84</v>
      </c>
      <c r="U42" s="2">
        <v>6</v>
      </c>
      <c r="AF42" s="2">
        <v>91</v>
      </c>
      <c r="AP42">
        <v>88.474999999999994</v>
      </c>
    </row>
    <row r="43" spans="2:45" x14ac:dyDescent="0.3">
      <c r="B43">
        <v>68</v>
      </c>
      <c r="C43">
        <v>3</v>
      </c>
      <c r="D43" t="s">
        <v>48</v>
      </c>
      <c r="E43">
        <f>VLOOKUP($D43,'Données circuit'!$A$3:$I$61,9)</f>
        <v>3.78</v>
      </c>
      <c r="F43">
        <f>VLOOKUP($D43,'Données circuit'!$A$3:$I$61,4)</f>
        <v>79</v>
      </c>
      <c r="G43">
        <f>VLOOKUP($D43,'Données circuit'!$A$3:$I$61,3)</f>
        <v>298.60000000000002</v>
      </c>
      <c r="H43">
        <f t="shared" si="0"/>
        <v>0.92667040787695065</v>
      </c>
      <c r="I43">
        <f t="shared" si="1"/>
        <v>0.9919783476714048</v>
      </c>
      <c r="J43">
        <f t="shared" si="6"/>
        <v>0.38717412297165876</v>
      </c>
      <c r="K43">
        <f t="shared" si="7"/>
        <v>0.56841662826168204</v>
      </c>
      <c r="L43">
        <f t="shared" si="4"/>
        <v>0</v>
      </c>
      <c r="M43">
        <f t="shared" si="5"/>
        <v>0</v>
      </c>
      <c r="N43">
        <f>VLOOKUP($D43,'Données circuit'!$A$3:$I$61,5)</f>
        <v>8</v>
      </c>
      <c r="O43">
        <f>VLOOKUP($D43,'Données circuit'!$A$3:$I$61,6)</f>
        <v>9</v>
      </c>
      <c r="P43">
        <f>VLOOKUP($D43,'Données circuit'!$A$3:$I$61,7)</f>
        <v>10</v>
      </c>
      <c r="Q43">
        <v>94</v>
      </c>
      <c r="R43">
        <v>90</v>
      </c>
      <c r="S43">
        <v>86</v>
      </c>
      <c r="U43" s="2">
        <v>7</v>
      </c>
      <c r="AF43" s="2">
        <v>0</v>
      </c>
      <c r="AP43">
        <v>88.396000000000001</v>
      </c>
    </row>
    <row r="44" spans="2:45" x14ac:dyDescent="0.3">
      <c r="B44">
        <v>68</v>
      </c>
      <c r="C44">
        <v>4</v>
      </c>
      <c r="D44" t="s">
        <v>216</v>
      </c>
      <c r="E44">
        <f>VLOOKUP($D44,'Données circuit'!$A$3:$I$61,9)</f>
        <v>5.86</v>
      </c>
      <c r="F44">
        <f>VLOOKUP($D44,'Données circuit'!$A$3:$I$61,4)</f>
        <v>53</v>
      </c>
      <c r="G44">
        <f>VLOOKUP($D44,'Données circuit'!$A$3:$I$61,3)</f>
        <v>310.60000000000002</v>
      </c>
      <c r="H44">
        <f t="shared" si="0"/>
        <v>0.88465342173336858</v>
      </c>
      <c r="I44">
        <f t="shared" si="1"/>
        <v>0.98070231788313311</v>
      </c>
      <c r="J44">
        <f t="shared" si="6"/>
        <v>0.55030874789226525</v>
      </c>
      <c r="K44">
        <f t="shared" si="7"/>
        <v>0.79275004159736773</v>
      </c>
      <c r="L44">
        <f t="shared" si="4"/>
        <v>1</v>
      </c>
      <c r="M44">
        <f t="shared" si="5"/>
        <v>0.5</v>
      </c>
      <c r="N44">
        <v>11</v>
      </c>
      <c r="O44">
        <v>18</v>
      </c>
      <c r="P44">
        <v>13</v>
      </c>
      <c r="Q44">
        <v>94</v>
      </c>
      <c r="R44">
        <v>95</v>
      </c>
      <c r="S44">
        <v>86</v>
      </c>
      <c r="AB44" s="2">
        <v>5</v>
      </c>
      <c r="AM44" s="2">
        <v>6</v>
      </c>
      <c r="AP44">
        <v>97.266999999999996</v>
      </c>
    </row>
    <row r="45" spans="2:45" x14ac:dyDescent="0.3">
      <c r="B45">
        <v>68</v>
      </c>
      <c r="C45">
        <v>4</v>
      </c>
      <c r="D45" t="s">
        <v>216</v>
      </c>
      <c r="E45">
        <f>VLOOKUP($D45,'Données circuit'!$A$3:$I$61,9)</f>
        <v>5.86</v>
      </c>
      <c r="F45">
        <f>VLOOKUP($D45,'Données circuit'!$A$3:$I$61,4)</f>
        <v>53</v>
      </c>
      <c r="G45">
        <f>VLOOKUP($D45,'Données circuit'!$A$3:$I$61,3)</f>
        <v>310.60000000000002</v>
      </c>
      <c r="H45">
        <f t="shared" si="0"/>
        <v>0.88980098151804299</v>
      </c>
      <c r="I45">
        <f t="shared" si="1"/>
        <v>0.98240410807739553</v>
      </c>
      <c r="J45">
        <f t="shared" si="6"/>
        <v>0.59670207108466156</v>
      </c>
      <c r="K45">
        <f t="shared" si="7"/>
        <v>0.83512921373611038</v>
      </c>
      <c r="L45">
        <f t="shared" si="4"/>
        <v>1</v>
      </c>
      <c r="M45">
        <f t="shared" si="5"/>
        <v>0.5</v>
      </c>
      <c r="N45">
        <v>11</v>
      </c>
      <c r="O45">
        <v>18</v>
      </c>
      <c r="P45">
        <v>13</v>
      </c>
      <c r="Q45">
        <v>94</v>
      </c>
      <c r="R45">
        <v>97</v>
      </c>
      <c r="S45">
        <v>86</v>
      </c>
      <c r="AB45" s="2">
        <v>80</v>
      </c>
      <c r="AM45" s="2">
        <v>0</v>
      </c>
      <c r="AP45">
        <v>97.01</v>
      </c>
    </row>
    <row r="46" spans="2:45" x14ac:dyDescent="0.3">
      <c r="B46">
        <v>68</v>
      </c>
      <c r="C46">
        <v>5</v>
      </c>
      <c r="D46" t="s">
        <v>74</v>
      </c>
      <c r="E46">
        <f>VLOOKUP($D46,'Données circuit'!$A$3:$I$61,9)</f>
        <v>6.0060000000000002</v>
      </c>
      <c r="F46">
        <f>VLOOKUP($D46,'Données circuit'!$A$3:$I$61,4)</f>
        <v>51</v>
      </c>
      <c r="G46">
        <f>VLOOKUP($D46,'Données circuit'!$A$3:$I$61,3)</f>
        <v>306.3</v>
      </c>
      <c r="H46">
        <f t="shared" si="0"/>
        <v>0.80683662537383949</v>
      </c>
      <c r="I46">
        <f t="shared" si="1"/>
        <v>0.947564620056914</v>
      </c>
      <c r="J46">
        <f t="shared" si="6"/>
        <v>0.38278660015163235</v>
      </c>
      <c r="K46">
        <f t="shared" si="7"/>
        <v>0.5862068965517242</v>
      </c>
      <c r="L46">
        <f t="shared" si="4"/>
        <v>0</v>
      </c>
      <c r="M46">
        <f t="shared" si="5"/>
        <v>0</v>
      </c>
      <c r="N46">
        <v>18</v>
      </c>
      <c r="O46">
        <v>8</v>
      </c>
      <c r="P46">
        <v>16</v>
      </c>
      <c r="Q46">
        <v>94</v>
      </c>
      <c r="R46">
        <v>96</v>
      </c>
      <c r="S46">
        <v>86</v>
      </c>
      <c r="T46" s="2">
        <v>5</v>
      </c>
      <c r="X46" s="2">
        <v>6</v>
      </c>
      <c r="AA46" s="2">
        <v>5</v>
      </c>
      <c r="AC46" s="2">
        <v>6</v>
      </c>
      <c r="AE46" s="2">
        <v>85</v>
      </c>
      <c r="AI46" s="2">
        <v>90</v>
      </c>
      <c r="AL46" s="2">
        <v>99</v>
      </c>
      <c r="AN46" s="2">
        <v>87</v>
      </c>
      <c r="AP46">
        <v>109.78</v>
      </c>
    </row>
    <row r="47" spans="2:45" x14ac:dyDescent="0.3">
      <c r="B47">
        <v>68</v>
      </c>
      <c r="C47">
        <v>5</v>
      </c>
      <c r="D47" t="s">
        <v>74</v>
      </c>
      <c r="E47">
        <f>VLOOKUP($D47,'Données circuit'!$A$3:$I$61,9)</f>
        <v>6.0060000000000002</v>
      </c>
      <c r="F47">
        <f>VLOOKUP($D47,'Données circuit'!$A$3:$I$61,4)</f>
        <v>51</v>
      </c>
      <c r="G47">
        <f>VLOOKUP($D47,'Données circuit'!$A$3:$I$61,3)</f>
        <v>306.3</v>
      </c>
      <c r="H47">
        <f t="shared" si="0"/>
        <v>0.81385044822625618</v>
      </c>
      <c r="I47">
        <f t="shared" si="1"/>
        <v>0.9513700903949206</v>
      </c>
      <c r="J47">
        <f t="shared" si="6"/>
        <v>0.41581694541022396</v>
      </c>
      <c r="K47">
        <f t="shared" si="7"/>
        <v>0.62060691140280222</v>
      </c>
      <c r="L47">
        <f t="shared" si="4"/>
        <v>0</v>
      </c>
      <c r="M47">
        <f t="shared" si="5"/>
        <v>0</v>
      </c>
      <c r="N47">
        <v>18</v>
      </c>
      <c r="O47">
        <v>8</v>
      </c>
      <c r="P47">
        <v>16</v>
      </c>
      <c r="Q47">
        <v>97</v>
      </c>
      <c r="R47">
        <v>98</v>
      </c>
      <c r="S47">
        <v>92</v>
      </c>
      <c r="T47" s="2">
        <v>6</v>
      </c>
      <c r="X47" s="2">
        <v>6</v>
      </c>
      <c r="AA47" s="2">
        <v>6</v>
      </c>
      <c r="AC47" s="2">
        <v>6</v>
      </c>
      <c r="AE47" s="2">
        <v>0</v>
      </c>
      <c r="AI47" s="2">
        <v>0</v>
      </c>
      <c r="AL47" s="2">
        <v>0</v>
      </c>
      <c r="AN47" s="2">
        <v>0</v>
      </c>
      <c r="AP47">
        <v>109.169</v>
      </c>
    </row>
    <row r="48" spans="2:45" x14ac:dyDescent="0.3">
      <c r="B48">
        <v>68</v>
      </c>
      <c r="C48">
        <v>6</v>
      </c>
      <c r="D48" t="s">
        <v>216</v>
      </c>
      <c r="E48">
        <f>VLOOKUP($D48,'Données circuit'!$A$3:$I$61,9)</f>
        <v>5.86</v>
      </c>
      <c r="F48">
        <f>VLOOKUP($D48,'Données circuit'!$A$3:$I$61,4)</f>
        <v>53</v>
      </c>
      <c r="G48">
        <f>VLOOKUP($D48,'Données circuit'!$A$3:$I$61,3)</f>
        <v>310.60000000000002</v>
      </c>
      <c r="H48">
        <f t="shared" si="0"/>
        <v>0.90717173694581743</v>
      </c>
      <c r="I48">
        <f t="shared" si="1"/>
        <v>0.98724101454399438</v>
      </c>
      <c r="J48">
        <f t="shared" si="6"/>
        <v>0.41306746902359603</v>
      </c>
      <c r="K48">
        <f t="shared" si="7"/>
        <v>0.5990024930757496</v>
      </c>
      <c r="L48">
        <f t="shared" si="4"/>
        <v>0</v>
      </c>
      <c r="M48">
        <f t="shared" si="5"/>
        <v>0</v>
      </c>
      <c r="N48">
        <v>13</v>
      </c>
      <c r="O48">
        <v>10</v>
      </c>
      <c r="P48">
        <v>14</v>
      </c>
      <c r="Q48">
        <v>96</v>
      </c>
      <c r="R48">
        <v>97</v>
      </c>
      <c r="S48">
        <v>91</v>
      </c>
      <c r="V48" s="2">
        <v>6</v>
      </c>
      <c r="W48" s="2">
        <v>6</v>
      </c>
      <c r="Z48" s="2">
        <v>6</v>
      </c>
      <c r="AA48" s="2" t="s">
        <v>233</v>
      </c>
      <c r="AG48" s="2">
        <v>92</v>
      </c>
      <c r="AH48" s="2">
        <v>93</v>
      </c>
      <c r="AK48" s="2">
        <v>80</v>
      </c>
      <c r="AP48">
        <v>90.611000000000004</v>
      </c>
    </row>
    <row r="49" spans="2:47" x14ac:dyDescent="0.3">
      <c r="B49">
        <v>68</v>
      </c>
      <c r="C49">
        <v>6</v>
      </c>
      <c r="D49" t="s">
        <v>216</v>
      </c>
      <c r="E49">
        <f>VLOOKUP($D49,'Données circuit'!$A$3:$I$61,9)</f>
        <v>5.86</v>
      </c>
      <c r="F49">
        <f>VLOOKUP($D49,'Données circuit'!$A$3:$I$61,4)</f>
        <v>53</v>
      </c>
      <c r="G49">
        <f>VLOOKUP($D49,'Données circuit'!$A$3:$I$61,3)</f>
        <v>310.60000000000002</v>
      </c>
      <c r="H49">
        <f t="shared" si="0"/>
        <v>0.91320065160262764</v>
      </c>
      <c r="I49">
        <f t="shared" si="1"/>
        <v>0.98885018851085094</v>
      </c>
      <c r="J49">
        <f t="shared" si="6"/>
        <v>0.46875408498302573</v>
      </c>
      <c r="K49">
        <f t="shared" si="7"/>
        <v>0.68618512243555041</v>
      </c>
      <c r="L49">
        <f t="shared" si="4"/>
        <v>0</v>
      </c>
      <c r="M49">
        <f t="shared" si="5"/>
        <v>0</v>
      </c>
      <c r="N49">
        <v>13</v>
      </c>
      <c r="O49">
        <v>10</v>
      </c>
      <c r="P49">
        <v>14</v>
      </c>
      <c r="Q49">
        <v>96</v>
      </c>
      <c r="R49">
        <v>92</v>
      </c>
      <c r="S49">
        <v>88</v>
      </c>
      <c r="V49" s="2">
        <v>5</v>
      </c>
      <c r="W49" s="2">
        <v>5</v>
      </c>
      <c r="Z49" s="2">
        <v>6</v>
      </c>
      <c r="AA49" s="2" t="s">
        <v>233</v>
      </c>
      <c r="AG49" s="2">
        <v>78</v>
      </c>
      <c r="AH49" s="2">
        <v>79</v>
      </c>
      <c r="AK49" s="2">
        <v>0</v>
      </c>
      <c r="AP49">
        <v>90.582999999999998</v>
      </c>
    </row>
    <row r="50" spans="2:47" x14ac:dyDescent="0.3">
      <c r="B50">
        <v>68</v>
      </c>
      <c r="C50">
        <v>7</v>
      </c>
      <c r="D50" t="s">
        <v>221</v>
      </c>
      <c r="E50">
        <f>VLOOKUP($D50,'Données circuit'!$A$3:$I$61,9)</f>
        <v>5.5549999999999997</v>
      </c>
      <c r="F50">
        <f>VLOOKUP($D50,'Données circuit'!$A$3:$I$61,4)</f>
        <v>55</v>
      </c>
      <c r="G50">
        <f>VLOOKUP($D50,'Données circuit'!$A$3:$I$61,3)</f>
        <v>305.5</v>
      </c>
      <c r="H50">
        <f t="shared" si="0"/>
        <v>0.85613848260550951</v>
      </c>
      <c r="I50">
        <f t="shared" si="1"/>
        <v>0.9700386997627104</v>
      </c>
      <c r="J50">
        <f t="shared" si="6"/>
        <v>0.25864773919332074</v>
      </c>
      <c r="K50">
        <f t="shared" si="7"/>
        <v>0.45796860749349533</v>
      </c>
      <c r="L50">
        <f t="shared" si="4"/>
        <v>0</v>
      </c>
      <c r="M50">
        <f t="shared" si="5"/>
        <v>0</v>
      </c>
      <c r="N50">
        <v>12</v>
      </c>
      <c r="O50">
        <v>10</v>
      </c>
      <c r="P50">
        <v>17</v>
      </c>
      <c r="Q50">
        <v>96</v>
      </c>
      <c r="R50">
        <v>91</v>
      </c>
      <c r="S50">
        <v>88</v>
      </c>
      <c r="V50" s="2">
        <v>5</v>
      </c>
      <c r="W50" s="2">
        <v>5</v>
      </c>
      <c r="Y50" s="2">
        <v>6</v>
      </c>
      <c r="AG50" s="2">
        <v>90</v>
      </c>
      <c r="AH50" s="2">
        <v>93</v>
      </c>
      <c r="AJ50" s="2">
        <v>87</v>
      </c>
      <c r="AP50">
        <v>101.044</v>
      </c>
    </row>
    <row r="51" spans="2:47" x14ac:dyDescent="0.3">
      <c r="B51">
        <v>68</v>
      </c>
      <c r="C51">
        <v>7</v>
      </c>
      <c r="D51" t="s">
        <v>221</v>
      </c>
      <c r="E51">
        <f>VLOOKUP($D51,'Données circuit'!$A$3:$I$61,9)</f>
        <v>5.5549999999999997</v>
      </c>
      <c r="F51">
        <f>VLOOKUP($D51,'Données circuit'!$A$3:$I$61,4)</f>
        <v>55</v>
      </c>
      <c r="G51">
        <f>VLOOKUP($D51,'Données circuit'!$A$3:$I$61,3)</f>
        <v>305.5</v>
      </c>
      <c r="H51">
        <f t="shared" si="0"/>
        <v>0.85534077233181327</v>
      </c>
      <c r="I51">
        <f t="shared" si="1"/>
        <v>0.9697001725750436</v>
      </c>
      <c r="J51">
        <f t="shared" si="6"/>
        <v>0.26816317299935499</v>
      </c>
      <c r="K51">
        <f t="shared" si="7"/>
        <v>0.43538422391737486</v>
      </c>
      <c r="L51">
        <f t="shared" si="4"/>
        <v>0</v>
      </c>
      <c r="M51">
        <f t="shared" si="5"/>
        <v>0</v>
      </c>
      <c r="N51">
        <v>12</v>
      </c>
      <c r="O51">
        <v>10</v>
      </c>
      <c r="P51">
        <v>17</v>
      </c>
      <c r="Q51">
        <v>96</v>
      </c>
      <c r="R51">
        <v>96</v>
      </c>
      <c r="S51">
        <v>91</v>
      </c>
      <c r="V51" s="2">
        <v>6</v>
      </c>
      <c r="W51" s="2">
        <v>6</v>
      </c>
      <c r="Y51" s="2">
        <v>6</v>
      </c>
      <c r="AG51" s="2">
        <v>0</v>
      </c>
      <c r="AH51" s="2">
        <v>0</v>
      </c>
      <c r="AJ51" s="2">
        <v>0</v>
      </c>
      <c r="AP51">
        <v>101.123</v>
      </c>
    </row>
    <row r="52" spans="2:47" x14ac:dyDescent="0.3">
      <c r="B52">
        <v>68</v>
      </c>
      <c r="C52">
        <v>8</v>
      </c>
      <c r="D52" t="s">
        <v>111</v>
      </c>
      <c r="E52">
        <v>4.1680000000000001</v>
      </c>
      <c r="F52">
        <v>74</v>
      </c>
      <c r="G52">
        <v>308.39999999999998</v>
      </c>
      <c r="H52">
        <f t="shared" si="0"/>
        <v>0.80286203134655354</v>
      </c>
      <c r="I52">
        <f t="shared" si="1"/>
        <v>0.94685658191711719</v>
      </c>
      <c r="J52">
        <f t="shared" si="6"/>
        <v>0.58744633564861315</v>
      </c>
      <c r="K52">
        <f t="shared" si="7"/>
        <v>0.84559838923173014</v>
      </c>
      <c r="L52">
        <f t="shared" si="4"/>
        <v>1</v>
      </c>
      <c r="M52">
        <f t="shared" si="5"/>
        <v>1</v>
      </c>
      <c r="N52">
        <v>8</v>
      </c>
      <c r="O52">
        <v>15</v>
      </c>
      <c r="P52">
        <v>7</v>
      </c>
      <c r="Q52">
        <v>95</v>
      </c>
      <c r="R52">
        <v>95</v>
      </c>
      <c r="S52">
        <v>90</v>
      </c>
      <c r="U52" s="2">
        <v>7</v>
      </c>
      <c r="AB52" s="2">
        <v>6</v>
      </c>
      <c r="AD52" s="2">
        <v>6</v>
      </c>
      <c r="AF52" s="2">
        <v>88</v>
      </c>
      <c r="AM52" s="2">
        <v>93</v>
      </c>
      <c r="AO52" s="2">
        <v>86</v>
      </c>
      <c r="AP52">
        <v>85.296000000000006</v>
      </c>
    </row>
    <row r="53" spans="2:47" x14ac:dyDescent="0.3">
      <c r="B53">
        <v>68</v>
      </c>
      <c r="C53">
        <v>8</v>
      </c>
      <c r="D53" t="s">
        <v>111</v>
      </c>
      <c r="E53">
        <v>4.1680000000000001</v>
      </c>
      <c r="F53">
        <v>74</v>
      </c>
      <c r="G53">
        <v>308.39999999999998</v>
      </c>
      <c r="H53">
        <f t="shared" si="0"/>
        <v>0.81709980430751394</v>
      </c>
      <c r="I53">
        <f t="shared" si="1"/>
        <v>0.95449535668059338</v>
      </c>
      <c r="J53">
        <f t="shared" si="6"/>
        <v>1</v>
      </c>
      <c r="K53">
        <f t="shared" si="7"/>
        <v>1</v>
      </c>
      <c r="L53">
        <f t="shared" si="4"/>
        <v>1</v>
      </c>
      <c r="M53">
        <f t="shared" si="5"/>
        <v>1</v>
      </c>
      <c r="N53">
        <v>8</v>
      </c>
      <c r="O53">
        <v>15</v>
      </c>
      <c r="P53">
        <v>7</v>
      </c>
      <c r="Q53">
        <v>89</v>
      </c>
      <c r="R53">
        <v>96</v>
      </c>
      <c r="S53">
        <v>88</v>
      </c>
      <c r="U53" s="2">
        <v>6</v>
      </c>
      <c r="AB53" s="2">
        <v>7</v>
      </c>
      <c r="AD53" s="2">
        <v>6</v>
      </c>
      <c r="AF53" s="2">
        <v>74</v>
      </c>
      <c r="AM53" s="2">
        <v>0</v>
      </c>
      <c r="AO53" s="2">
        <v>0</v>
      </c>
      <c r="AP53">
        <v>84.86</v>
      </c>
    </row>
    <row r="54" spans="2:47" x14ac:dyDescent="0.3">
      <c r="B54">
        <v>68</v>
      </c>
      <c r="C54">
        <v>9</v>
      </c>
      <c r="D54" t="s">
        <v>228</v>
      </c>
      <c r="E54">
        <v>4.2510000000000003</v>
      </c>
      <c r="F54">
        <v>71</v>
      </c>
      <c r="G54">
        <v>301.8</v>
      </c>
      <c r="H54">
        <f t="shared" si="0"/>
        <v>0.91703638518485464</v>
      </c>
      <c r="I54">
        <f t="shared" si="1"/>
        <v>0.98997293429808275</v>
      </c>
      <c r="J54">
        <f t="shared" si="6"/>
        <v>0.92661411901227408</v>
      </c>
      <c r="K54">
        <f t="shared" si="7"/>
        <v>0.99611649018350457</v>
      </c>
      <c r="L54">
        <f t="shared" si="4"/>
        <v>1</v>
      </c>
      <c r="M54">
        <f t="shared" si="5"/>
        <v>1</v>
      </c>
      <c r="N54">
        <v>9</v>
      </c>
      <c r="O54">
        <v>13</v>
      </c>
      <c r="P54">
        <v>9</v>
      </c>
      <c r="Q54">
        <v>89</v>
      </c>
      <c r="R54">
        <v>96</v>
      </c>
      <c r="S54">
        <v>88</v>
      </c>
      <c r="T54" s="2" t="s">
        <v>233</v>
      </c>
      <c r="U54" s="2">
        <v>6</v>
      </c>
      <c r="AC54" s="2">
        <v>6</v>
      </c>
      <c r="AF54" s="2">
        <v>95</v>
      </c>
      <c r="AN54" s="2">
        <v>68</v>
      </c>
      <c r="AP54">
        <v>71.248000000000005</v>
      </c>
    </row>
    <row r="55" spans="2:47" x14ac:dyDescent="0.3">
      <c r="B55">
        <v>68</v>
      </c>
      <c r="C55">
        <v>9</v>
      </c>
      <c r="D55" t="s">
        <v>228</v>
      </c>
      <c r="E55">
        <v>4.2510000000000003</v>
      </c>
      <c r="F55">
        <v>71</v>
      </c>
      <c r="G55">
        <v>301.8</v>
      </c>
      <c r="H55">
        <f t="shared" si="0"/>
        <v>0.90327242694752297</v>
      </c>
      <c r="I55">
        <f t="shared" si="1"/>
        <v>0.98632634149638276</v>
      </c>
      <c r="J55">
        <f t="shared" si="6"/>
        <v>0.58303743764520077</v>
      </c>
      <c r="K55">
        <f t="shared" si="7"/>
        <v>0.83026999403306978</v>
      </c>
      <c r="L55">
        <f t="shared" si="4"/>
        <v>1</v>
      </c>
      <c r="M55">
        <f t="shared" si="5"/>
        <v>1</v>
      </c>
      <c r="N55">
        <v>9</v>
      </c>
      <c r="O55">
        <v>13</v>
      </c>
      <c r="P55">
        <v>9</v>
      </c>
      <c r="Q55">
        <v>95</v>
      </c>
      <c r="R55">
        <v>95</v>
      </c>
      <c r="S55">
        <v>88</v>
      </c>
      <c r="T55" s="2" t="s">
        <v>233</v>
      </c>
      <c r="U55" s="2">
        <v>7</v>
      </c>
      <c r="AC55" s="2">
        <v>5</v>
      </c>
      <c r="AF55" s="2">
        <v>0</v>
      </c>
      <c r="AN55" s="2">
        <v>57</v>
      </c>
      <c r="AP55">
        <v>71.311999999999998</v>
      </c>
    </row>
    <row r="56" spans="2:47" x14ac:dyDescent="0.3">
      <c r="B56">
        <v>68</v>
      </c>
      <c r="C56">
        <v>10</v>
      </c>
      <c r="D56" t="s">
        <v>208</v>
      </c>
      <c r="E56">
        <v>5.923</v>
      </c>
      <c r="F56">
        <v>53</v>
      </c>
      <c r="G56">
        <v>313.89999999999998</v>
      </c>
      <c r="H56">
        <f t="shared" si="0"/>
        <v>0.87200271034147037</v>
      </c>
      <c r="I56">
        <f t="shared" si="1"/>
        <v>0.97618677673771614</v>
      </c>
      <c r="J56">
        <f t="shared" si="6"/>
        <v>0.46756130398565476</v>
      </c>
      <c r="K56">
        <f t="shared" si="7"/>
        <v>0.68334348883950802</v>
      </c>
      <c r="L56">
        <f t="shared" si="4"/>
        <v>1</v>
      </c>
      <c r="M56">
        <f t="shared" si="5"/>
        <v>0.5</v>
      </c>
      <c r="N56">
        <v>17</v>
      </c>
      <c r="O56">
        <v>10</v>
      </c>
      <c r="P56">
        <v>15</v>
      </c>
      <c r="Q56">
        <v>94</v>
      </c>
      <c r="R56">
        <v>94</v>
      </c>
      <c r="S56">
        <v>87</v>
      </c>
      <c r="T56" s="2">
        <v>6</v>
      </c>
      <c r="X56" s="2">
        <v>6</v>
      </c>
      <c r="AA56" s="2">
        <v>6</v>
      </c>
      <c r="AC56" s="2">
        <v>5</v>
      </c>
      <c r="AE56" s="2">
        <v>88</v>
      </c>
      <c r="AI56" s="2">
        <v>79</v>
      </c>
      <c r="AL56" s="2">
        <v>98</v>
      </c>
      <c r="AN56" s="2">
        <v>94</v>
      </c>
      <c r="AP56">
        <v>102.973</v>
      </c>
    </row>
    <row r="57" spans="2:47" x14ac:dyDescent="0.3">
      <c r="B57">
        <v>68</v>
      </c>
      <c r="C57">
        <v>10</v>
      </c>
      <c r="D57" t="s">
        <v>208</v>
      </c>
      <c r="E57">
        <v>5.923</v>
      </c>
      <c r="F57">
        <v>53</v>
      </c>
      <c r="G57">
        <v>313.89999999999998</v>
      </c>
      <c r="H57">
        <f t="shared" si="0"/>
        <v>0.87540916321808504</v>
      </c>
      <c r="I57">
        <f t="shared" si="1"/>
        <v>0.97744826831204268</v>
      </c>
      <c r="J57">
        <f t="shared" si="6"/>
        <v>0.49781012155474913</v>
      </c>
      <c r="K57">
        <f t="shared" si="7"/>
        <v>0.71059868776230151</v>
      </c>
      <c r="L57">
        <f t="shared" si="4"/>
        <v>1</v>
      </c>
      <c r="M57">
        <f t="shared" si="5"/>
        <v>0.5</v>
      </c>
      <c r="N57">
        <v>17</v>
      </c>
      <c r="O57">
        <v>10</v>
      </c>
      <c r="P57">
        <v>15</v>
      </c>
      <c r="Q57">
        <v>98</v>
      </c>
      <c r="R57">
        <v>98</v>
      </c>
      <c r="S57">
        <v>94</v>
      </c>
      <c r="T57" s="2">
        <v>7</v>
      </c>
      <c r="X57" s="2">
        <v>6</v>
      </c>
      <c r="AA57" s="2">
        <v>7</v>
      </c>
      <c r="AC57" s="2">
        <v>6</v>
      </c>
      <c r="AE57" s="2">
        <v>0</v>
      </c>
      <c r="AI57" s="2">
        <v>0</v>
      </c>
      <c r="AL57" s="2">
        <v>0</v>
      </c>
      <c r="AN57" s="2">
        <v>0</v>
      </c>
      <c r="AP57">
        <v>102.381</v>
      </c>
    </row>
    <row r="58" spans="2:47" x14ac:dyDescent="0.3">
      <c r="B58">
        <v>68</v>
      </c>
      <c r="C58">
        <v>11</v>
      </c>
      <c r="D58" t="s">
        <v>79</v>
      </c>
      <c r="E58">
        <v>4.2069999999999999</v>
      </c>
      <c r="F58">
        <v>75</v>
      </c>
      <c r="G58">
        <v>315.5</v>
      </c>
      <c r="H58">
        <f t="shared" si="0"/>
        <v>0.92170376269671117</v>
      </c>
      <c r="I58">
        <f t="shared" si="1"/>
        <v>0.99100880951416825</v>
      </c>
      <c r="J58">
        <f t="shared" si="6"/>
        <v>0.67844897492249379</v>
      </c>
      <c r="K58">
        <f t="shared" si="7"/>
        <v>0.91135327072061134</v>
      </c>
      <c r="L58">
        <f t="shared" si="4"/>
        <v>1</v>
      </c>
      <c r="M58">
        <f t="shared" si="5"/>
        <v>0.5</v>
      </c>
      <c r="N58">
        <v>10</v>
      </c>
      <c r="O58">
        <v>12</v>
      </c>
      <c r="P58">
        <v>8</v>
      </c>
      <c r="Q58">
        <v>94</v>
      </c>
      <c r="R58">
        <v>102</v>
      </c>
      <c r="S58">
        <v>95</v>
      </c>
      <c r="AP58">
        <v>76.790999999999997</v>
      </c>
      <c r="AQ58">
        <v>250</v>
      </c>
      <c r="AR58">
        <v>134</v>
      </c>
      <c r="AS58">
        <v>48</v>
      </c>
    </row>
    <row r="59" spans="2:47" x14ac:dyDescent="0.3">
      <c r="B59">
        <v>68</v>
      </c>
      <c r="C59">
        <v>11</v>
      </c>
      <c r="D59" t="s">
        <v>79</v>
      </c>
      <c r="E59">
        <v>4.2069999999999999</v>
      </c>
      <c r="F59">
        <v>75</v>
      </c>
      <c r="G59">
        <v>315.5</v>
      </c>
      <c r="H59">
        <f t="shared" si="0"/>
        <v>0.92170376269671117</v>
      </c>
      <c r="I59">
        <f t="shared" si="1"/>
        <v>0.99100880951416825</v>
      </c>
      <c r="J59">
        <f t="shared" si="6"/>
        <v>0.67844897492249379</v>
      </c>
      <c r="K59">
        <f t="shared" si="7"/>
        <v>0.91135327072061134</v>
      </c>
      <c r="L59">
        <f t="shared" si="4"/>
        <v>1</v>
      </c>
      <c r="M59">
        <f t="shared" si="5"/>
        <v>0.5</v>
      </c>
      <c r="N59">
        <v>10</v>
      </c>
      <c r="O59">
        <v>12</v>
      </c>
      <c r="P59">
        <v>8</v>
      </c>
      <c r="Q59">
        <v>94</v>
      </c>
      <c r="R59">
        <v>102</v>
      </c>
      <c r="S59">
        <v>95</v>
      </c>
      <c r="AP59">
        <v>76.772000000000006</v>
      </c>
      <c r="AQ59">
        <v>245</v>
      </c>
      <c r="AR59">
        <v>136</v>
      </c>
      <c r="AS59">
        <v>47</v>
      </c>
    </row>
    <row r="60" spans="2:47" x14ac:dyDescent="0.3">
      <c r="B60">
        <v>68</v>
      </c>
      <c r="C60">
        <v>12</v>
      </c>
      <c r="D60" t="s">
        <v>186</v>
      </c>
      <c r="E60">
        <v>4.0830000000000002</v>
      </c>
      <c r="F60">
        <v>75</v>
      </c>
      <c r="G60">
        <v>306.2</v>
      </c>
      <c r="H60">
        <f t="shared" si="0"/>
        <v>0.82729759109170331</v>
      </c>
      <c r="I60">
        <f t="shared" si="1"/>
        <v>0.95856931617500796</v>
      </c>
      <c r="J60">
        <f t="shared" si="6"/>
        <v>0.67235127762226321</v>
      </c>
      <c r="K60">
        <f t="shared" si="7"/>
        <v>0.90097460202514246</v>
      </c>
      <c r="L60">
        <f t="shared" si="4"/>
        <v>1</v>
      </c>
      <c r="M60">
        <f t="shared" si="5"/>
        <v>0.5</v>
      </c>
      <c r="N60">
        <v>7</v>
      </c>
      <c r="O60">
        <v>14</v>
      </c>
      <c r="P60">
        <v>8</v>
      </c>
      <c r="Q60">
        <v>100</v>
      </c>
      <c r="R60">
        <v>103</v>
      </c>
      <c r="S60">
        <v>96</v>
      </c>
      <c r="AP60">
        <v>72.921999999999997</v>
      </c>
      <c r="AQ60">
        <v>250</v>
      </c>
      <c r="AR60">
        <v>136</v>
      </c>
      <c r="AS60">
        <v>47</v>
      </c>
    </row>
    <row r="61" spans="2:47" x14ac:dyDescent="0.3">
      <c r="B61">
        <v>68</v>
      </c>
      <c r="C61">
        <v>12</v>
      </c>
      <c r="D61" t="s">
        <v>186</v>
      </c>
      <c r="E61">
        <v>4.0830000000000002</v>
      </c>
      <c r="F61">
        <v>75</v>
      </c>
      <c r="G61">
        <v>306.2</v>
      </c>
      <c r="H61">
        <f t="shared" si="0"/>
        <v>0.82729759109170331</v>
      </c>
      <c r="I61">
        <f t="shared" si="1"/>
        <v>0.95856931617500796</v>
      </c>
      <c r="J61">
        <f t="shared" si="6"/>
        <v>0.67235127762226321</v>
      </c>
      <c r="K61">
        <f t="shared" si="7"/>
        <v>0.90097460202514246</v>
      </c>
      <c r="L61">
        <f t="shared" si="4"/>
        <v>1</v>
      </c>
      <c r="M61">
        <f t="shared" si="5"/>
        <v>0.5</v>
      </c>
      <c r="N61">
        <v>7</v>
      </c>
      <c r="O61">
        <v>14</v>
      </c>
      <c r="P61">
        <v>8</v>
      </c>
      <c r="Q61">
        <v>100</v>
      </c>
      <c r="R61">
        <v>103</v>
      </c>
      <c r="S61">
        <v>96</v>
      </c>
      <c r="AP61">
        <v>72.903000000000006</v>
      </c>
      <c r="AQ61">
        <v>245</v>
      </c>
      <c r="AR61">
        <v>138</v>
      </c>
      <c r="AS61">
        <v>46</v>
      </c>
    </row>
    <row r="62" spans="2:47" x14ac:dyDescent="0.3">
      <c r="B62">
        <v>69</v>
      </c>
      <c r="C62">
        <v>3</v>
      </c>
      <c r="D62" t="s">
        <v>144</v>
      </c>
      <c r="E62">
        <v>3.3010000000000002</v>
      </c>
      <c r="F62">
        <v>80</v>
      </c>
      <c r="G62">
        <v>264.10000000000002</v>
      </c>
      <c r="H62">
        <f t="shared" si="0"/>
        <v>0.85476747239286655</v>
      </c>
      <c r="I62">
        <f t="shared" si="1"/>
        <v>0.97007355943222728</v>
      </c>
      <c r="J62">
        <f t="shared" si="6"/>
        <v>0.84543969174173828</v>
      </c>
      <c r="K62">
        <f t="shared" si="7"/>
        <v>0.97370765215507971</v>
      </c>
      <c r="L62">
        <f t="shared" si="4"/>
        <v>1</v>
      </c>
      <c r="M62">
        <f t="shared" si="5"/>
        <v>1</v>
      </c>
      <c r="N62">
        <v>9</v>
      </c>
      <c r="O62">
        <v>10</v>
      </c>
      <c r="P62">
        <v>5</v>
      </c>
      <c r="Q62">
        <v>99</v>
      </c>
      <c r="R62">
        <v>102</v>
      </c>
      <c r="S62">
        <v>97</v>
      </c>
      <c r="T62" s="2" t="s">
        <v>233</v>
      </c>
      <c r="AB62" s="2" t="s">
        <v>233</v>
      </c>
      <c r="AE62" s="2" t="s">
        <v>233</v>
      </c>
      <c r="AM62" s="2" t="s">
        <v>233</v>
      </c>
      <c r="AP62">
        <v>68.134</v>
      </c>
      <c r="AT62">
        <v>4</v>
      </c>
      <c r="AU62">
        <v>215</v>
      </c>
    </row>
    <row r="63" spans="2:47" x14ac:dyDescent="0.3">
      <c r="B63">
        <v>69</v>
      </c>
      <c r="C63">
        <v>3</v>
      </c>
      <c r="D63" t="s">
        <v>144</v>
      </c>
      <c r="E63">
        <v>3.3010000000000002</v>
      </c>
      <c r="F63">
        <v>80</v>
      </c>
      <c r="G63">
        <v>264.10000000000002</v>
      </c>
      <c r="H63">
        <f t="shared" si="0"/>
        <v>0.85476747239286655</v>
      </c>
      <c r="I63">
        <f t="shared" si="1"/>
        <v>0.97007355943222728</v>
      </c>
      <c r="J63">
        <f t="shared" si="6"/>
        <v>0.84543969174173828</v>
      </c>
      <c r="K63">
        <f t="shared" si="7"/>
        <v>0.97370765215507971</v>
      </c>
      <c r="L63">
        <f t="shared" si="4"/>
        <v>1</v>
      </c>
      <c r="M63">
        <f t="shared" si="5"/>
        <v>1</v>
      </c>
      <c r="N63">
        <v>9</v>
      </c>
      <c r="O63">
        <v>10</v>
      </c>
      <c r="P63">
        <v>5</v>
      </c>
      <c r="Q63">
        <v>99</v>
      </c>
      <c r="R63">
        <v>102</v>
      </c>
      <c r="S63">
        <v>97</v>
      </c>
      <c r="T63" s="2" t="s">
        <v>233</v>
      </c>
      <c r="U63" s="2" t="s">
        <v>233</v>
      </c>
      <c r="AB63" s="2" t="s">
        <v>233</v>
      </c>
      <c r="AE63" s="2" t="s">
        <v>233</v>
      </c>
      <c r="AM63" s="2" t="s">
        <v>233</v>
      </c>
      <c r="AP63">
        <v>68.116</v>
      </c>
      <c r="AT63">
        <v>8</v>
      </c>
      <c r="AU63">
        <v>216</v>
      </c>
    </row>
    <row r="64" spans="2:47" x14ac:dyDescent="0.3">
      <c r="B64">
        <v>69</v>
      </c>
      <c r="C64">
        <v>4</v>
      </c>
      <c r="D64" t="s">
        <v>231</v>
      </c>
      <c r="E64">
        <v>4.2610000000000001</v>
      </c>
      <c r="F64">
        <v>70</v>
      </c>
      <c r="G64">
        <v>298.3</v>
      </c>
      <c r="H64">
        <f t="shared" si="0"/>
        <v>0.93997858684761515</v>
      </c>
      <c r="I64">
        <f t="shared" si="1"/>
        <v>0.99462027417446219</v>
      </c>
      <c r="J64">
        <f t="shared" si="6"/>
        <v>0.27591053345905137</v>
      </c>
      <c r="K64">
        <f t="shared" si="7"/>
        <v>0.47691048323826601</v>
      </c>
      <c r="L64">
        <f t="shared" si="4"/>
        <v>0</v>
      </c>
      <c r="M64">
        <f t="shared" si="5"/>
        <v>0</v>
      </c>
      <c r="N64">
        <v>11</v>
      </c>
      <c r="O64">
        <v>9</v>
      </c>
      <c r="P64">
        <v>10</v>
      </c>
      <c r="Q64">
        <v>93</v>
      </c>
      <c r="R64">
        <v>98</v>
      </c>
      <c r="S64">
        <v>93</v>
      </c>
      <c r="AP64">
        <v>73.228999999999999</v>
      </c>
      <c r="AT64">
        <v>6</v>
      </c>
      <c r="AU64">
        <v>216</v>
      </c>
    </row>
    <row r="65" spans="2:47" x14ac:dyDescent="0.3">
      <c r="B65">
        <v>69</v>
      </c>
      <c r="C65">
        <v>4</v>
      </c>
      <c r="D65" t="s">
        <v>231</v>
      </c>
      <c r="E65">
        <v>4.2610000000000001</v>
      </c>
      <c r="F65">
        <v>70</v>
      </c>
      <c r="G65">
        <v>298.3</v>
      </c>
      <c r="H65">
        <f t="shared" si="0"/>
        <v>0.93997858684761515</v>
      </c>
      <c r="I65">
        <f t="shared" si="1"/>
        <v>0.99462027417446219</v>
      </c>
      <c r="J65">
        <f t="shared" si="6"/>
        <v>0.27591053345905137</v>
      </c>
      <c r="K65">
        <f t="shared" si="7"/>
        <v>0.47691048323826601</v>
      </c>
      <c r="L65">
        <f t="shared" si="4"/>
        <v>0</v>
      </c>
      <c r="M65">
        <f t="shared" si="5"/>
        <v>0</v>
      </c>
      <c r="N65">
        <v>11</v>
      </c>
      <c r="O65">
        <v>9</v>
      </c>
      <c r="P65">
        <v>10</v>
      </c>
      <c r="Q65">
        <v>93</v>
      </c>
      <c r="R65">
        <v>98</v>
      </c>
      <c r="S65">
        <v>93</v>
      </c>
      <c r="AP65">
        <v>73.204999999999998</v>
      </c>
      <c r="AT65">
        <v>14</v>
      </c>
      <c r="AU65">
        <v>217</v>
      </c>
    </row>
    <row r="66" spans="2:47" x14ac:dyDescent="0.3">
      <c r="B66">
        <v>69</v>
      </c>
      <c r="C66">
        <v>5</v>
      </c>
      <c r="D66" t="s">
        <v>244</v>
      </c>
      <c r="E66">
        <v>2.2999999999999998</v>
      </c>
      <c r="F66">
        <v>136</v>
      </c>
      <c r="G66">
        <v>312.8</v>
      </c>
      <c r="H66">
        <f t="shared" si="0"/>
        <v>0.80425979388250801</v>
      </c>
      <c r="I66">
        <f t="shared" si="1"/>
        <v>0.94778278339012789</v>
      </c>
      <c r="J66">
        <f t="shared" si="6"/>
        <v>0.89695979449449215</v>
      </c>
      <c r="K66">
        <f t="shared" si="7"/>
        <v>0.9901422929757836</v>
      </c>
      <c r="L66">
        <f t="shared" si="4"/>
        <v>1</v>
      </c>
      <c r="M66">
        <f t="shared" si="5"/>
        <v>1</v>
      </c>
      <c r="N66">
        <v>5</v>
      </c>
      <c r="O66">
        <v>9</v>
      </c>
      <c r="P66">
        <v>4</v>
      </c>
      <c r="Q66">
        <v>95</v>
      </c>
      <c r="R66">
        <v>98</v>
      </c>
      <c r="S66">
        <v>93</v>
      </c>
      <c r="AP66">
        <v>57.951999999999998</v>
      </c>
      <c r="AT66">
        <v>13</v>
      </c>
      <c r="AU66">
        <v>217</v>
      </c>
    </row>
    <row r="67" spans="2:47" x14ac:dyDescent="0.3">
      <c r="B67">
        <v>69</v>
      </c>
      <c r="C67">
        <v>5</v>
      </c>
      <c r="D67" t="s">
        <v>244</v>
      </c>
      <c r="E67">
        <v>2.2999999999999998</v>
      </c>
      <c r="F67">
        <v>136</v>
      </c>
      <c r="G67">
        <v>312.8</v>
      </c>
      <c r="H67">
        <f t="shared" si="0"/>
        <v>0.80425979388250801</v>
      </c>
      <c r="I67">
        <f t="shared" si="1"/>
        <v>0.94778278339012789</v>
      </c>
      <c r="J67">
        <f t="shared" si="6"/>
        <v>0.89695979449449215</v>
      </c>
      <c r="K67">
        <f t="shared" si="7"/>
        <v>0.9901422929757836</v>
      </c>
      <c r="L67">
        <f t="shared" si="4"/>
        <v>1</v>
      </c>
      <c r="M67">
        <f t="shared" si="5"/>
        <v>1</v>
      </c>
      <c r="N67">
        <v>5</v>
      </c>
      <c r="O67">
        <v>9</v>
      </c>
      <c r="P67">
        <v>4</v>
      </c>
      <c r="Q67">
        <v>95</v>
      </c>
      <c r="R67">
        <v>98</v>
      </c>
      <c r="S67">
        <v>93</v>
      </c>
      <c r="AP67">
        <v>57.933999999999997</v>
      </c>
      <c r="AT67">
        <v>17</v>
      </c>
      <c r="AU67">
        <v>218</v>
      </c>
    </row>
    <row r="68" spans="2:47" x14ac:dyDescent="0.3">
      <c r="B68">
        <v>69</v>
      </c>
      <c r="C68">
        <v>6</v>
      </c>
      <c r="D68" t="s">
        <v>148</v>
      </c>
      <c r="E68">
        <v>4.2610000000000001</v>
      </c>
      <c r="F68">
        <v>72</v>
      </c>
      <c r="G68">
        <v>306.8</v>
      </c>
      <c r="H68">
        <f t="shared" si="0"/>
        <v>0.92796524051444529</v>
      </c>
      <c r="I68">
        <f t="shared" si="1"/>
        <v>0.99234188057899841</v>
      </c>
      <c r="J68">
        <f t="shared" si="6"/>
        <v>0.89793792738403422</v>
      </c>
      <c r="K68">
        <f t="shared" si="7"/>
        <v>0.98976241069745119</v>
      </c>
      <c r="L68">
        <f t="shared" si="4"/>
        <v>1</v>
      </c>
      <c r="M68">
        <f t="shared" si="5"/>
        <v>1</v>
      </c>
      <c r="N68">
        <v>9</v>
      </c>
      <c r="O68">
        <v>12</v>
      </c>
      <c r="P68">
        <v>9</v>
      </c>
      <c r="Q68">
        <v>98</v>
      </c>
      <c r="R68">
        <v>101</v>
      </c>
      <c r="S68">
        <v>97</v>
      </c>
      <c r="AP68">
        <v>70.418000000000006</v>
      </c>
      <c r="AT68">
        <v>17</v>
      </c>
      <c r="AU68">
        <v>218</v>
      </c>
    </row>
    <row r="69" spans="2:47" x14ac:dyDescent="0.3">
      <c r="B69">
        <v>69</v>
      </c>
      <c r="C69">
        <v>6</v>
      </c>
      <c r="D69" t="s">
        <v>148</v>
      </c>
      <c r="E69">
        <v>4.2610000000000001</v>
      </c>
      <c r="F69">
        <v>72</v>
      </c>
      <c r="G69">
        <v>306.8</v>
      </c>
      <c r="H69">
        <f t="shared" si="0"/>
        <v>0.92796524051444529</v>
      </c>
      <c r="I69">
        <f t="shared" si="1"/>
        <v>0.99234188057899841</v>
      </c>
      <c r="J69">
        <f t="shared" si="6"/>
        <v>0.89793792738403422</v>
      </c>
      <c r="K69">
        <f t="shared" si="7"/>
        <v>0.98976241069745119</v>
      </c>
      <c r="L69">
        <f t="shared" si="4"/>
        <v>1</v>
      </c>
      <c r="M69">
        <f t="shared" si="5"/>
        <v>1</v>
      </c>
      <c r="N69">
        <v>9</v>
      </c>
      <c r="O69">
        <v>12</v>
      </c>
      <c r="P69">
        <v>9</v>
      </c>
      <c r="Q69">
        <v>98</v>
      </c>
      <c r="R69">
        <v>101</v>
      </c>
      <c r="S69">
        <v>97</v>
      </c>
      <c r="AP69">
        <v>70.385999999999996</v>
      </c>
      <c r="AT69">
        <v>23</v>
      </c>
      <c r="AU69">
        <v>219</v>
      </c>
    </row>
    <row r="70" spans="2:47" x14ac:dyDescent="0.3">
      <c r="B70">
        <v>69</v>
      </c>
      <c r="C70">
        <v>7</v>
      </c>
      <c r="D70" t="s">
        <v>159</v>
      </c>
      <c r="E70">
        <v>5.3029999999999999</v>
      </c>
      <c r="F70">
        <v>58</v>
      </c>
      <c r="G70">
        <v>307.60000000000002</v>
      </c>
      <c r="H70">
        <f t="shared" si="0"/>
        <v>0.90828534101135683</v>
      </c>
      <c r="I70">
        <f t="shared" si="1"/>
        <v>0.98764782780783966</v>
      </c>
      <c r="J70">
        <f t="shared" si="6"/>
        <v>0.78147059227459492</v>
      </c>
      <c r="K70">
        <f t="shared" si="7"/>
        <v>0.94711412808843343</v>
      </c>
      <c r="L70">
        <f t="shared" si="4"/>
        <v>1</v>
      </c>
      <c r="M70">
        <f t="shared" si="5"/>
        <v>1</v>
      </c>
      <c r="N70">
        <v>12</v>
      </c>
      <c r="O70">
        <v>15</v>
      </c>
      <c r="P70">
        <v>10</v>
      </c>
      <c r="Q70">
        <v>97</v>
      </c>
      <c r="R70">
        <v>97</v>
      </c>
      <c r="S70">
        <v>95</v>
      </c>
      <c r="AP70">
        <v>92.451999999999998</v>
      </c>
      <c r="AQ70">
        <v>89</v>
      </c>
    </row>
    <row r="71" spans="2:47" x14ac:dyDescent="0.3">
      <c r="B71">
        <v>69</v>
      </c>
      <c r="C71">
        <v>7</v>
      </c>
      <c r="D71" t="s">
        <v>159</v>
      </c>
      <c r="E71">
        <v>5.3029999999999999</v>
      </c>
      <c r="F71">
        <v>58</v>
      </c>
      <c r="G71">
        <v>307.60000000000002</v>
      </c>
      <c r="H71">
        <f t="shared" si="0"/>
        <v>0.90828534101135683</v>
      </c>
      <c r="I71">
        <f t="shared" si="1"/>
        <v>0.98764782780783966</v>
      </c>
      <c r="J71">
        <f t="shared" si="6"/>
        <v>0.78147059227459492</v>
      </c>
      <c r="K71">
        <f t="shared" si="7"/>
        <v>0.94711412808843343</v>
      </c>
      <c r="L71">
        <f t="shared" si="4"/>
        <v>1</v>
      </c>
      <c r="M71">
        <f t="shared" si="5"/>
        <v>1</v>
      </c>
      <c r="N71">
        <v>12</v>
      </c>
      <c r="O71">
        <v>15</v>
      </c>
      <c r="P71">
        <v>10</v>
      </c>
      <c r="Q71">
        <v>97</v>
      </c>
      <c r="R71">
        <v>97</v>
      </c>
      <c r="S71">
        <v>95</v>
      </c>
      <c r="AP71">
        <v>92.385000000000005</v>
      </c>
      <c r="AQ71">
        <v>113</v>
      </c>
    </row>
    <row r="72" spans="2:47" x14ac:dyDescent="0.3">
      <c r="B72">
        <v>69</v>
      </c>
      <c r="C72">
        <v>8</v>
      </c>
      <c r="D72" t="s">
        <v>124</v>
      </c>
      <c r="E72">
        <v>4.2</v>
      </c>
      <c r="F72">
        <v>73</v>
      </c>
      <c r="G72">
        <v>306.60000000000002</v>
      </c>
      <c r="H72">
        <f t="shared" si="0"/>
        <v>0.93748722558791509</v>
      </c>
      <c r="I72">
        <f t="shared" si="1"/>
        <v>0.99416539624874367</v>
      </c>
      <c r="J72">
        <f t="shared" si="6"/>
        <v>0.43557428399399722</v>
      </c>
      <c r="K72">
        <f t="shared" si="7"/>
        <v>0.6428571428571429</v>
      </c>
      <c r="L72">
        <f t="shared" si="4"/>
        <v>0</v>
      </c>
      <c r="M72">
        <f t="shared" si="5"/>
        <v>0</v>
      </c>
      <c r="N72">
        <v>10</v>
      </c>
      <c r="O72">
        <v>9</v>
      </c>
      <c r="P72">
        <v>11</v>
      </c>
      <c r="Q72">
        <v>90</v>
      </c>
      <c r="R72">
        <v>99</v>
      </c>
      <c r="S72">
        <v>94</v>
      </c>
      <c r="AP72">
        <v>76.108999999999995</v>
      </c>
      <c r="AT72">
        <v>21</v>
      </c>
      <c r="AU72">
        <v>219</v>
      </c>
    </row>
    <row r="73" spans="2:47" x14ac:dyDescent="0.3">
      <c r="B73">
        <v>69</v>
      </c>
      <c r="C73">
        <v>8</v>
      </c>
      <c r="D73" t="s">
        <v>124</v>
      </c>
      <c r="E73">
        <v>4.2</v>
      </c>
      <c r="F73">
        <v>73</v>
      </c>
      <c r="G73">
        <v>306.60000000000002</v>
      </c>
      <c r="H73">
        <f t="shared" si="0"/>
        <v>0.93748722558791509</v>
      </c>
      <c r="I73">
        <f t="shared" si="1"/>
        <v>0.99416539624874367</v>
      </c>
      <c r="J73">
        <f t="shared" si="6"/>
        <v>0.43557428399399722</v>
      </c>
      <c r="K73">
        <f t="shared" si="7"/>
        <v>0.6428571428571429</v>
      </c>
      <c r="L73">
        <f t="shared" si="4"/>
        <v>0</v>
      </c>
      <c r="M73">
        <f t="shared" si="5"/>
        <v>0</v>
      </c>
      <c r="N73">
        <v>10</v>
      </c>
      <c r="O73">
        <v>9</v>
      </c>
      <c r="P73">
        <v>11</v>
      </c>
      <c r="Q73">
        <v>90</v>
      </c>
      <c r="R73">
        <v>99</v>
      </c>
      <c r="S73">
        <v>94</v>
      </c>
      <c r="AP73">
        <v>76.090999999999994</v>
      </c>
      <c r="AT73">
        <v>25</v>
      </c>
      <c r="AU73">
        <v>220</v>
      </c>
    </row>
    <row r="74" spans="2:47" x14ac:dyDescent="0.3">
      <c r="B74">
        <v>69</v>
      </c>
      <c r="C74">
        <v>9</v>
      </c>
      <c r="D74" t="s">
        <v>161</v>
      </c>
      <c r="E74">
        <v>4.42</v>
      </c>
      <c r="F74">
        <v>69</v>
      </c>
      <c r="G74">
        <v>305</v>
      </c>
      <c r="H74">
        <f t="shared" si="0"/>
        <v>0.87359337477218768</v>
      </c>
      <c r="I74">
        <f t="shared" si="1"/>
        <v>0.97715387885265781</v>
      </c>
      <c r="J74">
        <f t="shared" si="6"/>
        <v>0.72830135616601899</v>
      </c>
      <c r="K74">
        <f t="shared" si="7"/>
        <v>0.92222466832677585</v>
      </c>
      <c r="L74">
        <f t="shared" si="4"/>
        <v>0</v>
      </c>
      <c r="M74">
        <f t="shared" si="5"/>
        <v>0.5</v>
      </c>
      <c r="N74">
        <v>13</v>
      </c>
      <c r="O74">
        <v>12</v>
      </c>
      <c r="P74">
        <v>7</v>
      </c>
      <c r="Q74">
        <v>94</v>
      </c>
      <c r="R74">
        <v>99</v>
      </c>
      <c r="S74">
        <v>90</v>
      </c>
      <c r="AP74">
        <v>74.995000000000005</v>
      </c>
      <c r="AQ74">
        <v>78</v>
      </c>
      <c r="AR74">
        <v>153</v>
      </c>
      <c r="AS74">
        <v>70</v>
      </c>
    </row>
    <row r="75" spans="2:47" x14ac:dyDescent="0.3">
      <c r="B75">
        <v>69</v>
      </c>
      <c r="C75">
        <v>9</v>
      </c>
      <c r="D75" t="s">
        <v>161</v>
      </c>
      <c r="E75">
        <v>4.42</v>
      </c>
      <c r="F75">
        <v>69</v>
      </c>
      <c r="G75">
        <v>305</v>
      </c>
      <c r="H75">
        <f t="shared" si="0"/>
        <v>0.87359337477218768</v>
      </c>
      <c r="I75">
        <f t="shared" si="1"/>
        <v>0.97715387885265781</v>
      </c>
      <c r="J75">
        <f t="shared" si="6"/>
        <v>0.72830135616601899</v>
      </c>
      <c r="K75">
        <f t="shared" si="7"/>
        <v>0.92222466832677585</v>
      </c>
      <c r="L75">
        <f t="shared" si="4"/>
        <v>0</v>
      </c>
      <c r="M75">
        <f t="shared" si="5"/>
        <v>0.5</v>
      </c>
      <c r="N75">
        <v>13</v>
      </c>
      <c r="O75">
        <v>12</v>
      </c>
      <c r="P75">
        <v>7</v>
      </c>
      <c r="Q75">
        <v>94</v>
      </c>
      <c r="R75">
        <v>99</v>
      </c>
      <c r="S75">
        <v>90</v>
      </c>
      <c r="AP75">
        <v>74.963999999999999</v>
      </c>
      <c r="AQ75">
        <v>72</v>
      </c>
      <c r="AR75">
        <v>155</v>
      </c>
      <c r="AS75">
        <v>69</v>
      </c>
    </row>
    <row r="76" spans="2:47" x14ac:dyDescent="0.3">
      <c r="B76">
        <v>69</v>
      </c>
      <c r="C76">
        <v>10</v>
      </c>
      <c r="D76" t="s">
        <v>83</v>
      </c>
      <c r="E76">
        <v>5.4749999999999996</v>
      </c>
      <c r="F76">
        <v>55</v>
      </c>
      <c r="G76">
        <v>301.10000000000002</v>
      </c>
      <c r="H76">
        <f t="shared" si="0"/>
        <v>0.82381125497100927</v>
      </c>
      <c r="I76">
        <f t="shared" si="1"/>
        <v>0.95678510505358427</v>
      </c>
      <c r="J76">
        <f t="shared" si="6"/>
        <v>0.89393398282201786</v>
      </c>
      <c r="K76">
        <f t="shared" si="7"/>
        <v>0.98852246787028664</v>
      </c>
      <c r="L76">
        <f t="shared" si="4"/>
        <v>1</v>
      </c>
      <c r="M76">
        <f t="shared" si="5"/>
        <v>1</v>
      </c>
      <c r="N76">
        <v>16</v>
      </c>
      <c r="O76">
        <v>15</v>
      </c>
      <c r="P76">
        <v>7</v>
      </c>
      <c r="Q76">
        <v>96</v>
      </c>
      <c r="R76">
        <v>95</v>
      </c>
      <c r="S76">
        <v>93</v>
      </c>
      <c r="AP76">
        <v>100.44799999999999</v>
      </c>
      <c r="AQ76">
        <v>87</v>
      </c>
      <c r="AR76">
        <v>155</v>
      </c>
      <c r="AS76">
        <v>69</v>
      </c>
    </row>
    <row r="77" spans="2:47" x14ac:dyDescent="0.3">
      <c r="B77">
        <v>69</v>
      </c>
      <c r="C77">
        <v>10</v>
      </c>
      <c r="D77" t="s">
        <v>83</v>
      </c>
      <c r="E77">
        <v>5.4749999999999996</v>
      </c>
      <c r="F77">
        <v>55</v>
      </c>
      <c r="G77">
        <v>301.10000000000002</v>
      </c>
      <c r="H77">
        <f t="shared" si="0"/>
        <v>0.82381125497100927</v>
      </c>
      <c r="I77">
        <f t="shared" si="1"/>
        <v>0.95678510505358427</v>
      </c>
      <c r="J77">
        <f t="shared" si="6"/>
        <v>0.89393398282201786</v>
      </c>
      <c r="K77">
        <f t="shared" si="7"/>
        <v>0.98852246787028664</v>
      </c>
      <c r="L77">
        <f t="shared" si="4"/>
        <v>1</v>
      </c>
      <c r="M77">
        <f t="shared" si="5"/>
        <v>1</v>
      </c>
      <c r="N77">
        <v>16</v>
      </c>
      <c r="O77">
        <v>15</v>
      </c>
      <c r="P77">
        <v>7</v>
      </c>
      <c r="Q77">
        <v>96</v>
      </c>
      <c r="R77">
        <v>95</v>
      </c>
      <c r="S77">
        <v>93</v>
      </c>
      <c r="AP77">
        <v>100.465</v>
      </c>
      <c r="AQ77">
        <v>77</v>
      </c>
      <c r="AR77">
        <v>157</v>
      </c>
      <c r="AS77">
        <v>68</v>
      </c>
    </row>
    <row r="78" spans="2:47" x14ac:dyDescent="0.3">
      <c r="B78">
        <v>69</v>
      </c>
      <c r="C78">
        <v>11</v>
      </c>
      <c r="D78" t="s">
        <v>191</v>
      </c>
      <c r="E78">
        <v>5.4119999999999999</v>
      </c>
      <c r="F78">
        <v>57</v>
      </c>
      <c r="G78">
        <v>308.5</v>
      </c>
      <c r="H78">
        <f t="shared" si="0"/>
        <v>0.85836056906686709</v>
      </c>
      <c r="I78">
        <f t="shared" si="1"/>
        <v>0.97120103019304649</v>
      </c>
      <c r="J78">
        <f t="shared" si="6"/>
        <v>0.57508170720060126</v>
      </c>
      <c r="K78">
        <f t="shared" si="7"/>
        <v>0.80538726625682933</v>
      </c>
      <c r="L78">
        <f t="shared" si="4"/>
        <v>1</v>
      </c>
      <c r="M78">
        <f t="shared" si="5"/>
        <v>1</v>
      </c>
      <c r="N78">
        <v>16</v>
      </c>
      <c r="O78">
        <v>11</v>
      </c>
      <c r="P78">
        <v>9</v>
      </c>
      <c r="Q78">
        <v>96</v>
      </c>
      <c r="R78">
        <v>96</v>
      </c>
      <c r="S78">
        <v>96</v>
      </c>
      <c r="AP78">
        <v>86.602000000000004</v>
      </c>
      <c r="AQ78">
        <v>75</v>
      </c>
      <c r="AR78">
        <v>157</v>
      </c>
      <c r="AS78">
        <v>68</v>
      </c>
    </row>
    <row r="79" spans="2:47" x14ac:dyDescent="0.3">
      <c r="B79">
        <v>69</v>
      </c>
      <c r="C79">
        <v>11</v>
      </c>
      <c r="D79" t="s">
        <v>191</v>
      </c>
      <c r="E79">
        <v>5.4119999999999999</v>
      </c>
      <c r="F79">
        <v>57</v>
      </c>
      <c r="G79">
        <v>308.5</v>
      </c>
      <c r="H79">
        <f t="shared" si="0"/>
        <v>0.85836056906686709</v>
      </c>
      <c r="I79">
        <f t="shared" si="1"/>
        <v>0.97120103019304649</v>
      </c>
      <c r="J79">
        <f t="shared" si="6"/>
        <v>0.57508170720060126</v>
      </c>
      <c r="K79">
        <f t="shared" si="7"/>
        <v>0.80538726625682933</v>
      </c>
      <c r="L79">
        <f t="shared" si="4"/>
        <v>1</v>
      </c>
      <c r="M79">
        <f t="shared" si="5"/>
        <v>1</v>
      </c>
      <c r="N79">
        <v>16</v>
      </c>
      <c r="O79">
        <v>11</v>
      </c>
      <c r="P79">
        <v>9</v>
      </c>
      <c r="Q79">
        <v>96</v>
      </c>
      <c r="R79">
        <v>96</v>
      </c>
      <c r="S79">
        <v>96</v>
      </c>
      <c r="AP79">
        <v>86.593999999999994</v>
      </c>
      <c r="AQ79">
        <v>68</v>
      </c>
      <c r="AR79">
        <v>159</v>
      </c>
      <c r="AS79">
        <v>67</v>
      </c>
    </row>
    <row r="80" spans="2:47" x14ac:dyDescent="0.3">
      <c r="B80">
        <v>69</v>
      </c>
      <c r="C80">
        <v>12</v>
      </c>
      <c r="D80" t="s">
        <v>107</v>
      </c>
      <c r="E80">
        <v>4.5579999999999998</v>
      </c>
      <c r="F80">
        <v>67</v>
      </c>
      <c r="G80">
        <v>305.39999999999998</v>
      </c>
      <c r="H80">
        <f t="shared" ref="H80:H85" si="8">1-(SQRT((N80/(N80+O80+P80)-Q80/(Q80+R80+S80))^2+(O80/(N80+O80+P80)-R80/(Q80+R80+S80))^2+(P80/(N80+O80+P80)-S80/(Q80+R80+S80))^2))</f>
        <v>0.88197773650395372</v>
      </c>
      <c r="I80">
        <f t="shared" ref="I80:I85" si="9">(N80/SQRT(N80^2+O80^2+P80^2))*(Q80/SQRT(Q80^2+R80^2+S80^2))+(O80/SQRT(N80^2+O80^2+P80^2))*(R80/SQRT(Q80^2+R80^2+S80^2))+(P80/SQRT(N80^2+O80^2+P80^2))*(S80/SQRT(Q80^2+R80^2+S80^2))</f>
        <v>0.97965046090465091</v>
      </c>
      <c r="J80">
        <f t="shared" si="6"/>
        <v>0.42563610633899107</v>
      </c>
      <c r="K80">
        <f t="shared" si="7"/>
        <v>0.64101596509388215</v>
      </c>
      <c r="L80">
        <f t="shared" ref="L80:L85" si="10">IF(OR(AND(MAX(N80:P80)-MIN(N80:P80)&lt;=1,MAX(Q80:S80)-MIN(Q80:S80)&lt;=1),AND(MAX(N80:P80)=N80,MAX(Q80:S80)=Q80),AND(MAX(N80:P80)=O80,MAX(Q80:S80)=R80),AND(MAX(N80:P80)=P80,MAX(Q80:S80)=S80)),1,0)</f>
        <v>0</v>
      </c>
      <c r="M80">
        <f t="shared" ref="M80:M85" si="11">IF(OR(AND(MAX(N80:P80)=N80,MAX(Q80:S80)=Q80),AND(MAX(N80:P80)=O80,MAX(Q80:S80)=R80),AND(MAX(N80:P80)=P80,MAX(Q80:S80)=S80)),IF(OR(AND(MIN(N80:P80)=N80,MIN(Q80:S80)=Q80),AND(MIN(N80:P80)=O80,MIN(Q80:S80)=R80),AND(MIN(N80:P80)=P80,MIN(Q80:S80)=S80)),1,0.5),IF(OR(AND(MIN(N80:P80)=N80,MIN(Q80:S80)=Q80),AND(MIN(N80:P80)=O80,MIN(Q80:S80)=R80),AND(MIN(N80:P80)=P80,MIN(Q80:S80)=S80)),0.5,0))</f>
        <v>0</v>
      </c>
      <c r="N80">
        <v>13</v>
      </c>
      <c r="O80">
        <v>11</v>
      </c>
      <c r="P80">
        <v>8</v>
      </c>
      <c r="Q80">
        <v>91</v>
      </c>
      <c r="R80">
        <v>98</v>
      </c>
      <c r="S80">
        <v>94</v>
      </c>
      <c r="AP80">
        <v>90.194000000000003</v>
      </c>
      <c r="AQ80">
        <v>69</v>
      </c>
      <c r="AR80">
        <v>159</v>
      </c>
      <c r="AS80">
        <v>67</v>
      </c>
    </row>
    <row r="81" spans="2:48" x14ac:dyDescent="0.3">
      <c r="B81">
        <v>69</v>
      </c>
      <c r="C81">
        <v>12</v>
      </c>
      <c r="D81" t="s">
        <v>107</v>
      </c>
      <c r="E81">
        <v>4.5579999999999998</v>
      </c>
      <c r="F81">
        <v>67</v>
      </c>
      <c r="G81">
        <v>305.39999999999998</v>
      </c>
      <c r="H81">
        <f t="shared" si="8"/>
        <v>0.88197773650395372</v>
      </c>
      <c r="I81">
        <f t="shared" si="9"/>
        <v>0.97965046090465091</v>
      </c>
      <c r="J81">
        <f t="shared" si="6"/>
        <v>0.42563610633899107</v>
      </c>
      <c r="K81">
        <f t="shared" si="7"/>
        <v>0.64101596509388215</v>
      </c>
      <c r="L81">
        <f t="shared" si="10"/>
        <v>0</v>
      </c>
      <c r="M81">
        <f t="shared" si="11"/>
        <v>0</v>
      </c>
      <c r="N81">
        <v>13</v>
      </c>
      <c r="O81">
        <v>11</v>
      </c>
      <c r="P81">
        <v>8</v>
      </c>
      <c r="Q81">
        <v>91</v>
      </c>
      <c r="R81">
        <v>98</v>
      </c>
      <c r="S81">
        <v>94</v>
      </c>
      <c r="AP81">
        <v>90.186999999999998</v>
      </c>
      <c r="AQ81">
        <v>60</v>
      </c>
      <c r="AR81">
        <v>161</v>
      </c>
      <c r="AS81">
        <v>66</v>
      </c>
      <c r="AU81">
        <v>9</v>
      </c>
      <c r="AV81">
        <v>99</v>
      </c>
    </row>
    <row r="82" spans="2:48" x14ac:dyDescent="0.3">
      <c r="B82">
        <v>69</v>
      </c>
      <c r="C82">
        <v>13</v>
      </c>
      <c r="D82" t="s">
        <v>224</v>
      </c>
      <c r="E82">
        <v>5.6219999999999999</v>
      </c>
      <c r="F82">
        <v>55</v>
      </c>
      <c r="G82">
        <v>309.2</v>
      </c>
      <c r="H82">
        <f t="shared" si="8"/>
        <v>0.92980252949296882</v>
      </c>
      <c r="I82">
        <f t="shared" si="9"/>
        <v>0.99269672864531788</v>
      </c>
      <c r="J82">
        <f t="shared" si="6"/>
        <v>0.71672113813373417</v>
      </c>
      <c r="K82">
        <f t="shared" si="7"/>
        <v>0.90350790290525129</v>
      </c>
      <c r="L82">
        <f t="shared" si="10"/>
        <v>1</v>
      </c>
      <c r="M82">
        <f t="shared" si="11"/>
        <v>0.5</v>
      </c>
      <c r="N82">
        <v>11</v>
      </c>
      <c r="O82">
        <v>15</v>
      </c>
      <c r="P82">
        <v>13</v>
      </c>
      <c r="Q82">
        <v>96</v>
      </c>
      <c r="R82">
        <v>97</v>
      </c>
      <c r="S82">
        <v>95</v>
      </c>
      <c r="AP82">
        <v>99.606999999999999</v>
      </c>
      <c r="AQ82">
        <v>27</v>
      </c>
      <c r="AR82">
        <v>161</v>
      </c>
      <c r="AS82">
        <v>66</v>
      </c>
    </row>
    <row r="83" spans="2:48" x14ac:dyDescent="0.3">
      <c r="B83">
        <v>69</v>
      </c>
      <c r="C83">
        <v>13</v>
      </c>
      <c r="D83" t="s">
        <v>224</v>
      </c>
      <c r="E83">
        <v>5.6219999999999999</v>
      </c>
      <c r="F83">
        <v>55</v>
      </c>
      <c r="G83">
        <v>309.2</v>
      </c>
      <c r="H83">
        <f t="shared" si="8"/>
        <v>0.92980252949296882</v>
      </c>
      <c r="I83">
        <f t="shared" si="9"/>
        <v>0.99269672864531788</v>
      </c>
      <c r="J83">
        <f t="shared" si="6"/>
        <v>0.71672113813373417</v>
      </c>
      <c r="K83">
        <f t="shared" si="7"/>
        <v>0.90350790290525129</v>
      </c>
      <c r="L83">
        <f t="shared" si="10"/>
        <v>1</v>
      </c>
      <c r="M83">
        <f t="shared" si="11"/>
        <v>0.5</v>
      </c>
      <c r="N83">
        <v>11</v>
      </c>
      <c r="O83">
        <v>15</v>
      </c>
      <c r="P83">
        <v>13</v>
      </c>
      <c r="Q83">
        <v>96</v>
      </c>
      <c r="R83">
        <v>97</v>
      </c>
      <c r="S83">
        <v>95</v>
      </c>
      <c r="AP83">
        <v>99.608000000000004</v>
      </c>
      <c r="AQ83">
        <v>22</v>
      </c>
      <c r="AR83">
        <v>163</v>
      </c>
      <c r="AS83">
        <v>65</v>
      </c>
    </row>
    <row r="84" spans="2:48" x14ac:dyDescent="0.3">
      <c r="B84">
        <v>69</v>
      </c>
      <c r="C84">
        <v>16</v>
      </c>
      <c r="D84" t="s">
        <v>218</v>
      </c>
      <c r="E84">
        <v>5.44</v>
      </c>
      <c r="F84">
        <v>57</v>
      </c>
      <c r="G84">
        <v>310.10000000000002</v>
      </c>
      <c r="H84">
        <f t="shared" si="8"/>
        <v>0.8975412138627622</v>
      </c>
      <c r="I84">
        <f t="shared" si="9"/>
        <v>0.98455921419400116</v>
      </c>
      <c r="J84">
        <f t="shared" si="6"/>
        <v>0.33652383819465626</v>
      </c>
      <c r="K84">
        <f t="shared" si="7"/>
        <v>0.52067930805693563</v>
      </c>
      <c r="L84">
        <f t="shared" si="10"/>
        <v>0</v>
      </c>
      <c r="M84">
        <f t="shared" si="11"/>
        <v>0</v>
      </c>
      <c r="N84">
        <v>11</v>
      </c>
      <c r="O84">
        <v>12</v>
      </c>
      <c r="P84">
        <v>16</v>
      </c>
      <c r="Q84">
        <v>97</v>
      </c>
      <c r="R84">
        <v>98</v>
      </c>
      <c r="S84">
        <v>95</v>
      </c>
      <c r="AP84">
        <v>96.382999999999996</v>
      </c>
      <c r="AQ84">
        <v>4</v>
      </c>
      <c r="AR84">
        <v>167</v>
      </c>
      <c r="AS84">
        <v>63</v>
      </c>
    </row>
    <row r="85" spans="2:48" x14ac:dyDescent="0.3">
      <c r="B85">
        <v>69</v>
      </c>
      <c r="C85">
        <v>16</v>
      </c>
      <c r="D85" t="s">
        <v>218</v>
      </c>
      <c r="E85">
        <v>5.44</v>
      </c>
      <c r="F85">
        <v>57</v>
      </c>
      <c r="G85">
        <v>310.10000000000002</v>
      </c>
      <c r="H85">
        <f t="shared" si="8"/>
        <v>0.8975412138627622</v>
      </c>
      <c r="I85">
        <f t="shared" si="9"/>
        <v>0.98455921419400116</v>
      </c>
      <c r="J85">
        <f t="shared" ref="J85" si="12">1-(SQRT(((N85+1-MIN(N85,O85,P85))/((N85+1-MIN(N85,O85,P85))+(O85+1-MIN(N85,O85,P85))+(P85+1-MIN(N85,O85,P85)))-(Q85+1-MIN(Q85,R85,S85))/((Q85+1-MIN(Q85,R85,S85))+(R85+1-MIN(Q85,R85,S85))+(S85+1-MIN(Q85,R85,S85))))^2+((O85+1-MIN(N85,O85,P85))/((N85+1-MIN(N85,O85,P85))+(O85+1-MIN(N85,O85,P85))+(P85+1-MIN(N85,O85,P85)))-(R85+1-MIN(Q85,R85,S85))/((Q85+1-MIN(Q85,R85,S85))+(R85+1-MIN(Q85,R85,S85))+(S85+1-MIN(Q85,R85,S85))))^2+((P85+1-MIN(N85,O85,P85))/((N85+1-MIN(N85,O85,P85))+(O85+1-MIN(N85,O85,P85))+(P85+1-MIN(N85,O85,P85)))-(S85+1-MIN(Q85,R85,S85))/((Q85+1-MIN(Q85,R85,S85))+(R85+1-MIN(Q85,R85,S85))+(S85+1-MIN(Q85,R85,S85))))^2))</f>
        <v>0.33652383819465626</v>
      </c>
      <c r="K85">
        <f t="shared" ref="K85" si="13">((N85+1-MIN(N85,O85,P85))/SQRT((N85+1-MIN(N85,O85,P85))^2+(O85+1-MIN(N85,O85,P85))^2+(P85+1-MIN(N85,O85,P85))^2))*((Q85+1-MIN(Q85,R85,S85))/SQRT((Q85+1-MIN(Q85,R85,S85))^2+(R85+1-MIN(Q85,R85,S85))^2+(S85+1-MIN(Q85,R85,S85))^2))+((O85+1-MIN(N85,O85,P85))/SQRT((N85+1-MIN(N85,O85,P85))^2+(O85+1-MIN(N85,O85,P85))^2+(P85+1-MIN(N85,O85,P85))^2))*((R85+1-MIN(Q85,R85,S85))/SQRT((Q85+1-MIN(Q85,R85,S85))^2+(R85+1-MIN(Q85,R85,S85))^2+(S85+1-MIN(Q85,R85,S85))^2))+((P85+1-MIN(N85,O85,P85))/SQRT((N85+1-MIN(N85,O85,P85))^2+(O85+1-MIN(N85,O85,P85))^2+(P85+1-MIN(N85,O85,P85))^2))*((S85+1-MIN(Q85,R85,S85))/SQRT((Q85+1-MIN(Q85,R85,S85))^2+(R85+1-MIN(Q85,R85,S85))^2+(S85+1-MIN(Q85,R85,S85))^2))</f>
        <v>0.52067930805693563</v>
      </c>
      <c r="L85">
        <f t="shared" si="10"/>
        <v>0</v>
      </c>
      <c r="M85">
        <f t="shared" si="11"/>
        <v>0</v>
      </c>
      <c r="N85">
        <v>11</v>
      </c>
      <c r="O85">
        <v>12</v>
      </c>
      <c r="P85">
        <v>16</v>
      </c>
      <c r="Q85">
        <v>97</v>
      </c>
      <c r="R85">
        <v>98</v>
      </c>
      <c r="S85">
        <v>95</v>
      </c>
      <c r="AP85">
        <v>96.352000000000004</v>
      </c>
      <c r="AQ85">
        <v>0</v>
      </c>
      <c r="AR85">
        <v>169</v>
      </c>
      <c r="AS85">
        <v>62</v>
      </c>
    </row>
  </sheetData>
  <mergeCells count="1">
    <mergeCell ref="H13:M1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7F26C2-989E-4166-B4EE-EFEDED2A4D56}">
          <x14:formula1>
            <xm:f>'Données circuit'!$A$2:$A$61</xm:f>
          </x14:formula1>
          <xm:sqref>D15:D49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D6D7-C819-4C91-91A1-C1225156638B}">
  <dimension ref="A1:R61"/>
  <sheetViews>
    <sheetView workbookViewId="0">
      <selection activeCell="I3" sqref="I3"/>
    </sheetView>
  </sheetViews>
  <sheetFormatPr baseColWidth="10" defaultRowHeight="14.4" x14ac:dyDescent="0.3"/>
  <sheetData>
    <row r="1" spans="1:18" x14ac:dyDescent="0.3">
      <c r="A1" t="s">
        <v>22</v>
      </c>
      <c r="B1" t="s">
        <v>23</v>
      </c>
      <c r="C1" t="s">
        <v>24</v>
      </c>
      <c r="D1" t="s">
        <v>25</v>
      </c>
      <c r="E1" t="s">
        <v>26</v>
      </c>
      <c r="F1" t="s">
        <v>27</v>
      </c>
      <c r="G1" t="s">
        <v>28</v>
      </c>
      <c r="H1" t="s">
        <v>29</v>
      </c>
      <c r="I1" t="s">
        <v>30</v>
      </c>
      <c r="J1" t="s">
        <v>31</v>
      </c>
      <c r="K1" t="s">
        <v>32</v>
      </c>
      <c r="L1" t="s">
        <v>33</v>
      </c>
      <c r="M1" t="s">
        <v>34</v>
      </c>
      <c r="N1" t="s">
        <v>35</v>
      </c>
      <c r="O1" t="s">
        <v>36</v>
      </c>
      <c r="P1" t="s">
        <v>37</v>
      </c>
      <c r="Q1" t="s">
        <v>38</v>
      </c>
      <c r="R1" t="s">
        <v>39</v>
      </c>
    </row>
    <row r="3" spans="1:18" x14ac:dyDescent="0.3">
      <c r="A3" t="s">
        <v>40</v>
      </c>
      <c r="B3" t="s">
        <v>41</v>
      </c>
      <c r="C3">
        <v>307.10000000000002</v>
      </c>
      <c r="D3">
        <v>71</v>
      </c>
      <c r="E3">
        <v>13</v>
      </c>
      <c r="F3">
        <v>8</v>
      </c>
      <c r="G3">
        <v>9</v>
      </c>
      <c r="H3">
        <v>10</v>
      </c>
      <c r="I3">
        <v>4.3250000000000002</v>
      </c>
      <c r="J3" t="s">
        <v>42</v>
      </c>
      <c r="K3">
        <v>9</v>
      </c>
      <c r="L3" t="s">
        <v>43</v>
      </c>
      <c r="M3" t="s">
        <v>44</v>
      </c>
      <c r="N3" t="s">
        <v>45</v>
      </c>
      <c r="O3" t="s">
        <v>46</v>
      </c>
      <c r="P3" t="s">
        <v>47</v>
      </c>
      <c r="Q3" t="s">
        <v>46</v>
      </c>
      <c r="R3" t="s">
        <v>44</v>
      </c>
    </row>
    <row r="4" spans="1:18" x14ac:dyDescent="0.3">
      <c r="A4" t="s">
        <v>48</v>
      </c>
      <c r="B4" t="s">
        <v>49</v>
      </c>
      <c r="C4">
        <v>298.60000000000002</v>
      </c>
      <c r="D4">
        <v>79</v>
      </c>
      <c r="E4">
        <v>8</v>
      </c>
      <c r="F4">
        <v>9</v>
      </c>
      <c r="G4">
        <v>10</v>
      </c>
      <c r="H4">
        <v>12</v>
      </c>
      <c r="I4">
        <v>3.78</v>
      </c>
      <c r="J4" t="s">
        <v>50</v>
      </c>
      <c r="K4">
        <v>12</v>
      </c>
      <c r="L4" t="s">
        <v>51</v>
      </c>
      <c r="M4" t="s">
        <v>46</v>
      </c>
      <c r="N4" t="s">
        <v>52</v>
      </c>
      <c r="O4" t="s">
        <v>46</v>
      </c>
      <c r="P4" t="s">
        <v>53</v>
      </c>
      <c r="Q4" t="s">
        <v>46</v>
      </c>
      <c r="R4" t="s">
        <v>44</v>
      </c>
    </row>
    <row r="5" spans="1:18" x14ac:dyDescent="0.3">
      <c r="A5" t="s">
        <v>54</v>
      </c>
      <c r="B5" t="s">
        <v>55</v>
      </c>
      <c r="C5">
        <v>243.2</v>
      </c>
      <c r="D5">
        <v>80</v>
      </c>
      <c r="E5">
        <v>5</v>
      </c>
      <c r="F5">
        <v>10</v>
      </c>
      <c r="G5">
        <v>7</v>
      </c>
      <c r="H5">
        <v>3</v>
      </c>
      <c r="I5">
        <v>3.04</v>
      </c>
      <c r="J5" t="s">
        <v>56</v>
      </c>
      <c r="K5">
        <v>10</v>
      </c>
      <c r="L5" t="s">
        <v>57</v>
      </c>
      <c r="M5" t="s">
        <v>58</v>
      </c>
      <c r="N5" t="s">
        <v>59</v>
      </c>
      <c r="O5" t="s">
        <v>60</v>
      </c>
      <c r="P5" t="s">
        <v>46</v>
      </c>
      <c r="Q5" t="s">
        <v>47</v>
      </c>
      <c r="R5" t="s">
        <v>59</v>
      </c>
    </row>
    <row r="6" spans="1:18" x14ac:dyDescent="0.3">
      <c r="A6" t="s">
        <v>61</v>
      </c>
      <c r="B6" t="s">
        <v>62</v>
      </c>
      <c r="C6">
        <v>281.8</v>
      </c>
      <c r="D6">
        <v>70</v>
      </c>
      <c r="E6">
        <v>9</v>
      </c>
      <c r="F6">
        <v>11</v>
      </c>
      <c r="G6">
        <v>9</v>
      </c>
      <c r="H6">
        <v>14</v>
      </c>
      <c r="I6">
        <v>4.0259999999999998</v>
      </c>
      <c r="J6" t="s">
        <v>63</v>
      </c>
      <c r="K6">
        <v>10</v>
      </c>
      <c r="L6" t="s">
        <v>64</v>
      </c>
      <c r="M6" t="s">
        <v>44</v>
      </c>
      <c r="N6" t="s">
        <v>65</v>
      </c>
      <c r="O6" t="s">
        <v>60</v>
      </c>
      <c r="P6" t="s">
        <v>47</v>
      </c>
      <c r="Q6" t="s">
        <v>46</v>
      </c>
      <c r="R6" t="s">
        <v>44</v>
      </c>
    </row>
    <row r="7" spans="1:18" x14ac:dyDescent="0.3">
      <c r="A7" t="s">
        <v>66</v>
      </c>
      <c r="B7" t="s">
        <v>67</v>
      </c>
      <c r="C7">
        <v>308.89999999999998</v>
      </c>
      <c r="D7">
        <v>56</v>
      </c>
      <c r="E7">
        <v>11</v>
      </c>
      <c r="F7">
        <v>18</v>
      </c>
      <c r="G7">
        <v>10</v>
      </c>
      <c r="H7">
        <v>1</v>
      </c>
      <c r="I7">
        <v>5.516</v>
      </c>
      <c r="J7" t="s">
        <v>68</v>
      </c>
      <c r="K7">
        <v>20</v>
      </c>
      <c r="L7" t="s">
        <v>69</v>
      </c>
      <c r="M7" t="s">
        <v>46</v>
      </c>
      <c r="N7" t="s">
        <v>45</v>
      </c>
      <c r="O7" t="s">
        <v>70</v>
      </c>
      <c r="P7" t="s">
        <v>46</v>
      </c>
      <c r="Q7" t="s">
        <v>46</v>
      </c>
      <c r="R7" t="s">
        <v>71</v>
      </c>
    </row>
    <row r="8" spans="1:18" x14ac:dyDescent="0.3">
      <c r="A8" t="s">
        <v>72</v>
      </c>
      <c r="B8" t="s">
        <v>73</v>
      </c>
      <c r="C8">
        <v>312.3</v>
      </c>
      <c r="D8">
        <v>64</v>
      </c>
      <c r="E8">
        <v>22</v>
      </c>
      <c r="F8">
        <v>3</v>
      </c>
      <c r="G8">
        <v>9</v>
      </c>
      <c r="I8">
        <v>7.2809999999999997</v>
      </c>
    </row>
    <row r="9" spans="1:18" x14ac:dyDescent="0.3">
      <c r="A9" t="s">
        <v>74</v>
      </c>
      <c r="B9" t="s">
        <v>75</v>
      </c>
      <c r="C9">
        <v>306.3</v>
      </c>
      <c r="D9">
        <v>51</v>
      </c>
      <c r="E9">
        <v>18</v>
      </c>
      <c r="F9">
        <v>8</v>
      </c>
      <c r="G9">
        <v>16</v>
      </c>
      <c r="I9">
        <v>6.0060000000000002</v>
      </c>
    </row>
    <row r="10" spans="1:18" x14ac:dyDescent="0.3">
      <c r="A10" t="s">
        <v>76</v>
      </c>
      <c r="B10" t="s">
        <v>77</v>
      </c>
      <c r="C10">
        <v>307.3</v>
      </c>
      <c r="D10">
        <v>65</v>
      </c>
      <c r="E10">
        <v>11</v>
      </c>
      <c r="F10">
        <v>13</v>
      </c>
      <c r="G10">
        <v>8</v>
      </c>
      <c r="H10">
        <v>14</v>
      </c>
      <c r="I10">
        <v>4.7279999999999998</v>
      </c>
      <c r="J10" t="s">
        <v>78</v>
      </c>
      <c r="K10">
        <v>16</v>
      </c>
      <c r="L10" t="s">
        <v>43</v>
      </c>
      <c r="M10" t="s">
        <v>46</v>
      </c>
      <c r="N10" t="s">
        <v>52</v>
      </c>
      <c r="O10" t="s">
        <v>60</v>
      </c>
      <c r="P10" t="s">
        <v>47</v>
      </c>
      <c r="Q10" t="s">
        <v>46</v>
      </c>
      <c r="R10" t="s">
        <v>44</v>
      </c>
    </row>
    <row r="11" spans="1:18" x14ac:dyDescent="0.3">
      <c r="A11" t="s">
        <v>79</v>
      </c>
      <c r="B11" t="s">
        <v>80</v>
      </c>
      <c r="C11">
        <v>315.5</v>
      </c>
      <c r="D11">
        <v>75</v>
      </c>
      <c r="E11">
        <v>10</v>
      </c>
      <c r="F11">
        <v>12</v>
      </c>
      <c r="G11">
        <v>8</v>
      </c>
      <c r="H11">
        <v>10</v>
      </c>
      <c r="I11">
        <v>4.2069999999999999</v>
      </c>
      <c r="J11" t="s">
        <v>81</v>
      </c>
      <c r="K11">
        <v>12</v>
      </c>
      <c r="L11" t="s">
        <v>82</v>
      </c>
      <c r="M11" t="s">
        <v>46</v>
      </c>
      <c r="N11" t="s">
        <v>59</v>
      </c>
      <c r="O11" t="s">
        <v>46</v>
      </c>
      <c r="P11" t="s">
        <v>53</v>
      </c>
      <c r="Q11" t="s">
        <v>53</v>
      </c>
      <c r="R11" t="s">
        <v>59</v>
      </c>
    </row>
    <row r="12" spans="1:18" x14ac:dyDescent="0.3">
      <c r="A12" t="s">
        <v>83</v>
      </c>
      <c r="B12" t="s">
        <v>84</v>
      </c>
      <c r="C12">
        <v>301.10000000000002</v>
      </c>
      <c r="D12">
        <v>55</v>
      </c>
      <c r="E12">
        <v>16</v>
      </c>
      <c r="F12">
        <v>15</v>
      </c>
      <c r="G12">
        <v>7</v>
      </c>
      <c r="H12">
        <v>6</v>
      </c>
      <c r="I12">
        <v>5.4749999999999996</v>
      </c>
      <c r="J12" t="s">
        <v>85</v>
      </c>
      <c r="K12">
        <v>12</v>
      </c>
      <c r="L12" t="s">
        <v>64</v>
      </c>
      <c r="M12" t="s">
        <v>46</v>
      </c>
      <c r="N12" t="s">
        <v>52</v>
      </c>
      <c r="O12" t="s">
        <v>70</v>
      </c>
      <c r="P12" t="s">
        <v>47</v>
      </c>
      <c r="Q12" t="s">
        <v>46</v>
      </c>
      <c r="R12" t="s">
        <v>59</v>
      </c>
    </row>
    <row r="13" spans="1:18" x14ac:dyDescent="0.3">
      <c r="A13" t="s">
        <v>86</v>
      </c>
      <c r="B13" t="s">
        <v>87</v>
      </c>
      <c r="C13">
        <v>308</v>
      </c>
      <c r="D13">
        <v>57</v>
      </c>
      <c r="E13">
        <v>12</v>
      </c>
      <c r="F13">
        <v>12</v>
      </c>
      <c r="G13">
        <v>14</v>
      </c>
      <c r="H13">
        <v>6</v>
      </c>
      <c r="I13">
        <v>5.4039999999999999</v>
      </c>
      <c r="J13" t="s">
        <v>88</v>
      </c>
      <c r="K13">
        <v>15</v>
      </c>
      <c r="L13" t="s">
        <v>89</v>
      </c>
      <c r="M13" t="s">
        <v>46</v>
      </c>
      <c r="N13" t="s">
        <v>45</v>
      </c>
      <c r="O13" t="s">
        <v>46</v>
      </c>
      <c r="P13" t="s">
        <v>46</v>
      </c>
      <c r="Q13" t="s">
        <v>47</v>
      </c>
      <c r="R13" t="s">
        <v>59</v>
      </c>
    </row>
    <row r="14" spans="1:18" x14ac:dyDescent="0.3">
      <c r="A14" t="s">
        <v>90</v>
      </c>
      <c r="B14" t="s">
        <v>91</v>
      </c>
      <c r="C14">
        <v>245.7</v>
      </c>
      <c r="D14">
        <v>80</v>
      </c>
      <c r="E14">
        <v>8</v>
      </c>
      <c r="F14">
        <v>6</v>
      </c>
      <c r="G14">
        <v>8</v>
      </c>
      <c r="H14">
        <v>4</v>
      </c>
      <c r="I14">
        <v>3.0710000000000002</v>
      </c>
      <c r="J14" t="s">
        <v>92</v>
      </c>
      <c r="K14">
        <v>14</v>
      </c>
      <c r="L14" t="s">
        <v>93</v>
      </c>
      <c r="M14" t="s">
        <v>44</v>
      </c>
      <c r="N14" t="s">
        <v>45</v>
      </c>
      <c r="O14" t="s">
        <v>70</v>
      </c>
      <c r="P14" t="s">
        <v>94</v>
      </c>
      <c r="Q14" t="s">
        <v>53</v>
      </c>
      <c r="R14" t="s">
        <v>59</v>
      </c>
    </row>
    <row r="15" spans="1:18" x14ac:dyDescent="0.3">
      <c r="A15" t="s">
        <v>95</v>
      </c>
      <c r="B15" t="s">
        <v>96</v>
      </c>
      <c r="C15">
        <v>306.60000000000002</v>
      </c>
      <c r="D15">
        <v>72</v>
      </c>
      <c r="E15">
        <v>12</v>
      </c>
      <c r="F15">
        <v>11</v>
      </c>
      <c r="G15">
        <v>9</v>
      </c>
      <c r="H15">
        <v>16</v>
      </c>
      <c r="I15">
        <v>4.258</v>
      </c>
      <c r="J15" t="s">
        <v>97</v>
      </c>
      <c r="K15">
        <v>16</v>
      </c>
      <c r="L15" t="s">
        <v>51</v>
      </c>
      <c r="M15" t="s">
        <v>58</v>
      </c>
      <c r="N15" t="s">
        <v>65</v>
      </c>
      <c r="O15" t="s">
        <v>70</v>
      </c>
      <c r="P15" t="s">
        <v>98</v>
      </c>
      <c r="Q15" t="s">
        <v>47</v>
      </c>
      <c r="R15" t="s">
        <v>59</v>
      </c>
    </row>
    <row r="16" spans="1:18" x14ac:dyDescent="0.3">
      <c r="A16" t="s">
        <v>99</v>
      </c>
      <c r="B16" t="s">
        <v>100</v>
      </c>
      <c r="C16">
        <v>305.2</v>
      </c>
      <c r="D16">
        <v>70</v>
      </c>
      <c r="E16">
        <v>11</v>
      </c>
      <c r="F16">
        <v>8</v>
      </c>
      <c r="G16">
        <v>14</v>
      </c>
      <c r="H16">
        <v>14</v>
      </c>
      <c r="I16">
        <v>4.3600000000000003</v>
      </c>
      <c r="J16" t="s">
        <v>101</v>
      </c>
      <c r="K16">
        <v>13</v>
      </c>
      <c r="L16" t="s">
        <v>102</v>
      </c>
      <c r="M16" t="s">
        <v>46</v>
      </c>
      <c r="N16" t="s">
        <v>59</v>
      </c>
      <c r="O16" t="s">
        <v>46</v>
      </c>
      <c r="P16" t="s">
        <v>46</v>
      </c>
      <c r="Q16" t="s">
        <v>46</v>
      </c>
      <c r="R16" t="s">
        <v>44</v>
      </c>
    </row>
    <row r="17" spans="1:18" x14ac:dyDescent="0.3">
      <c r="A17" t="s">
        <v>103</v>
      </c>
      <c r="B17" t="s">
        <v>104</v>
      </c>
      <c r="C17">
        <v>238.6</v>
      </c>
      <c r="D17">
        <v>79</v>
      </c>
      <c r="E17">
        <v>8</v>
      </c>
      <c r="F17">
        <v>6</v>
      </c>
      <c r="G17">
        <v>7</v>
      </c>
      <c r="H17">
        <v>4</v>
      </c>
      <c r="I17">
        <v>3.02</v>
      </c>
      <c r="J17" t="s">
        <v>105</v>
      </c>
      <c r="K17">
        <v>14</v>
      </c>
      <c r="L17" t="s">
        <v>106</v>
      </c>
      <c r="M17" t="s">
        <v>46</v>
      </c>
      <c r="N17" t="s">
        <v>59</v>
      </c>
      <c r="O17" t="s">
        <v>70</v>
      </c>
      <c r="P17" t="s">
        <v>94</v>
      </c>
      <c r="Q17" t="s">
        <v>47</v>
      </c>
      <c r="R17" t="s">
        <v>44</v>
      </c>
    </row>
    <row r="18" spans="1:18" x14ac:dyDescent="0.3">
      <c r="A18" t="s">
        <v>107</v>
      </c>
      <c r="B18" t="s">
        <v>108</v>
      </c>
      <c r="C18">
        <v>305.39999999999998</v>
      </c>
      <c r="D18">
        <v>67</v>
      </c>
      <c r="E18">
        <v>13</v>
      </c>
      <c r="F18">
        <v>11</v>
      </c>
      <c r="G18">
        <v>8</v>
      </c>
      <c r="H18">
        <v>10</v>
      </c>
      <c r="I18">
        <v>4.5579999999999998</v>
      </c>
      <c r="J18" t="s">
        <v>109</v>
      </c>
      <c r="K18">
        <v>16</v>
      </c>
      <c r="L18" t="s">
        <v>110</v>
      </c>
      <c r="M18" t="s">
        <v>44</v>
      </c>
      <c r="N18" t="s">
        <v>45</v>
      </c>
      <c r="O18" t="s">
        <v>46</v>
      </c>
      <c r="P18" t="s">
        <v>46</v>
      </c>
      <c r="Q18" t="s">
        <v>46</v>
      </c>
      <c r="R18" t="s">
        <v>59</v>
      </c>
    </row>
    <row r="19" spans="1:18" x14ac:dyDescent="0.3">
      <c r="A19" t="s">
        <v>111</v>
      </c>
      <c r="B19" t="s">
        <v>112</v>
      </c>
      <c r="C19">
        <v>308.39999999999998</v>
      </c>
      <c r="D19">
        <v>74</v>
      </c>
      <c r="E19">
        <v>8</v>
      </c>
      <c r="F19">
        <v>15</v>
      </c>
      <c r="G19">
        <v>7</v>
      </c>
      <c r="I19">
        <v>4.1680000000000001</v>
      </c>
    </row>
    <row r="20" spans="1:18" x14ac:dyDescent="0.3">
      <c r="A20" t="s">
        <v>113</v>
      </c>
      <c r="B20" t="s">
        <v>114</v>
      </c>
      <c r="C20">
        <v>306.39999999999998</v>
      </c>
      <c r="D20">
        <v>67</v>
      </c>
      <c r="E20">
        <v>12</v>
      </c>
      <c r="F20">
        <v>9</v>
      </c>
      <c r="G20">
        <v>11</v>
      </c>
      <c r="H20">
        <v>14</v>
      </c>
      <c r="I20">
        <v>4.5730000000000004</v>
      </c>
      <c r="J20" t="s">
        <v>115</v>
      </c>
      <c r="K20">
        <v>12</v>
      </c>
      <c r="L20" t="s">
        <v>106</v>
      </c>
      <c r="M20" t="s">
        <v>46</v>
      </c>
      <c r="N20" t="s">
        <v>59</v>
      </c>
      <c r="O20" t="s">
        <v>60</v>
      </c>
      <c r="P20" t="s">
        <v>47</v>
      </c>
      <c r="Q20" t="s">
        <v>46</v>
      </c>
      <c r="R20" t="s">
        <v>71</v>
      </c>
    </row>
    <row r="21" spans="1:18" x14ac:dyDescent="0.3">
      <c r="A21" t="s">
        <v>116</v>
      </c>
      <c r="B21" t="s">
        <v>117</v>
      </c>
      <c r="C21">
        <v>305.5</v>
      </c>
      <c r="D21">
        <v>77</v>
      </c>
      <c r="E21">
        <v>7</v>
      </c>
      <c r="F21">
        <v>10</v>
      </c>
      <c r="G21">
        <v>13</v>
      </c>
      <c r="H21">
        <v>16</v>
      </c>
      <c r="I21">
        <v>3.968</v>
      </c>
      <c r="J21" t="s">
        <v>118</v>
      </c>
      <c r="K21">
        <v>14</v>
      </c>
      <c r="L21" t="s">
        <v>106</v>
      </c>
      <c r="M21" t="s">
        <v>58</v>
      </c>
      <c r="N21" t="s">
        <v>65</v>
      </c>
      <c r="O21" t="s">
        <v>46</v>
      </c>
      <c r="P21" t="s">
        <v>98</v>
      </c>
      <c r="Q21" t="s">
        <v>98</v>
      </c>
      <c r="R21" t="s">
        <v>119</v>
      </c>
    </row>
    <row r="22" spans="1:18" x14ac:dyDescent="0.3">
      <c r="A22" t="s">
        <v>120</v>
      </c>
      <c r="B22" t="s">
        <v>121</v>
      </c>
      <c r="C22">
        <v>305.60000000000002</v>
      </c>
      <c r="D22">
        <v>62</v>
      </c>
      <c r="E22">
        <v>12</v>
      </c>
      <c r="F22">
        <v>13</v>
      </c>
      <c r="G22">
        <v>9</v>
      </c>
      <c r="H22">
        <v>13</v>
      </c>
      <c r="I22">
        <v>4.9290000000000003</v>
      </c>
      <c r="J22" t="s">
        <v>122</v>
      </c>
      <c r="K22">
        <v>16</v>
      </c>
      <c r="L22" t="s">
        <v>123</v>
      </c>
      <c r="M22" t="s">
        <v>46</v>
      </c>
      <c r="N22" t="s">
        <v>52</v>
      </c>
      <c r="O22" t="s">
        <v>46</v>
      </c>
      <c r="P22" t="s">
        <v>46</v>
      </c>
      <c r="Q22" t="s">
        <v>46</v>
      </c>
      <c r="R22" t="s">
        <v>44</v>
      </c>
    </row>
    <row r="23" spans="1:18" x14ac:dyDescent="0.3">
      <c r="A23" t="s">
        <v>124</v>
      </c>
      <c r="B23" t="s">
        <v>67</v>
      </c>
      <c r="C23">
        <v>306.60000000000002</v>
      </c>
      <c r="D23">
        <v>73</v>
      </c>
      <c r="E23">
        <v>10</v>
      </c>
      <c r="F23">
        <v>9</v>
      </c>
      <c r="G23">
        <v>11</v>
      </c>
      <c r="H23">
        <v>11</v>
      </c>
      <c r="I23">
        <v>4.2</v>
      </c>
      <c r="J23" t="s">
        <v>125</v>
      </c>
      <c r="K23">
        <v>13</v>
      </c>
      <c r="L23" t="s">
        <v>82</v>
      </c>
      <c r="M23" t="s">
        <v>44</v>
      </c>
      <c r="N23" t="s">
        <v>45</v>
      </c>
      <c r="O23" t="s">
        <v>46</v>
      </c>
      <c r="P23" t="s">
        <v>47</v>
      </c>
      <c r="Q23" t="s">
        <v>46</v>
      </c>
      <c r="R23" t="s">
        <v>71</v>
      </c>
    </row>
    <row r="24" spans="1:18" x14ac:dyDescent="0.3">
      <c r="A24" t="s">
        <v>126</v>
      </c>
      <c r="B24" t="s">
        <v>67</v>
      </c>
      <c r="C24">
        <v>321.8</v>
      </c>
      <c r="D24">
        <v>80</v>
      </c>
      <c r="E24">
        <v>17</v>
      </c>
      <c r="F24">
        <v>9</v>
      </c>
      <c r="G24">
        <v>2</v>
      </c>
      <c r="H24">
        <v>4</v>
      </c>
      <c r="I24">
        <v>4.0220000000000002</v>
      </c>
      <c r="J24" t="s">
        <v>127</v>
      </c>
      <c r="K24">
        <v>4</v>
      </c>
      <c r="L24" t="s">
        <v>128</v>
      </c>
      <c r="M24" t="s">
        <v>44</v>
      </c>
      <c r="N24" t="s">
        <v>129</v>
      </c>
      <c r="O24" t="s">
        <v>60</v>
      </c>
      <c r="P24" t="s">
        <v>94</v>
      </c>
      <c r="Q24" t="s">
        <v>53</v>
      </c>
      <c r="R24" t="s">
        <v>44</v>
      </c>
    </row>
    <row r="25" spans="1:18" x14ac:dyDescent="0.3">
      <c r="A25" t="s">
        <v>130</v>
      </c>
      <c r="B25" t="s">
        <v>84</v>
      </c>
      <c r="C25">
        <v>305.89999999999998</v>
      </c>
      <c r="D25">
        <v>71</v>
      </c>
      <c r="E25">
        <v>12</v>
      </c>
      <c r="F25">
        <v>9</v>
      </c>
      <c r="G25">
        <v>10</v>
      </c>
      <c r="H25">
        <v>18</v>
      </c>
      <c r="I25">
        <v>4.3079999999999998</v>
      </c>
      <c r="J25" t="s">
        <v>131</v>
      </c>
      <c r="K25">
        <v>14</v>
      </c>
      <c r="L25" t="s">
        <v>132</v>
      </c>
      <c r="M25" t="s">
        <v>46</v>
      </c>
      <c r="N25" t="s">
        <v>59</v>
      </c>
      <c r="O25" t="s">
        <v>60</v>
      </c>
      <c r="P25" t="s">
        <v>46</v>
      </c>
      <c r="Q25" t="s">
        <v>46</v>
      </c>
      <c r="R25" t="s">
        <v>71</v>
      </c>
    </row>
    <row r="26" spans="1:18" x14ac:dyDescent="0.3">
      <c r="A26" t="s">
        <v>133</v>
      </c>
      <c r="B26" t="s">
        <v>134</v>
      </c>
      <c r="C26">
        <v>293.60000000000002</v>
      </c>
      <c r="D26">
        <v>79</v>
      </c>
      <c r="E26">
        <v>8</v>
      </c>
      <c r="F26">
        <v>12</v>
      </c>
      <c r="G26">
        <v>7</v>
      </c>
      <c r="H26">
        <v>6</v>
      </c>
      <c r="I26">
        <v>3.7160000000000002</v>
      </c>
      <c r="J26" t="s">
        <v>135</v>
      </c>
      <c r="K26">
        <v>12</v>
      </c>
      <c r="L26" t="s">
        <v>89</v>
      </c>
      <c r="M26" t="s">
        <v>46</v>
      </c>
      <c r="N26" t="s">
        <v>45</v>
      </c>
      <c r="O26" t="s">
        <v>46</v>
      </c>
      <c r="P26" t="s">
        <v>46</v>
      </c>
      <c r="Q26" t="s">
        <v>47</v>
      </c>
      <c r="R26" t="s">
        <v>71</v>
      </c>
    </row>
    <row r="27" spans="1:18" x14ac:dyDescent="0.3">
      <c r="A27" t="s">
        <v>136</v>
      </c>
      <c r="B27" t="s">
        <v>137</v>
      </c>
      <c r="C27">
        <v>309.39999999999998</v>
      </c>
      <c r="D27">
        <v>58</v>
      </c>
      <c r="E27">
        <v>13</v>
      </c>
      <c r="F27">
        <v>10</v>
      </c>
      <c r="G27">
        <v>14</v>
      </c>
      <c r="H27">
        <v>12</v>
      </c>
      <c r="I27">
        <v>5.3339999999999996</v>
      </c>
      <c r="J27" t="s">
        <v>138</v>
      </c>
      <c r="K27">
        <v>14</v>
      </c>
      <c r="L27" t="s">
        <v>139</v>
      </c>
      <c r="M27" t="s">
        <v>46</v>
      </c>
      <c r="N27" t="s">
        <v>59</v>
      </c>
      <c r="O27" t="s">
        <v>46</v>
      </c>
      <c r="P27" t="s">
        <v>46</v>
      </c>
      <c r="Q27" t="s">
        <v>46</v>
      </c>
      <c r="R27" t="s">
        <v>71</v>
      </c>
    </row>
    <row r="28" spans="1:18" x14ac:dyDescent="0.3">
      <c r="A28" t="s">
        <v>140</v>
      </c>
      <c r="B28" t="s">
        <v>77</v>
      </c>
      <c r="C28">
        <v>306.39999999999998</v>
      </c>
      <c r="D28">
        <v>69</v>
      </c>
      <c r="E28">
        <v>8</v>
      </c>
      <c r="F28">
        <v>16</v>
      </c>
      <c r="G28">
        <v>8</v>
      </c>
      <c r="H28">
        <v>10</v>
      </c>
      <c r="I28">
        <v>4.4409999999999998</v>
      </c>
      <c r="J28" t="s">
        <v>141</v>
      </c>
      <c r="K28">
        <v>14</v>
      </c>
      <c r="L28" t="s">
        <v>132</v>
      </c>
      <c r="M28" t="s">
        <v>46</v>
      </c>
      <c r="N28" t="s">
        <v>52</v>
      </c>
      <c r="O28" t="s">
        <v>60</v>
      </c>
      <c r="P28" t="s">
        <v>47</v>
      </c>
      <c r="Q28" t="s">
        <v>94</v>
      </c>
      <c r="R28" t="s">
        <v>44</v>
      </c>
    </row>
    <row r="29" spans="1:18" x14ac:dyDescent="0.3">
      <c r="A29" t="s">
        <v>142</v>
      </c>
      <c r="B29" t="s">
        <v>143</v>
      </c>
      <c r="C29">
        <v>184</v>
      </c>
      <c r="D29">
        <v>80</v>
      </c>
      <c r="E29">
        <v>5</v>
      </c>
      <c r="F29">
        <v>9</v>
      </c>
      <c r="G29">
        <v>4</v>
      </c>
      <c r="I29">
        <v>2.2999999999999998</v>
      </c>
    </row>
    <row r="30" spans="1:18" x14ac:dyDescent="0.3">
      <c r="A30" t="s">
        <v>144</v>
      </c>
      <c r="B30" t="s">
        <v>145</v>
      </c>
      <c r="C30">
        <v>264.10000000000002</v>
      </c>
      <c r="D30">
        <v>80</v>
      </c>
      <c r="E30">
        <v>9</v>
      </c>
      <c r="F30">
        <v>10</v>
      </c>
      <c r="G30">
        <v>5</v>
      </c>
      <c r="H30">
        <v>1</v>
      </c>
      <c r="I30">
        <v>3.3010000000000002</v>
      </c>
      <c r="J30" t="s">
        <v>146</v>
      </c>
      <c r="K30">
        <v>10</v>
      </c>
      <c r="L30" t="s">
        <v>147</v>
      </c>
      <c r="M30" t="s">
        <v>46</v>
      </c>
      <c r="N30" t="s">
        <v>59</v>
      </c>
      <c r="O30" t="s">
        <v>46</v>
      </c>
      <c r="P30" t="s">
        <v>46</v>
      </c>
      <c r="Q30" t="s">
        <v>47</v>
      </c>
      <c r="R30" t="s">
        <v>44</v>
      </c>
    </row>
    <row r="31" spans="1:18" x14ac:dyDescent="0.3">
      <c r="A31" t="s">
        <v>148</v>
      </c>
      <c r="B31" t="s">
        <v>149</v>
      </c>
      <c r="C31">
        <v>306.8</v>
      </c>
      <c r="D31">
        <v>72</v>
      </c>
      <c r="E31">
        <v>9</v>
      </c>
      <c r="F31">
        <v>12</v>
      </c>
      <c r="G31">
        <v>9</v>
      </c>
      <c r="H31">
        <v>11</v>
      </c>
      <c r="I31">
        <v>4.2610000000000001</v>
      </c>
      <c r="J31" t="s">
        <v>150</v>
      </c>
      <c r="K31">
        <v>14</v>
      </c>
      <c r="L31" t="s">
        <v>151</v>
      </c>
      <c r="M31" t="s">
        <v>58</v>
      </c>
      <c r="N31" t="s">
        <v>52</v>
      </c>
      <c r="O31" t="s">
        <v>70</v>
      </c>
      <c r="P31" t="s">
        <v>98</v>
      </c>
      <c r="Q31" t="s">
        <v>46</v>
      </c>
      <c r="R31" t="s">
        <v>152</v>
      </c>
    </row>
    <row r="32" spans="1:18" x14ac:dyDescent="0.3">
      <c r="A32" t="s">
        <v>153</v>
      </c>
      <c r="B32" t="s">
        <v>67</v>
      </c>
      <c r="C32">
        <v>284.5</v>
      </c>
      <c r="D32">
        <v>79</v>
      </c>
      <c r="E32">
        <v>11</v>
      </c>
      <c r="F32">
        <v>8</v>
      </c>
      <c r="G32">
        <v>7</v>
      </c>
      <c r="H32">
        <v>13</v>
      </c>
      <c r="I32">
        <v>3.601</v>
      </c>
      <c r="J32" t="s">
        <v>154</v>
      </c>
      <c r="K32">
        <v>11</v>
      </c>
      <c r="L32" t="s">
        <v>155</v>
      </c>
      <c r="M32" t="s">
        <v>46</v>
      </c>
      <c r="N32" t="s">
        <v>45</v>
      </c>
      <c r="O32" t="s">
        <v>60</v>
      </c>
      <c r="P32" t="s">
        <v>94</v>
      </c>
      <c r="Q32" t="s">
        <v>47</v>
      </c>
      <c r="R32" t="s">
        <v>152</v>
      </c>
    </row>
    <row r="33" spans="1:18" x14ac:dyDescent="0.3">
      <c r="A33" t="s">
        <v>156</v>
      </c>
      <c r="B33" t="s">
        <v>157</v>
      </c>
      <c r="C33">
        <v>305.8</v>
      </c>
      <c r="D33">
        <v>72</v>
      </c>
      <c r="E33">
        <v>12</v>
      </c>
      <c r="F33">
        <v>8</v>
      </c>
      <c r="G33">
        <v>11</v>
      </c>
      <c r="H33">
        <v>13</v>
      </c>
      <c r="I33">
        <v>4.2469999999999999</v>
      </c>
      <c r="J33" t="s">
        <v>158</v>
      </c>
      <c r="K33">
        <v>14</v>
      </c>
      <c r="L33" t="s">
        <v>132</v>
      </c>
      <c r="M33" t="s">
        <v>46</v>
      </c>
      <c r="N33" t="s">
        <v>52</v>
      </c>
      <c r="O33" t="s">
        <v>46</v>
      </c>
      <c r="P33" t="s">
        <v>46</v>
      </c>
      <c r="Q33" t="s">
        <v>46</v>
      </c>
      <c r="R33" t="s">
        <v>71</v>
      </c>
    </row>
    <row r="34" spans="1:18" x14ac:dyDescent="0.3">
      <c r="A34" t="s">
        <v>159</v>
      </c>
      <c r="B34" t="s">
        <v>49</v>
      </c>
      <c r="C34">
        <v>307.60000000000002</v>
      </c>
      <c r="D34">
        <v>58</v>
      </c>
      <c r="E34">
        <v>12</v>
      </c>
      <c r="F34">
        <v>15</v>
      </c>
      <c r="G34">
        <v>10</v>
      </c>
      <c r="H34">
        <v>14</v>
      </c>
      <c r="I34">
        <v>5.3029999999999999</v>
      </c>
      <c r="J34" t="s">
        <v>160</v>
      </c>
      <c r="K34">
        <v>17</v>
      </c>
      <c r="L34" t="s">
        <v>106</v>
      </c>
      <c r="M34" t="s">
        <v>46</v>
      </c>
      <c r="N34" t="s">
        <v>52</v>
      </c>
      <c r="O34" t="s">
        <v>60</v>
      </c>
      <c r="P34" t="s">
        <v>46</v>
      </c>
      <c r="Q34" t="s">
        <v>46</v>
      </c>
      <c r="R34" t="s">
        <v>44</v>
      </c>
    </row>
    <row r="35" spans="1:18" x14ac:dyDescent="0.3">
      <c r="A35" t="s">
        <v>161</v>
      </c>
      <c r="B35" t="s">
        <v>162</v>
      </c>
      <c r="C35">
        <v>305</v>
      </c>
      <c r="D35">
        <v>69</v>
      </c>
      <c r="E35">
        <v>13</v>
      </c>
      <c r="F35">
        <v>12</v>
      </c>
      <c r="G35">
        <v>7</v>
      </c>
      <c r="H35">
        <v>13</v>
      </c>
      <c r="I35">
        <v>4.42</v>
      </c>
      <c r="J35" t="s">
        <v>163</v>
      </c>
      <c r="K35">
        <v>9</v>
      </c>
      <c r="L35" t="s">
        <v>93</v>
      </c>
      <c r="M35" t="s">
        <v>46</v>
      </c>
      <c r="N35" t="s">
        <v>52</v>
      </c>
      <c r="O35" t="s">
        <v>60</v>
      </c>
      <c r="P35" t="s">
        <v>53</v>
      </c>
      <c r="Q35" t="s">
        <v>46</v>
      </c>
      <c r="R35" t="s">
        <v>59</v>
      </c>
    </row>
    <row r="36" spans="1:18" x14ac:dyDescent="0.3">
      <c r="A36" t="s">
        <v>164</v>
      </c>
      <c r="B36" t="s">
        <v>165</v>
      </c>
      <c r="C36">
        <v>262.8</v>
      </c>
      <c r="D36">
        <v>78</v>
      </c>
      <c r="E36">
        <v>7</v>
      </c>
      <c r="F36">
        <v>7</v>
      </c>
      <c r="G36">
        <v>12</v>
      </c>
      <c r="H36">
        <v>27</v>
      </c>
      <c r="I36">
        <v>3.3690000000000002</v>
      </c>
      <c r="J36" t="s">
        <v>166</v>
      </c>
      <c r="K36">
        <v>19</v>
      </c>
      <c r="L36" t="s">
        <v>132</v>
      </c>
      <c r="M36" t="s">
        <v>58</v>
      </c>
      <c r="N36" t="s">
        <v>65</v>
      </c>
      <c r="O36" t="s">
        <v>46</v>
      </c>
      <c r="P36" t="s">
        <v>53</v>
      </c>
      <c r="Q36" t="s">
        <v>46</v>
      </c>
      <c r="R36" t="s">
        <v>59</v>
      </c>
    </row>
    <row r="37" spans="1:18" x14ac:dyDescent="0.3">
      <c r="A37" t="s">
        <v>167</v>
      </c>
      <c r="B37" t="s">
        <v>168</v>
      </c>
      <c r="C37">
        <v>305</v>
      </c>
      <c r="D37">
        <v>69</v>
      </c>
      <c r="E37">
        <v>12</v>
      </c>
      <c r="F37">
        <v>7</v>
      </c>
      <c r="G37">
        <v>13</v>
      </c>
      <c r="H37">
        <v>17</v>
      </c>
      <c r="I37">
        <v>4.42</v>
      </c>
      <c r="J37" t="s">
        <v>169</v>
      </c>
      <c r="K37">
        <v>12</v>
      </c>
      <c r="L37" t="s">
        <v>106</v>
      </c>
      <c r="M37" t="s">
        <v>46</v>
      </c>
      <c r="N37" t="s">
        <v>59</v>
      </c>
      <c r="O37" t="s">
        <v>60</v>
      </c>
      <c r="P37" t="s">
        <v>46</v>
      </c>
      <c r="Q37" t="s">
        <v>46</v>
      </c>
      <c r="R37" t="s">
        <v>152</v>
      </c>
    </row>
    <row r="38" spans="1:18" x14ac:dyDescent="0.3">
      <c r="A38" t="s">
        <v>170</v>
      </c>
      <c r="B38" t="s">
        <v>104</v>
      </c>
      <c r="C38">
        <v>306.7</v>
      </c>
      <c r="D38">
        <v>53</v>
      </c>
      <c r="E38">
        <v>17</v>
      </c>
      <c r="F38">
        <v>12</v>
      </c>
      <c r="G38">
        <v>9</v>
      </c>
      <c r="H38">
        <v>13</v>
      </c>
      <c r="I38">
        <v>5.7869999999999999</v>
      </c>
      <c r="J38" t="s">
        <v>171</v>
      </c>
      <c r="K38">
        <v>13</v>
      </c>
      <c r="L38" t="s">
        <v>82</v>
      </c>
      <c r="M38" t="s">
        <v>44</v>
      </c>
      <c r="N38" t="s">
        <v>45</v>
      </c>
      <c r="O38" t="s">
        <v>46</v>
      </c>
      <c r="P38" t="s">
        <v>94</v>
      </c>
      <c r="Q38" t="s">
        <v>46</v>
      </c>
      <c r="R38" t="s">
        <v>152</v>
      </c>
    </row>
    <row r="39" spans="1:18" x14ac:dyDescent="0.3">
      <c r="A39" t="s">
        <v>172</v>
      </c>
      <c r="B39" t="s">
        <v>104</v>
      </c>
      <c r="C39">
        <v>304.3</v>
      </c>
      <c r="D39">
        <v>58</v>
      </c>
      <c r="E39">
        <v>11</v>
      </c>
      <c r="F39">
        <v>13</v>
      </c>
      <c r="G39">
        <v>12</v>
      </c>
      <c r="H39">
        <v>9</v>
      </c>
      <c r="I39">
        <v>5.2469999999999999</v>
      </c>
      <c r="J39" t="s">
        <v>173</v>
      </c>
      <c r="K39">
        <v>14</v>
      </c>
      <c r="L39" t="s">
        <v>64</v>
      </c>
      <c r="M39" t="s">
        <v>46</v>
      </c>
      <c r="N39" t="s">
        <v>52</v>
      </c>
      <c r="O39" t="s">
        <v>46</v>
      </c>
      <c r="P39" t="s">
        <v>46</v>
      </c>
      <c r="Q39" t="s">
        <v>46</v>
      </c>
      <c r="R39" t="s">
        <v>71</v>
      </c>
    </row>
    <row r="40" spans="1:18" x14ac:dyDescent="0.3">
      <c r="A40" t="s">
        <v>174</v>
      </c>
      <c r="B40" t="s">
        <v>134</v>
      </c>
      <c r="C40">
        <v>308.2</v>
      </c>
      <c r="D40">
        <v>60</v>
      </c>
      <c r="E40">
        <v>11</v>
      </c>
      <c r="F40">
        <v>15</v>
      </c>
      <c r="G40">
        <v>10</v>
      </c>
      <c r="H40">
        <v>3</v>
      </c>
      <c r="I40">
        <v>5.1369999999999996</v>
      </c>
      <c r="J40" t="s">
        <v>175</v>
      </c>
      <c r="K40">
        <v>16</v>
      </c>
      <c r="L40" t="s">
        <v>176</v>
      </c>
      <c r="M40" t="s">
        <v>46</v>
      </c>
      <c r="N40" t="s">
        <v>59</v>
      </c>
      <c r="O40" t="s">
        <v>60</v>
      </c>
      <c r="P40" t="s">
        <v>46</v>
      </c>
      <c r="Q40" t="s">
        <v>94</v>
      </c>
      <c r="R40" t="s">
        <v>152</v>
      </c>
    </row>
    <row r="41" spans="1:18" x14ac:dyDescent="0.3">
      <c r="A41" t="s">
        <v>177</v>
      </c>
      <c r="B41" t="s">
        <v>114</v>
      </c>
      <c r="C41">
        <v>308.7</v>
      </c>
      <c r="D41">
        <v>60</v>
      </c>
      <c r="E41">
        <v>12</v>
      </c>
      <c r="F41">
        <v>12</v>
      </c>
      <c r="G41">
        <v>13</v>
      </c>
      <c r="H41">
        <v>13</v>
      </c>
      <c r="I41">
        <v>5.1449999999999996</v>
      </c>
      <c r="J41" t="s">
        <v>178</v>
      </c>
      <c r="K41">
        <v>16</v>
      </c>
      <c r="L41" t="s">
        <v>151</v>
      </c>
      <c r="M41" t="s">
        <v>46</v>
      </c>
      <c r="N41" t="s">
        <v>59</v>
      </c>
      <c r="O41" t="s">
        <v>60</v>
      </c>
      <c r="P41" t="s">
        <v>98</v>
      </c>
      <c r="Q41" t="s">
        <v>53</v>
      </c>
      <c r="R41" t="s">
        <v>59</v>
      </c>
    </row>
    <row r="42" spans="1:18" x14ac:dyDescent="0.3">
      <c r="A42" t="s">
        <v>179</v>
      </c>
      <c r="B42" t="s">
        <v>41</v>
      </c>
      <c r="C42">
        <v>308.89999999999998</v>
      </c>
      <c r="D42">
        <v>52</v>
      </c>
      <c r="E42">
        <v>19</v>
      </c>
      <c r="F42">
        <v>14</v>
      </c>
      <c r="G42">
        <v>9</v>
      </c>
      <c r="H42">
        <v>6</v>
      </c>
      <c r="I42">
        <v>5.94</v>
      </c>
      <c r="J42" t="s">
        <v>180</v>
      </c>
      <c r="K42">
        <v>11</v>
      </c>
      <c r="L42" t="s">
        <v>43</v>
      </c>
      <c r="M42" t="s">
        <v>46</v>
      </c>
      <c r="N42" t="s">
        <v>45</v>
      </c>
      <c r="O42" t="s">
        <v>46</v>
      </c>
      <c r="P42" t="s">
        <v>47</v>
      </c>
      <c r="Q42" t="s">
        <v>46</v>
      </c>
      <c r="R42" t="s">
        <v>44</v>
      </c>
    </row>
    <row r="43" spans="1:18" x14ac:dyDescent="0.3">
      <c r="A43" t="s">
        <v>181</v>
      </c>
      <c r="B43" t="s">
        <v>157</v>
      </c>
      <c r="C43">
        <v>305</v>
      </c>
      <c r="D43">
        <v>79</v>
      </c>
      <c r="E43">
        <v>9</v>
      </c>
      <c r="F43">
        <v>11</v>
      </c>
      <c r="G43">
        <v>8</v>
      </c>
      <c r="H43">
        <v>17</v>
      </c>
      <c r="I43">
        <v>3.8610000000000002</v>
      </c>
      <c r="J43" t="s">
        <v>182</v>
      </c>
      <c r="K43">
        <v>11</v>
      </c>
      <c r="L43" t="s">
        <v>51</v>
      </c>
      <c r="M43" t="s">
        <v>46</v>
      </c>
      <c r="N43" t="s">
        <v>45</v>
      </c>
      <c r="O43" t="s">
        <v>46</v>
      </c>
      <c r="P43" t="s">
        <v>47</v>
      </c>
      <c r="Q43" t="s">
        <v>94</v>
      </c>
      <c r="R43" t="s">
        <v>119</v>
      </c>
    </row>
    <row r="44" spans="1:18" x14ac:dyDescent="0.3">
      <c r="A44" t="s">
        <v>183</v>
      </c>
      <c r="B44" t="s">
        <v>100</v>
      </c>
      <c r="C44">
        <v>309.7</v>
      </c>
      <c r="D44">
        <v>66</v>
      </c>
      <c r="E44">
        <v>9</v>
      </c>
      <c r="F44">
        <v>14</v>
      </c>
      <c r="G44">
        <v>11</v>
      </c>
      <c r="H44">
        <v>2</v>
      </c>
      <c r="I44">
        <v>4.6920000000000002</v>
      </c>
      <c r="J44" t="s">
        <v>184</v>
      </c>
      <c r="K44">
        <v>18</v>
      </c>
      <c r="L44" t="s">
        <v>185</v>
      </c>
      <c r="M44" t="s">
        <v>58</v>
      </c>
      <c r="N44" t="s">
        <v>45</v>
      </c>
      <c r="O44" t="s">
        <v>60</v>
      </c>
      <c r="P44" t="s">
        <v>46</v>
      </c>
      <c r="Q44" t="s">
        <v>47</v>
      </c>
      <c r="R44" t="s">
        <v>44</v>
      </c>
    </row>
    <row r="45" spans="1:18" x14ac:dyDescent="0.3">
      <c r="A45" t="s">
        <v>186</v>
      </c>
      <c r="B45" t="s">
        <v>187</v>
      </c>
      <c r="C45">
        <v>306.2</v>
      </c>
      <c r="D45">
        <v>75</v>
      </c>
      <c r="E45">
        <v>7</v>
      </c>
      <c r="F45">
        <v>14</v>
      </c>
      <c r="G45">
        <v>8</v>
      </c>
      <c r="H45">
        <v>5</v>
      </c>
      <c r="I45">
        <v>4.0830000000000002</v>
      </c>
      <c r="J45" t="s">
        <v>188</v>
      </c>
      <c r="K45">
        <v>14</v>
      </c>
      <c r="L45" t="s">
        <v>89</v>
      </c>
      <c r="M45" t="s">
        <v>46</v>
      </c>
      <c r="N45" t="s">
        <v>52</v>
      </c>
      <c r="O45" t="s">
        <v>46</v>
      </c>
      <c r="P45" t="s">
        <v>53</v>
      </c>
      <c r="Q45" t="s">
        <v>46</v>
      </c>
      <c r="R45" t="s">
        <v>59</v>
      </c>
    </row>
    <row r="46" spans="1:18" x14ac:dyDescent="0.3">
      <c r="A46" t="s">
        <v>189</v>
      </c>
      <c r="B46" t="s">
        <v>96</v>
      </c>
      <c r="C46">
        <v>317.3</v>
      </c>
      <c r="D46">
        <v>67</v>
      </c>
      <c r="E46">
        <v>18</v>
      </c>
      <c r="F46">
        <v>10</v>
      </c>
      <c r="G46">
        <v>6</v>
      </c>
      <c r="H46">
        <v>0</v>
      </c>
      <c r="I46">
        <v>4.7359999999999998</v>
      </c>
      <c r="K46">
        <v>8</v>
      </c>
      <c r="L46" t="s">
        <v>190</v>
      </c>
      <c r="M46" t="s">
        <v>44</v>
      </c>
      <c r="N46" t="s">
        <v>129</v>
      </c>
      <c r="O46" t="s">
        <v>46</v>
      </c>
      <c r="P46" t="s">
        <v>94</v>
      </c>
      <c r="Q46" t="s">
        <v>47</v>
      </c>
      <c r="R46" t="s">
        <v>59</v>
      </c>
    </row>
    <row r="47" spans="1:18" x14ac:dyDescent="0.3">
      <c r="A47" t="s">
        <v>191</v>
      </c>
      <c r="B47" t="s">
        <v>192</v>
      </c>
      <c r="C47">
        <v>308.5</v>
      </c>
      <c r="D47">
        <v>57</v>
      </c>
      <c r="E47">
        <v>16</v>
      </c>
      <c r="F47">
        <v>11</v>
      </c>
      <c r="G47">
        <v>9</v>
      </c>
      <c r="H47">
        <v>16</v>
      </c>
      <c r="I47">
        <v>5.4119999999999999</v>
      </c>
      <c r="J47" t="s">
        <v>193</v>
      </c>
      <c r="K47">
        <v>14</v>
      </c>
      <c r="L47" t="s">
        <v>82</v>
      </c>
      <c r="M47" t="s">
        <v>44</v>
      </c>
      <c r="N47" t="s">
        <v>59</v>
      </c>
      <c r="O47" t="s">
        <v>60</v>
      </c>
      <c r="P47" t="s">
        <v>94</v>
      </c>
      <c r="Q47" t="s">
        <v>46</v>
      </c>
      <c r="R47" t="s">
        <v>119</v>
      </c>
    </row>
    <row r="48" spans="1:18" x14ac:dyDescent="0.3">
      <c r="A48" t="s">
        <v>194</v>
      </c>
      <c r="B48" t="s">
        <v>195</v>
      </c>
      <c r="C48">
        <v>310.39999999999998</v>
      </c>
      <c r="D48">
        <v>55</v>
      </c>
      <c r="E48">
        <v>14</v>
      </c>
      <c r="F48">
        <v>11</v>
      </c>
      <c r="G48">
        <v>14</v>
      </c>
      <c r="H48">
        <v>17</v>
      </c>
      <c r="I48">
        <v>5.6440000000000001</v>
      </c>
      <c r="J48" t="s">
        <v>196</v>
      </c>
      <c r="K48">
        <v>17</v>
      </c>
      <c r="L48" t="s">
        <v>93</v>
      </c>
      <c r="M48" t="s">
        <v>46</v>
      </c>
      <c r="N48" t="s">
        <v>59</v>
      </c>
      <c r="O48" t="s">
        <v>46</v>
      </c>
      <c r="P48" t="s">
        <v>46</v>
      </c>
      <c r="Q48" t="s">
        <v>46</v>
      </c>
      <c r="R48" t="s">
        <v>119</v>
      </c>
    </row>
    <row r="49" spans="1:18" x14ac:dyDescent="0.3">
      <c r="A49" t="s">
        <v>197</v>
      </c>
      <c r="B49" t="s">
        <v>198</v>
      </c>
      <c r="C49">
        <v>254.9</v>
      </c>
      <c r="D49">
        <v>80</v>
      </c>
      <c r="E49">
        <v>5</v>
      </c>
      <c r="F49">
        <v>10</v>
      </c>
      <c r="G49">
        <v>9</v>
      </c>
      <c r="H49">
        <v>0</v>
      </c>
      <c r="I49">
        <v>3.1859999999999999</v>
      </c>
      <c r="J49" t="s">
        <v>199</v>
      </c>
      <c r="K49">
        <v>16</v>
      </c>
      <c r="L49" t="s">
        <v>123</v>
      </c>
      <c r="M49" t="s">
        <v>58</v>
      </c>
      <c r="N49" t="s">
        <v>52</v>
      </c>
      <c r="O49" t="s">
        <v>46</v>
      </c>
      <c r="P49" t="s">
        <v>46</v>
      </c>
      <c r="Q49" t="s">
        <v>46</v>
      </c>
      <c r="R49" t="s">
        <v>59</v>
      </c>
    </row>
    <row r="50" spans="1:18" x14ac:dyDescent="0.3">
      <c r="A50" t="s">
        <v>200</v>
      </c>
      <c r="B50" t="s">
        <v>201</v>
      </c>
      <c r="C50">
        <v>305.2</v>
      </c>
      <c r="D50">
        <v>56</v>
      </c>
      <c r="E50">
        <v>9</v>
      </c>
      <c r="F50">
        <v>16</v>
      </c>
      <c r="G50">
        <v>15</v>
      </c>
      <c r="H50">
        <v>16</v>
      </c>
      <c r="I50">
        <v>5.45</v>
      </c>
      <c r="J50" t="s">
        <v>202</v>
      </c>
      <c r="K50">
        <v>10</v>
      </c>
      <c r="L50" t="s">
        <v>93</v>
      </c>
      <c r="M50" t="s">
        <v>46</v>
      </c>
      <c r="N50" t="s">
        <v>59</v>
      </c>
      <c r="O50" t="s">
        <v>60</v>
      </c>
      <c r="P50" t="s">
        <v>94</v>
      </c>
      <c r="Q50" t="s">
        <v>46</v>
      </c>
      <c r="R50" t="s">
        <v>71</v>
      </c>
    </row>
    <row r="51" spans="1:18" x14ac:dyDescent="0.3">
      <c r="A51" t="s">
        <v>203</v>
      </c>
      <c r="B51" t="s">
        <v>80</v>
      </c>
      <c r="C51">
        <v>308.3</v>
      </c>
      <c r="D51">
        <v>60</v>
      </c>
      <c r="E51">
        <v>11</v>
      </c>
      <c r="F51">
        <v>11</v>
      </c>
      <c r="G51">
        <v>16</v>
      </c>
      <c r="H51">
        <v>18</v>
      </c>
      <c r="I51">
        <v>5.1379999999999999</v>
      </c>
      <c r="J51" t="s">
        <v>204</v>
      </c>
      <c r="K51">
        <v>14</v>
      </c>
      <c r="L51" t="s">
        <v>102</v>
      </c>
      <c r="M51" t="s">
        <v>44</v>
      </c>
      <c r="N51" t="s">
        <v>59</v>
      </c>
      <c r="O51" t="s">
        <v>46</v>
      </c>
      <c r="P51" t="s">
        <v>47</v>
      </c>
      <c r="Q51" t="s">
        <v>53</v>
      </c>
      <c r="R51" t="s">
        <v>59</v>
      </c>
    </row>
    <row r="52" spans="1:18" x14ac:dyDescent="0.3">
      <c r="A52" t="s">
        <v>205</v>
      </c>
      <c r="B52" t="s">
        <v>205</v>
      </c>
      <c r="C52">
        <v>309.10000000000002</v>
      </c>
      <c r="D52">
        <v>61</v>
      </c>
      <c r="E52">
        <v>7</v>
      </c>
      <c r="F52">
        <v>11</v>
      </c>
      <c r="G52">
        <v>17</v>
      </c>
      <c r="H52">
        <v>11</v>
      </c>
      <c r="I52">
        <v>5.0670000000000002</v>
      </c>
      <c r="J52" t="s">
        <v>206</v>
      </c>
      <c r="K52">
        <v>23</v>
      </c>
      <c r="L52" t="s">
        <v>207</v>
      </c>
      <c r="M52" t="s">
        <v>58</v>
      </c>
      <c r="N52" t="s">
        <v>52</v>
      </c>
      <c r="O52" t="s">
        <v>70</v>
      </c>
      <c r="P52" t="s">
        <v>46</v>
      </c>
      <c r="Q52" t="s">
        <v>47</v>
      </c>
      <c r="R52" t="s">
        <v>44</v>
      </c>
    </row>
    <row r="53" spans="1:18" x14ac:dyDescent="0.3">
      <c r="A53" t="s">
        <v>208</v>
      </c>
      <c r="B53" t="s">
        <v>209</v>
      </c>
      <c r="C53">
        <v>313.89999999999998</v>
      </c>
      <c r="D53">
        <v>53</v>
      </c>
      <c r="E53">
        <v>17</v>
      </c>
      <c r="F53">
        <v>10</v>
      </c>
      <c r="G53">
        <v>15</v>
      </c>
      <c r="H53">
        <v>0</v>
      </c>
      <c r="I53">
        <v>5.923</v>
      </c>
      <c r="J53" t="s">
        <v>199</v>
      </c>
      <c r="K53">
        <v>14</v>
      </c>
      <c r="L53" t="s">
        <v>51</v>
      </c>
      <c r="M53" t="s">
        <v>46</v>
      </c>
      <c r="N53" t="s">
        <v>52</v>
      </c>
      <c r="O53" t="s">
        <v>46</v>
      </c>
      <c r="P53" t="s">
        <v>47</v>
      </c>
      <c r="Q53" t="s">
        <v>47</v>
      </c>
      <c r="R53" t="s">
        <v>71</v>
      </c>
    </row>
    <row r="54" spans="1:18" x14ac:dyDescent="0.3">
      <c r="A54" t="s">
        <v>210</v>
      </c>
      <c r="B54" t="s">
        <v>211</v>
      </c>
      <c r="C54">
        <v>310.10000000000002</v>
      </c>
      <c r="D54">
        <v>53</v>
      </c>
      <c r="E54">
        <v>8</v>
      </c>
      <c r="F54">
        <v>15</v>
      </c>
      <c r="G54">
        <v>18</v>
      </c>
      <c r="H54">
        <v>0</v>
      </c>
      <c r="I54">
        <v>5.851</v>
      </c>
      <c r="J54" t="s">
        <v>199</v>
      </c>
      <c r="K54">
        <v>19</v>
      </c>
      <c r="L54" t="s">
        <v>212</v>
      </c>
      <c r="M54" t="s">
        <v>46</v>
      </c>
      <c r="N54" t="s">
        <v>52</v>
      </c>
      <c r="O54" t="s">
        <v>46</v>
      </c>
      <c r="P54" t="s">
        <v>53</v>
      </c>
      <c r="Q54" t="s">
        <v>47</v>
      </c>
      <c r="R54" t="s">
        <v>59</v>
      </c>
    </row>
    <row r="55" spans="1:18" x14ac:dyDescent="0.3">
      <c r="A55" t="s">
        <v>213</v>
      </c>
      <c r="B55" t="s">
        <v>214</v>
      </c>
      <c r="C55">
        <v>306.60000000000002</v>
      </c>
      <c r="D55">
        <v>44</v>
      </c>
      <c r="E55">
        <v>18</v>
      </c>
      <c r="F55">
        <v>16</v>
      </c>
      <c r="G55">
        <v>13</v>
      </c>
      <c r="H55">
        <v>18</v>
      </c>
      <c r="I55">
        <v>6.968</v>
      </c>
      <c r="J55" t="s">
        <v>215</v>
      </c>
      <c r="K55">
        <v>22</v>
      </c>
      <c r="L55" t="s">
        <v>64</v>
      </c>
      <c r="M55" t="s">
        <v>46</v>
      </c>
      <c r="N55" t="s">
        <v>59</v>
      </c>
      <c r="O55" t="s">
        <v>46</v>
      </c>
      <c r="P55" t="s">
        <v>47</v>
      </c>
      <c r="Q55" t="s">
        <v>46</v>
      </c>
      <c r="R55" t="s">
        <v>59</v>
      </c>
    </row>
    <row r="56" spans="1:18" x14ac:dyDescent="0.3">
      <c r="A56" t="s">
        <v>216</v>
      </c>
      <c r="B56" t="s">
        <v>108</v>
      </c>
      <c r="C56">
        <v>310.60000000000002</v>
      </c>
      <c r="D56">
        <v>53</v>
      </c>
      <c r="E56">
        <v>11</v>
      </c>
      <c r="F56">
        <v>18</v>
      </c>
      <c r="G56">
        <v>13</v>
      </c>
      <c r="H56">
        <v>18</v>
      </c>
      <c r="I56">
        <v>5.86</v>
      </c>
      <c r="J56" t="s">
        <v>217</v>
      </c>
      <c r="K56">
        <v>14</v>
      </c>
      <c r="L56" t="s">
        <v>151</v>
      </c>
      <c r="M56" t="s">
        <v>46</v>
      </c>
      <c r="N56" t="s">
        <v>52</v>
      </c>
      <c r="O56" t="s">
        <v>46</v>
      </c>
      <c r="P56" t="s">
        <v>46</v>
      </c>
      <c r="Q56" t="s">
        <v>46</v>
      </c>
      <c r="R56" t="s">
        <v>119</v>
      </c>
    </row>
    <row r="57" spans="1:18" x14ac:dyDescent="0.3">
      <c r="A57" t="s">
        <v>218</v>
      </c>
      <c r="B57" t="s">
        <v>77</v>
      </c>
      <c r="C57">
        <v>310.10000000000002</v>
      </c>
      <c r="D57">
        <v>57</v>
      </c>
      <c r="E57">
        <v>11</v>
      </c>
      <c r="F57">
        <v>12</v>
      </c>
      <c r="G57">
        <v>16</v>
      </c>
      <c r="H57">
        <v>7</v>
      </c>
      <c r="I57">
        <v>5.44</v>
      </c>
      <c r="J57" t="s">
        <v>219</v>
      </c>
      <c r="K57">
        <v>25</v>
      </c>
      <c r="L57" t="s">
        <v>220</v>
      </c>
      <c r="M57" t="s">
        <v>58</v>
      </c>
      <c r="N57" t="s">
        <v>52</v>
      </c>
      <c r="O57" t="s">
        <v>46</v>
      </c>
      <c r="P57" t="s">
        <v>46</v>
      </c>
      <c r="Q57" t="s">
        <v>46</v>
      </c>
      <c r="R57" t="s">
        <v>44</v>
      </c>
    </row>
    <row r="58" spans="1:18" x14ac:dyDescent="0.3">
      <c r="A58" t="s">
        <v>221</v>
      </c>
      <c r="B58" t="s">
        <v>222</v>
      </c>
      <c r="C58">
        <v>305.5</v>
      </c>
      <c r="D58">
        <v>55</v>
      </c>
      <c r="E58">
        <v>12</v>
      </c>
      <c r="F58">
        <v>10</v>
      </c>
      <c r="G58">
        <v>17</v>
      </c>
      <c r="H58">
        <v>11</v>
      </c>
      <c r="I58">
        <v>5.5549999999999997</v>
      </c>
      <c r="J58" t="s">
        <v>223</v>
      </c>
      <c r="K58">
        <v>21</v>
      </c>
      <c r="L58" t="s">
        <v>110</v>
      </c>
      <c r="M58" t="s">
        <v>46</v>
      </c>
      <c r="N58" t="s">
        <v>52</v>
      </c>
      <c r="O58" t="s">
        <v>46</v>
      </c>
      <c r="P58" t="s">
        <v>53</v>
      </c>
      <c r="Q58" t="s">
        <v>46</v>
      </c>
      <c r="R58" t="s">
        <v>71</v>
      </c>
    </row>
    <row r="59" spans="1:18" x14ac:dyDescent="0.3">
      <c r="A59" t="s">
        <v>224</v>
      </c>
      <c r="B59" t="s">
        <v>225</v>
      </c>
      <c r="C59">
        <v>309.2</v>
      </c>
      <c r="D59">
        <v>55</v>
      </c>
      <c r="E59">
        <v>11</v>
      </c>
      <c r="F59">
        <v>15</v>
      </c>
      <c r="G59">
        <v>13</v>
      </c>
      <c r="H59">
        <v>7</v>
      </c>
      <c r="I59">
        <v>5.6219999999999999</v>
      </c>
      <c r="J59" t="s">
        <v>226</v>
      </c>
      <c r="K59">
        <v>18</v>
      </c>
      <c r="L59" t="s">
        <v>227</v>
      </c>
      <c r="M59" t="s">
        <v>58</v>
      </c>
      <c r="N59" t="s">
        <v>59</v>
      </c>
      <c r="O59" t="s">
        <v>46</v>
      </c>
      <c r="P59" t="s">
        <v>46</v>
      </c>
      <c r="Q59" t="s">
        <v>47</v>
      </c>
      <c r="R59" t="s">
        <v>59</v>
      </c>
    </row>
    <row r="60" spans="1:18" x14ac:dyDescent="0.3">
      <c r="A60" t="s">
        <v>228</v>
      </c>
      <c r="B60" t="s">
        <v>229</v>
      </c>
      <c r="C60">
        <v>301.8</v>
      </c>
      <c r="D60">
        <v>71</v>
      </c>
      <c r="E60">
        <v>9</v>
      </c>
      <c r="F60">
        <v>13</v>
      </c>
      <c r="G60">
        <v>9</v>
      </c>
      <c r="H60">
        <v>12</v>
      </c>
      <c r="I60">
        <v>4.2510000000000003</v>
      </c>
      <c r="J60" t="s">
        <v>230</v>
      </c>
      <c r="K60">
        <v>14</v>
      </c>
      <c r="L60" t="s">
        <v>102</v>
      </c>
      <c r="M60" t="s">
        <v>46</v>
      </c>
      <c r="N60" t="s">
        <v>59</v>
      </c>
      <c r="O60" t="s">
        <v>70</v>
      </c>
      <c r="P60" t="s">
        <v>53</v>
      </c>
      <c r="Q60" t="s">
        <v>46</v>
      </c>
      <c r="R60" t="s">
        <v>71</v>
      </c>
    </row>
    <row r="61" spans="1:18" x14ac:dyDescent="0.3">
      <c r="A61" t="s">
        <v>231</v>
      </c>
      <c r="B61" t="s">
        <v>214</v>
      </c>
      <c r="C61">
        <v>298.3</v>
      </c>
      <c r="D61">
        <v>70</v>
      </c>
      <c r="E61">
        <v>11</v>
      </c>
      <c r="F61">
        <v>9</v>
      </c>
      <c r="G61">
        <v>10</v>
      </c>
      <c r="H61">
        <v>10</v>
      </c>
      <c r="I61">
        <v>4.2610000000000001</v>
      </c>
      <c r="J61" t="s">
        <v>232</v>
      </c>
      <c r="K61">
        <v>17</v>
      </c>
      <c r="L61" t="s">
        <v>51</v>
      </c>
      <c r="M61" t="s">
        <v>46</v>
      </c>
      <c r="N61" t="s">
        <v>52</v>
      </c>
      <c r="O61" t="s">
        <v>46</v>
      </c>
      <c r="P61" t="s">
        <v>53</v>
      </c>
      <c r="Q61" t="s">
        <v>46</v>
      </c>
      <c r="R6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Données circuit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Becane</dc:creator>
  <cp:lastModifiedBy>Joël Becane</cp:lastModifiedBy>
  <dcterms:created xsi:type="dcterms:W3CDTF">2018-11-17T12:20:52Z</dcterms:created>
  <dcterms:modified xsi:type="dcterms:W3CDTF">2020-10-03T16:55:23Z</dcterms:modified>
</cp:coreProperties>
</file>