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romain.marais\Documents\PERSO\TABLEAUX EXCEL DE BASES\"/>
    </mc:Choice>
  </mc:AlternateContent>
  <xr:revisionPtr revIDLastSave="0" documentId="13_ncr:1_{DFD514DD-3404-43D4-9EE7-3E104290104B}" xr6:coauthVersionLast="45" xr6:coauthVersionMax="45" xr10:uidLastSave="{00000000-0000-0000-0000-000000000000}"/>
  <bookViews>
    <workbookView xWindow="20370" yWindow="-120" windowWidth="29040" windowHeight="15840" activeTab="1" xr2:uid="{00000000-000D-0000-FFFF-FFFF00000000}"/>
  </bookViews>
  <sheets>
    <sheet name="Feuil1" sheetId="5" r:id="rId1"/>
    <sheet name="BILAN" sheetId="4" r:id="rId2"/>
  </sheets>
  <externalReferences>
    <externalReference r:id="rId3"/>
  </externalReferences>
  <definedNames>
    <definedName name="CorrespondanceMois">BILAN!$A$4:$B$15</definedName>
    <definedName name="CorrespondanceTypeTranche">BILAN!$C$2:$F$3</definedName>
    <definedName name="TypeDeTravail">[1]BILAN!$B$4:$E$4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5" l="1"/>
  <c r="H15" i="5"/>
  <c r="G15" i="5"/>
  <c r="F15" i="5"/>
  <c r="E15" i="5"/>
  <c r="D15" i="5"/>
  <c r="C15" i="5"/>
  <c r="I14" i="5"/>
  <c r="H14" i="5"/>
  <c r="G14" i="5"/>
  <c r="F14" i="5"/>
  <c r="E14" i="5"/>
  <c r="D14" i="5"/>
  <c r="C14" i="5"/>
  <c r="C17" i="5" s="1"/>
  <c r="C19" i="5" s="1"/>
  <c r="I13" i="5"/>
  <c r="H13" i="5"/>
  <c r="G13" i="5"/>
  <c r="F13" i="5"/>
  <c r="E13" i="5"/>
  <c r="D13" i="5"/>
  <c r="C13" i="5"/>
  <c r="I6" i="5"/>
  <c r="H6" i="5"/>
  <c r="G6" i="5"/>
  <c r="F6" i="5"/>
  <c r="E6" i="5"/>
  <c r="D6" i="5"/>
  <c r="C6" i="5"/>
  <c r="C24" i="4" l="1"/>
  <c r="K4" i="4" s="1"/>
  <c r="D16" i="4"/>
  <c r="E16" i="4"/>
  <c r="F16" i="4"/>
  <c r="G16" i="4"/>
  <c r="H16" i="4"/>
  <c r="C16" i="4"/>
  <c r="K14" i="4" l="1"/>
  <c r="L14" i="4" s="1"/>
  <c r="M14" i="4" s="1"/>
  <c r="K9" i="4"/>
  <c r="L9" i="4" s="1"/>
  <c r="M9" i="4" s="1"/>
  <c r="K13" i="4"/>
  <c r="L13" i="4" s="1"/>
  <c r="M13" i="4" s="1"/>
  <c r="K7" i="4"/>
  <c r="L7" i="4" s="1"/>
  <c r="M7" i="4" s="1"/>
  <c r="K11" i="4"/>
  <c r="L11" i="4" s="1"/>
  <c r="M11" i="4" s="1"/>
  <c r="K6" i="4"/>
  <c r="L6" i="4" s="1"/>
  <c r="M6" i="4" s="1"/>
  <c r="K15" i="4"/>
  <c r="L15" i="4" s="1"/>
  <c r="M15" i="4" s="1"/>
  <c r="K10" i="4"/>
  <c r="L10" i="4" s="1"/>
  <c r="M10" i="4" s="1"/>
  <c r="K5" i="4"/>
  <c r="L5" i="4" s="1"/>
  <c r="M5" i="4" s="1"/>
  <c r="L4" i="4"/>
  <c r="M4" i="4" s="1"/>
  <c r="K12" i="4"/>
  <c r="L12" i="4" s="1"/>
  <c r="M12" i="4" s="1"/>
  <c r="K8" i="4"/>
  <c r="L8" i="4" s="1"/>
  <c r="M8" i="4" s="1"/>
  <c r="E2" i="4"/>
  <c r="D2" i="4"/>
  <c r="F2" i="4"/>
  <c r="C2" i="4"/>
  <c r="M16" i="4" l="1"/>
  <c r="E27" i="4" s="1"/>
  <c r="K16" i="4"/>
</calcChain>
</file>

<file path=xl/sharedStrings.xml><?xml version="1.0" encoding="utf-8"?>
<sst xmlns="http://schemas.openxmlformats.org/spreadsheetml/2006/main" count="85" uniqueCount="82">
  <si>
    <t>Mois</t>
  </si>
  <si>
    <t>Week-end</t>
  </si>
  <si>
    <t>KM A/R</t>
  </si>
  <si>
    <t>TOTAL</t>
  </si>
  <si>
    <t>Jours de travail</t>
  </si>
  <si>
    <t>Nuits de travail</t>
  </si>
  <si>
    <t>Week-end annuels</t>
  </si>
  <si>
    <t>Jours travaillés annuels</t>
  </si>
  <si>
    <t>TOTAL annuel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</si>
  <si>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</si>
  <si>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</si>
  <si>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</si>
  <si>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</si>
  <si>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</si>
  <si>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</si>
  <si>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</si>
  <si>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</si>
  <si>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</si>
  <si>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</si>
  <si>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</si>
  <si>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</si>
  <si>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N° mois</t>
  </si>
  <si>
    <t>CP</t>
  </si>
  <si>
    <t>Jours travaillés</t>
  </si>
  <si>
    <t>CP annuels</t>
  </si>
  <si>
    <t>Absences Annuels</t>
  </si>
  <si>
    <t>Journées</t>
  </si>
  <si>
    <t>Nuits</t>
  </si>
  <si>
    <t>Absences</t>
  </si>
  <si>
    <t>Total KM A/R annuels</t>
  </si>
  <si>
    <t>Peugeot 307</t>
  </si>
  <si>
    <t>5 CV</t>
  </si>
  <si>
    <t>Prix de revient kilométriques applicables aux autos</t>
  </si>
  <si>
    <t>Puissance fiscale</t>
  </si>
  <si>
    <t>De 5 001 à 20 000 Kms</t>
  </si>
  <si>
    <t>Plus de 20 000 Kms</t>
  </si>
  <si>
    <t>3 CV</t>
  </si>
  <si>
    <t>4 CV</t>
  </si>
  <si>
    <t>6 CV</t>
  </si>
  <si>
    <t>7 CV et plus</t>
  </si>
  <si>
    <t>Marque de la voiture</t>
  </si>
  <si>
    <t>Puissance chevaux fiscaux</t>
  </si>
  <si>
    <t>Prix de revient km</t>
  </si>
  <si>
    <t>Adresse du lieu de domicile</t>
  </si>
  <si>
    <t>6 champ de plaisance,
72210, Roëzé-Sur-Sarthe</t>
  </si>
  <si>
    <t>KM de distance</t>
  </si>
  <si>
    <t>KM</t>
  </si>
  <si>
    <t>Jusqu'à 5 000 Kms</t>
  </si>
  <si>
    <t>Distance x 0,41</t>
  </si>
  <si>
    <t>Distance x 0,493</t>
  </si>
  <si>
    <t>Distance x 0,543</t>
  </si>
  <si>
    <t>Distance x 0,568</t>
  </si>
  <si>
    <t>Distance x 0,595</t>
  </si>
  <si>
    <t>(distance x 0,245) + 824</t>
  </si>
  <si>
    <t>(distance x 0,277) + 1082</t>
  </si>
  <si>
    <t>(distance x 0,305) + 1188</t>
  </si>
  <si>
    <t>(distance x 0,32) + 1244</t>
  </si>
  <si>
    <t>(distance x 0,337) + 1288</t>
  </si>
  <si>
    <t>Distance x 0,286</t>
  </si>
  <si>
    <t>Distance x 0,332</t>
  </si>
  <si>
    <t>Distance x 0,364</t>
  </si>
  <si>
    <t>Distance x 0,382</t>
  </si>
  <si>
    <t>Distance x 0,401</t>
  </si>
  <si>
    <t>Année</t>
  </si>
  <si>
    <t>Semaine</t>
  </si>
  <si>
    <t>Lundi</t>
  </si>
  <si>
    <t>Mardi</t>
  </si>
  <si>
    <t>Mercredi</t>
  </si>
  <si>
    <t>Jeudi</t>
  </si>
  <si>
    <t>Vendredi</t>
  </si>
  <si>
    <t>Samedi</t>
  </si>
  <si>
    <t>Dimanche</t>
  </si>
  <si>
    <t>Début de la journée</t>
  </si>
  <si>
    <t>Fin de la journée</t>
  </si>
  <si>
    <t>Pause(s) journalière(s)</t>
  </si>
  <si>
    <t>Heures totales</t>
  </si>
  <si>
    <t>Heures de jour</t>
  </si>
  <si>
    <t>Heures de nuit</t>
  </si>
  <si>
    <t>Total heures semaine</t>
  </si>
  <si>
    <t>Heures contrat</t>
  </si>
  <si>
    <t>Heures supp</t>
  </si>
  <si>
    <t>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</si>
</sst>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h:mm;@"/>
    <numFmt numFmtId="165" formatCode="[h]:m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right" inden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9" fillId="0" borderId="8" xfId="0" quotePrefix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4" fontId="10" fillId="0" borderId="13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65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right" inden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theme="0" tint="-0.24994659260841701"/>
        </patternFill>
      </fill>
    </dxf>
  </dxfs>
  <tableStyles count="1" defaultTableStyle="TableStyleMedium2" defaultPivotStyle="PivotStyleLight16">
    <tableStyle name="TableauBilan" pivot="0" count="1" xr9:uid="{00000000-0011-0000-FFFF-FFFF00000000}">
      <tableStyleElement type="headerRow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RAIRES%20TRAVA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ine 01"/>
      <sheetName val="Semaine 02"/>
      <sheetName val="Semaine 03"/>
      <sheetName val="Semaine 04"/>
      <sheetName val="Semaine 05"/>
      <sheetName val="Semaine 06"/>
      <sheetName val="Semaine 07"/>
      <sheetName val="Semaine 08"/>
      <sheetName val="Semaine 09"/>
      <sheetName val="Semaine 10"/>
      <sheetName val="Semaine 11"/>
      <sheetName val="Semaine 12"/>
      <sheetName val="Semaine 13"/>
      <sheetName val="Semaine 14"/>
      <sheetName val="Semaine 15"/>
      <sheetName val="Semaine 16"/>
      <sheetName val="Semaine 17"/>
      <sheetName val="Semaine 18"/>
      <sheetName val="Semaine 19"/>
      <sheetName val="Semaine 20"/>
      <sheetName val="Semaine 21"/>
      <sheetName val="Semaine 22"/>
      <sheetName val="Semaine 23"/>
      <sheetName val="Semaine 24"/>
      <sheetName val="Semaine 25"/>
      <sheetName val="Semaine 26"/>
      <sheetName val="Semaine 27"/>
      <sheetName val="Semaine 28"/>
      <sheetName val="Semaine 29"/>
      <sheetName val="Semaine 30"/>
      <sheetName val="Semaine 31"/>
      <sheetName val="Semaine 32"/>
      <sheetName val="Semaine 33"/>
      <sheetName val="Semaine 34"/>
      <sheetName val="Semaine 35"/>
      <sheetName val="Semaine 36"/>
      <sheetName val="Semaine 37"/>
      <sheetName val="Semaine 38"/>
      <sheetName val="Semaine 39"/>
      <sheetName val="Semaine 40"/>
      <sheetName val="Semaine 41"/>
      <sheetName val="Semaine 42"/>
      <sheetName val="Semaine 43"/>
      <sheetName val="Semaine 44"/>
      <sheetName val="Semaine 45"/>
      <sheetName val="Semaine 46"/>
      <sheetName val="Semaine 47"/>
      <sheetName val="Semaine 48"/>
      <sheetName val="Semaine 49"/>
      <sheetName val="Semaine 50"/>
      <sheetName val="Semaine 51"/>
      <sheetName val="Semaine 52"/>
      <sheetName val="Semaine 53"/>
      <sheetName val="BILAN"/>
      <sheetName val="MODÈ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4">
          <cell r="B4" t="str">
            <v>Journée</v>
          </cell>
          <cell r="C4" t="str">
            <v>Nuit</v>
          </cell>
          <cell r="D4" t="str">
            <v>CP-Abs</v>
          </cell>
          <cell r="E4" t="str">
            <v>Week-end</v>
          </cell>
        </row>
      </sheetData>
      <sheetData sheetId="5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3:M16" totalsRowCount="1" headerRowDxfId="28" dataDxfId="27">
  <autoFilter ref="A3:M15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2" hiddenButton="1"/>
  </autoFilter>
  <tableColumns count="13">
    <tableColumn id="1" xr3:uid="{00000000-0010-0000-0000-000001000000}" name="Mois" dataDxfId="26" totalsRowDxfId="13"/>
    <tableColumn id="2" xr3:uid="{00000000-0010-0000-0000-000002000000}" name="N° mois" dataDxfId="25" totalsRowDxfId="12"/>
    <tableColumn id="3" xr3:uid="{00000000-0010-0000-0000-000003000000}" name="Journées" totalsRowFunction="sum" dataDxfId="24" totalsRowDxfId="11"/>
    <tableColumn id="4" xr3:uid="{00000000-0010-0000-0000-000004000000}" name="Nuits" totalsRowFunction="sum" dataDxfId="23" totalsRowDxfId="10"/>
    <tableColumn id="5" xr3:uid="{00000000-0010-0000-0000-000005000000}" name="CP" totalsRowFunction="sum" dataDxfId="22" totalsRowDxfId="9"/>
    <tableColumn id="6" xr3:uid="{00000000-0010-0000-0000-000006000000}" name="Absences" totalsRowFunction="sum" dataDxfId="21" totalsRowDxfId="8"/>
    <tableColumn id="7" xr3:uid="{00000000-0010-0000-0000-000007000000}" name="Week-end" totalsRowFunction="sum" dataDxfId="20" totalsRowDxfId="7"/>
    <tableColumn id="8" xr3:uid="{00000000-0010-0000-0000-000008000000}" name="Jours travaillés" totalsRowFunction="sum" dataDxfId="19" totalsRowDxfId="6"/>
    <tableColumn id="10" xr3:uid="{7EA64DD0-7B7A-4AAF-81A1-DC3699F334AB}" name="Heures" dataDxfId="15" totalsRowDxfId="5"/>
    <tableColumn id="12" xr3:uid="{02F5B43B-FE08-45B3-8EE5-B2BE62DE3ECC}" name="Heures supp" dataDxfId="14" totalsRowDxfId="4"/>
    <tableColumn id="9" xr3:uid="{00000000-0010-0000-0000-000009000000}" name="KM" totalsRowFunction="sum" dataDxfId="18" totalsRowDxfId="3">
      <calculatedColumnFormula>$C$24</calculatedColumnFormula>
    </tableColumn>
    <tableColumn id="13" xr3:uid="{00000000-0010-0000-0000-00000D000000}" name="KM A/R" dataDxfId="17" totalsRowDxfId="2">
      <calculatedColumnFormula>LEFT(Tableau2[[#This Row],[KM]],2)</calculatedColumnFormula>
    </tableColumn>
    <tableColumn id="11" xr3:uid="{00000000-0010-0000-0000-00000B000000}" name="TOTAL" totalsRowFunction="sum" dataDxfId="16" totalsRowDxfId="1">
      <calculatedColumnFormula>Tableau2[[#This Row],[Jours travaillés]]*Tableau2[[#This Row],[KM A/R]]</calculatedColumnFormula>
    </tableColumn>
  </tableColumns>
  <tableStyleInfo name="TableauBilan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46A40-884F-4105-94E6-BF9C51327085}">
  <dimension ref="A1:I19"/>
  <sheetViews>
    <sheetView workbookViewId="0">
      <selection activeCell="F22" sqref="F22"/>
    </sheetView>
  </sheetViews>
  <sheetFormatPr baseColWidth="10" defaultRowHeight="15.75" x14ac:dyDescent="0.25"/>
  <cols>
    <col min="1" max="1" width="11.42578125" style="18"/>
    <col min="2" max="2" width="10.7109375" style="18" customWidth="1"/>
    <col min="3" max="9" width="15.7109375" style="17" customWidth="1"/>
    <col min="10" max="16384" width="11.42578125" style="18"/>
  </cols>
  <sheetData>
    <row r="1" spans="1:9" x14ac:dyDescent="0.25">
      <c r="A1" s="15" t="s">
        <v>63</v>
      </c>
      <c r="B1" s="16"/>
    </row>
    <row r="2" spans="1:9" x14ac:dyDescent="0.25">
      <c r="A2" s="15" t="s">
        <v>64</v>
      </c>
      <c r="B2" s="19"/>
    </row>
    <row r="4" spans="1:9" ht="16.5" thickBot="1" x14ac:dyDescent="0.3">
      <c r="C4" s="20"/>
      <c r="D4" s="20"/>
      <c r="E4" s="20"/>
      <c r="F4" s="20"/>
      <c r="G4" s="20"/>
      <c r="H4" s="20"/>
      <c r="I4" s="20"/>
    </row>
    <row r="5" spans="1:9" ht="16.5" thickBot="1" x14ac:dyDescent="0.3">
      <c r="C5" s="21" t="s">
        <v>65</v>
      </c>
      <c r="D5" s="22" t="s">
        <v>66</v>
      </c>
      <c r="E5" s="22" t="s">
        <v>67</v>
      </c>
      <c r="F5" s="22" t="s">
        <v>68</v>
      </c>
      <c r="G5" s="22" t="s">
        <v>69</v>
      </c>
      <c r="H5" s="22" t="s">
        <v>70</v>
      </c>
      <c r="I5" s="23" t="s">
        <v>71</v>
      </c>
    </row>
    <row r="6" spans="1:9" x14ac:dyDescent="0.25">
      <c r="C6" s="24" t="str">
        <f>IF(ISBLANK(B2),"",7*$B$2+DATE($B$1,1,3)-WEEKDAY(DATE($B$1,1,3))-5)</f>
        <v/>
      </c>
      <c r="D6" s="24" t="str">
        <f>IF(ISBLANK(C2),"",7*$B$2+DATE($B$1,1,3)-WEEKDAY(DATE($B$1,1,3))-4)</f>
        <v/>
      </c>
      <c r="E6" s="24" t="str">
        <f>IF(ISBLANK(D2),"",7*$B$2+DATE($B$1,1,3)-WEEKDAY(DATE($B$1,1,3))-3)</f>
        <v/>
      </c>
      <c r="F6" s="24" t="str">
        <f>IF(ISBLANK(E2),"",7*$B$2+DATE($B$1,1,3)-WEEKDAY(DATE($B$1,1,3))-2)</f>
        <v/>
      </c>
      <c r="G6" s="24" t="str">
        <f>IF(ISBLANK(F2),"",7*$B$2+DATE($B$1,1,3)-WEEKDAY(DATE($B$1,1,3))-1)</f>
        <v/>
      </c>
      <c r="H6" s="24" t="str">
        <f>IF(ISBLANK(G2),"",7*$B$2+DATE($B$1,1,3)-WEEKDAY(DATE($B$1,1,3)))</f>
        <v/>
      </c>
      <c r="I6" s="24" t="str">
        <f>IF(ISBLANK(H2),"",7*$B$2+DATE($B$1,1,3)-WEEKDAY(DATE($B$1,1,3))+1)</f>
        <v/>
      </c>
    </row>
    <row r="8" spans="1:9" x14ac:dyDescent="0.25">
      <c r="A8" s="30" t="s">
        <v>72</v>
      </c>
      <c r="B8" s="30"/>
      <c r="C8" s="25"/>
      <c r="D8" s="25"/>
      <c r="E8" s="25"/>
      <c r="F8" s="25"/>
      <c r="G8" s="25"/>
      <c r="H8" s="25"/>
      <c r="I8" s="25"/>
    </row>
    <row r="9" spans="1:9" x14ac:dyDescent="0.25">
      <c r="A9" s="30" t="s">
        <v>73</v>
      </c>
      <c r="B9" s="30"/>
      <c r="C9" s="25"/>
      <c r="D9" s="25"/>
      <c r="E9" s="25"/>
      <c r="F9" s="25"/>
      <c r="G9" s="25"/>
      <c r="H9" s="25"/>
      <c r="I9" s="25"/>
    </row>
    <row r="10" spans="1:9" x14ac:dyDescent="0.25">
      <c r="D10" s="26"/>
      <c r="E10" s="26"/>
      <c r="F10" s="26"/>
      <c r="G10" s="26"/>
      <c r="H10" s="26"/>
      <c r="I10" s="26"/>
    </row>
    <row r="11" spans="1:9" x14ac:dyDescent="0.25">
      <c r="A11" s="31" t="s">
        <v>74</v>
      </c>
      <c r="B11" s="31"/>
      <c r="C11" s="25"/>
      <c r="D11" s="25"/>
      <c r="E11" s="25"/>
      <c r="F11" s="25"/>
      <c r="G11" s="25"/>
      <c r="H11" s="25"/>
      <c r="I11" s="25"/>
    </row>
    <row r="12" spans="1:9" x14ac:dyDescent="0.25">
      <c r="A12" s="27"/>
      <c r="B12" s="27"/>
      <c r="C12" s="26"/>
      <c r="D12" s="26"/>
      <c r="E12" s="26"/>
      <c r="F12" s="26"/>
      <c r="G12" s="26"/>
      <c r="H12" s="26"/>
      <c r="I12" s="26"/>
    </row>
    <row r="13" spans="1:9" x14ac:dyDescent="0.25">
      <c r="A13" s="31" t="s">
        <v>75</v>
      </c>
      <c r="B13" s="31"/>
      <c r="C13" s="25" t="str">
        <f>IF(ISBLANK(C9),"",MOD(C9-C8,1)-C11)</f>
        <v/>
      </c>
      <c r="D13" s="25" t="str">
        <f t="shared" ref="D13:I13" si="0">IF(ISBLANK(D9),"",MOD(D9-D8,1)-D11)</f>
        <v/>
      </c>
      <c r="E13" s="25" t="str">
        <f t="shared" si="0"/>
        <v/>
      </c>
      <c r="F13" s="25" t="str">
        <f t="shared" si="0"/>
        <v/>
      </c>
      <c r="G13" s="25" t="str">
        <f t="shared" si="0"/>
        <v/>
      </c>
      <c r="H13" s="25" t="str">
        <f t="shared" si="0"/>
        <v/>
      </c>
      <c r="I13" s="25" t="str">
        <f t="shared" si="0"/>
        <v/>
      </c>
    </row>
    <row r="14" spans="1:9" x14ac:dyDescent="0.25">
      <c r="A14" s="32" t="s">
        <v>76</v>
      </c>
      <c r="B14" s="32"/>
      <c r="C14" s="25" t="str">
        <f>IF(ISBLANK(C9),"",C13-C15)</f>
        <v/>
      </c>
      <c r="D14" s="25" t="str">
        <f t="shared" ref="D14:I14" si="1">IF(ISBLANK(D9),"",D13-D15)</f>
        <v/>
      </c>
      <c r="E14" s="25" t="str">
        <f t="shared" si="1"/>
        <v/>
      </c>
      <c r="F14" s="25" t="str">
        <f t="shared" si="1"/>
        <v/>
      </c>
      <c r="G14" s="25" t="str">
        <f t="shared" si="1"/>
        <v/>
      </c>
      <c r="H14" s="25" t="str">
        <f t="shared" si="1"/>
        <v/>
      </c>
      <c r="I14" s="25" t="str">
        <f t="shared" si="1"/>
        <v/>
      </c>
    </row>
    <row r="15" spans="1:9" x14ac:dyDescent="0.25">
      <c r="A15" s="32" t="s">
        <v>77</v>
      </c>
      <c r="B15" s="32"/>
      <c r="C15" s="25" t="str">
        <f>IF(ISBLANK(C9),"",C13-IF(C9&gt;C8,MAX(0,MIN(C9,21/24)-MAX(C8,6/24)),MAX(0,21/24-MAX(C8,6/24))+MAX(0,MIN(C9,21/24)-6/24)))</f>
        <v/>
      </c>
      <c r="D15" s="25" t="str">
        <f t="shared" ref="D15:I15" si="2">IF(ISBLANK(D9),"",D13-IF(D9&gt;D8,MAX(0,MIN(D9,21/24)-MAX(D8,6/24)),MAX(0,21/24-MAX(D8,6/24))+MAX(0,MIN(D9,21/24)-6/24)))</f>
        <v/>
      </c>
      <c r="E15" s="25" t="str">
        <f t="shared" si="2"/>
        <v/>
      </c>
      <c r="F15" s="25" t="str">
        <f t="shared" si="2"/>
        <v/>
      </c>
      <c r="G15" s="25" t="str">
        <f t="shared" si="2"/>
        <v/>
      </c>
      <c r="H15" s="25" t="str">
        <f t="shared" si="2"/>
        <v/>
      </c>
      <c r="I15" s="25" t="str">
        <f t="shared" si="2"/>
        <v/>
      </c>
    </row>
    <row r="16" spans="1:9" ht="16.5" thickBot="1" x14ac:dyDescent="0.3"/>
    <row r="17" spans="1:3" ht="16.5" thickBot="1" x14ac:dyDescent="0.3">
      <c r="A17" s="29" t="s">
        <v>78</v>
      </c>
      <c r="B17" s="29"/>
      <c r="C17" s="28">
        <f>SUM(C14:I14)</f>
        <v>0</v>
      </c>
    </row>
    <row r="18" spans="1:3" ht="16.5" thickBot="1" x14ac:dyDescent="0.3">
      <c r="A18" s="29" t="s">
        <v>79</v>
      </c>
      <c r="B18" s="29"/>
      <c r="C18" s="28">
        <v>1.75</v>
      </c>
    </row>
    <row r="19" spans="1:3" ht="16.5" thickBot="1" x14ac:dyDescent="0.3">
      <c r="A19" s="29" t="s">
        <v>80</v>
      </c>
      <c r="B19" s="29"/>
      <c r="C19" s="28">
        <f>IF(C17&gt;C18,C17-C18,C18-C17)</f>
        <v>1.75</v>
      </c>
    </row>
  </sheetData>
  <mergeCells count="9">
    <mergeCell ref="A17:B17"/>
    <mergeCell ref="A18:B18"/>
    <mergeCell ref="A19:B19"/>
    <mergeCell ref="A8:B8"/>
    <mergeCell ref="A9:B9"/>
    <mergeCell ref="A11:B11"/>
    <mergeCell ref="A13:B13"/>
    <mergeCell ref="A14:B14"/>
    <mergeCell ref="A15:B15"/>
  </mergeCells>
  <conditionalFormatting sqref="C19">
    <cfRule type="cellIs" dxfId="0" priority="1" operator="greaterThan">
      <formula>0</formula>
    </cfRule>
  </conditionalFormatting>
  <dataValidations count="1">
    <dataValidation type="list" allowBlank="1" showInputMessage="1" showErrorMessage="1" sqref="C4:I4" xr:uid="{3B69A69D-6577-4E10-BA55-74ED0D4B6B1D}">
      <formula1>TypeDeTravail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6"/>
  <sheetViews>
    <sheetView tabSelected="1" workbookViewId="0">
      <selection activeCell="J17" sqref="J17"/>
    </sheetView>
  </sheetViews>
  <sheetFormatPr baseColWidth="10" defaultRowHeight="15" x14ac:dyDescent="0.25"/>
  <cols>
    <col min="1" max="1" width="15.7109375" customWidth="1"/>
    <col min="2" max="2" width="11.5703125" hidden="1" customWidth="1"/>
    <col min="3" max="6" width="12.7109375" customWidth="1"/>
    <col min="7" max="7" width="15.7109375" customWidth="1"/>
    <col min="8" max="10" width="18.7109375" customWidth="1"/>
    <col min="11" max="11" width="15.7109375" hidden="1" customWidth="1"/>
    <col min="12" max="12" width="15.7109375" customWidth="1"/>
    <col min="13" max="13" width="13.7109375" bestFit="1" customWidth="1"/>
  </cols>
  <sheetData>
    <row r="2" spans="1:13" ht="15.75" hidden="1" x14ac:dyDescent="0.25">
      <c r="C2" s="7" t="str">
        <f>LEFT(Tableau2[[#Headers],[Journées]],1)</f>
        <v>J</v>
      </c>
      <c r="D2" s="7" t="str">
        <f>LEFT(Tableau2[[#Headers],[Nuits]],1)</f>
        <v>N</v>
      </c>
      <c r="E2" s="7" t="str">
        <f>LEFT(Tableau2[[#Headers],[CP]],2)</f>
        <v>CP</v>
      </c>
      <c r="F2" s="7" t="str">
        <f>LEFT(Tableau2[[#Headers],[Absences]],1)</f>
        <v>A</v>
      </c>
    </row>
    <row r="3" spans="1:13" ht="18.75" x14ac:dyDescent="0.25">
      <c r="A3" s="2" t="s">
        <v>0</v>
      </c>
      <c r="B3" s="2" t="s">
        <v>21</v>
      </c>
      <c r="C3" s="2" t="s">
        <v>26</v>
      </c>
      <c r="D3" s="2" t="s">
        <v>27</v>
      </c>
      <c r="E3" s="2" t="s">
        <v>22</v>
      </c>
      <c r="F3" s="2" t="s">
        <v>28</v>
      </c>
      <c r="G3" s="2" t="s">
        <v>1</v>
      </c>
      <c r="H3" s="2" t="s">
        <v>23</v>
      </c>
      <c r="I3" s="2" t="s">
        <v>81</v>
      </c>
      <c r="J3" s="2" t="s">
        <v>80</v>
      </c>
      <c r="K3" s="2" t="s">
        <v>46</v>
      </c>
      <c r="L3" s="2" t="s">
        <v>2</v>
      </c>
      <c r="M3" s="2" t="s">
        <v>3</v>
      </c>
    </row>
    <row r="4" spans="1:13" ht="21" x14ac:dyDescent="0.25">
      <c r="A4" s="5" t="s">
        <v>9</v>
      </c>
      <c r="B4" s="3">
        <v>1</v>
      </c>
      <c r="C4" s="3"/>
      <c r="D4" s="3"/>
      <c r="E4" s="3"/>
      <c r="F4" s="3"/>
      <c r="G4" s="3"/>
      <c r="H4" s="5"/>
      <c r="I4" s="5"/>
      <c r="J4" s="5"/>
      <c r="K4" s="3" t="str">
        <f t="shared" ref="K4:K15" si="0">$C$24</f>
        <v>66 km</v>
      </c>
      <c r="L4" s="8" t="str">
        <f>LEFT(Tableau2[[#This Row],[KM]],2)</f>
        <v>66</v>
      </c>
      <c r="M4" s="6">
        <f>Tableau2[[#This Row],[Jours travaillés]]*Tableau2[[#This Row],[KM A/R]]</f>
        <v>0</v>
      </c>
    </row>
    <row r="5" spans="1:13" ht="21" x14ac:dyDescent="0.25">
      <c r="A5" s="5" t="s">
        <v>10</v>
      </c>
      <c r="B5" s="3">
        <v>2</v>
      </c>
      <c r="C5" s="3"/>
      <c r="D5" s="3"/>
      <c r="E5" s="3"/>
      <c r="F5" s="3"/>
      <c r="G5" s="3"/>
      <c r="H5" s="5"/>
      <c r="I5" s="5"/>
      <c r="J5" s="5"/>
      <c r="K5" s="3" t="str">
        <f t="shared" si="0"/>
        <v>66 km</v>
      </c>
      <c r="L5" s="8" t="str">
        <f>LEFT(Tableau2[[#This Row],[KM]],2)</f>
        <v>66</v>
      </c>
      <c r="M5" s="6">
        <f>Tableau2[[#This Row],[Jours travaillés]]*Tableau2[[#This Row],[KM A/R]]</f>
        <v>0</v>
      </c>
    </row>
    <row r="6" spans="1:13" ht="21" x14ac:dyDescent="0.25">
      <c r="A6" s="5" t="s">
        <v>11</v>
      </c>
      <c r="B6" s="3">
        <v>3</v>
      </c>
      <c r="C6" s="3"/>
      <c r="D6" s="3"/>
      <c r="E6" s="3"/>
      <c r="F6" s="3"/>
      <c r="G6" s="3"/>
      <c r="H6" s="5"/>
      <c r="I6" s="5"/>
      <c r="J6" s="5"/>
      <c r="K6" s="3" t="str">
        <f t="shared" si="0"/>
        <v>66 km</v>
      </c>
      <c r="L6" s="8" t="str">
        <f>LEFT(Tableau2[[#This Row],[KM]],2)</f>
        <v>66</v>
      </c>
      <c r="M6" s="6">
        <f>Tableau2[[#This Row],[Jours travaillés]]*Tableau2[[#This Row],[KM A/R]]</f>
        <v>0</v>
      </c>
    </row>
    <row r="7" spans="1:13" ht="21" x14ac:dyDescent="0.25">
      <c r="A7" s="5" t="s">
        <v>12</v>
      </c>
      <c r="B7" s="3">
        <v>4</v>
      </c>
      <c r="C7" s="3"/>
      <c r="D7" s="3"/>
      <c r="E7" s="3"/>
      <c r="F7" s="3"/>
      <c r="G7" s="3"/>
      <c r="H7" s="5"/>
      <c r="I7" s="5"/>
      <c r="J7" s="5"/>
      <c r="K7" s="3" t="str">
        <f t="shared" si="0"/>
        <v>66 km</v>
      </c>
      <c r="L7" s="8" t="str">
        <f>LEFT(Tableau2[[#This Row],[KM]],2)</f>
        <v>66</v>
      </c>
      <c r="M7" s="6">
        <f>Tableau2[[#This Row],[Jours travaillés]]*Tableau2[[#This Row],[KM A/R]]</f>
        <v>0</v>
      </c>
    </row>
    <row r="8" spans="1:13" ht="21" x14ac:dyDescent="0.25">
      <c r="A8" s="5" t="s">
        <v>13</v>
      </c>
      <c r="B8" s="3">
        <v>5</v>
      </c>
      <c r="C8" s="3"/>
      <c r="D8" s="3"/>
      <c r="E8" s="3"/>
      <c r="F8" s="3"/>
      <c r="G8" s="3"/>
      <c r="H8" s="5"/>
      <c r="I8" s="5"/>
      <c r="J8" s="5"/>
      <c r="K8" s="3" t="str">
        <f t="shared" si="0"/>
        <v>66 km</v>
      </c>
      <c r="L8" s="8" t="str">
        <f>LEFT(Tableau2[[#This Row],[KM]],2)</f>
        <v>66</v>
      </c>
      <c r="M8" s="6">
        <f>Tableau2[[#This Row],[Jours travaillés]]*Tableau2[[#This Row],[KM A/R]]</f>
        <v>0</v>
      </c>
    </row>
    <row r="9" spans="1:13" ht="21" x14ac:dyDescent="0.25">
      <c r="A9" s="5" t="s">
        <v>14</v>
      </c>
      <c r="B9" s="3">
        <v>6</v>
      </c>
      <c r="C9" s="3"/>
      <c r="D9" s="3"/>
      <c r="E9" s="3"/>
      <c r="F9" s="3"/>
      <c r="G9" s="3"/>
      <c r="H9" s="5"/>
      <c r="I9" s="5"/>
      <c r="J9" s="5"/>
      <c r="K9" s="3" t="str">
        <f t="shared" si="0"/>
        <v>66 km</v>
      </c>
      <c r="L9" s="8" t="str">
        <f>LEFT(Tableau2[[#This Row],[KM]],2)</f>
        <v>66</v>
      </c>
      <c r="M9" s="6">
        <f>Tableau2[[#This Row],[Jours travaillés]]*Tableau2[[#This Row],[KM A/R]]</f>
        <v>0</v>
      </c>
    </row>
    <row r="10" spans="1:13" ht="21" x14ac:dyDescent="0.25">
      <c r="A10" s="5" t="s">
        <v>15</v>
      </c>
      <c r="B10" s="3">
        <v>7</v>
      </c>
      <c r="C10" s="3"/>
      <c r="D10" s="3"/>
      <c r="E10" s="3"/>
      <c r="F10" s="3"/>
      <c r="G10" s="3"/>
      <c r="H10" s="5"/>
      <c r="I10" s="5"/>
      <c r="J10" s="5"/>
      <c r="K10" s="3" t="str">
        <f t="shared" si="0"/>
        <v>66 km</v>
      </c>
      <c r="L10" s="8" t="str">
        <f>LEFT(Tableau2[[#This Row],[KM]],2)</f>
        <v>66</v>
      </c>
      <c r="M10" s="6">
        <f>Tableau2[[#This Row],[Jours travaillés]]*Tableau2[[#This Row],[KM A/R]]</f>
        <v>0</v>
      </c>
    </row>
    <row r="11" spans="1:13" ht="21" x14ac:dyDescent="0.25">
      <c r="A11" s="5" t="s">
        <v>16</v>
      </c>
      <c r="B11" s="3">
        <v>8</v>
      </c>
      <c r="C11" s="3"/>
      <c r="D11" s="3"/>
      <c r="E11" s="3"/>
      <c r="F11" s="3"/>
      <c r="G11" s="3"/>
      <c r="H11" s="5"/>
      <c r="I11" s="5"/>
      <c r="J11" s="5"/>
      <c r="K11" s="3" t="str">
        <f t="shared" si="0"/>
        <v>66 km</v>
      </c>
      <c r="L11" s="8" t="str">
        <f>LEFT(Tableau2[[#This Row],[KM]],2)</f>
        <v>66</v>
      </c>
      <c r="M11" s="6">
        <f>Tableau2[[#This Row],[Jours travaillés]]*Tableau2[[#This Row],[KM A/R]]</f>
        <v>0</v>
      </c>
    </row>
    <row r="12" spans="1:13" ht="21" x14ac:dyDescent="0.25">
      <c r="A12" s="5" t="s">
        <v>17</v>
      </c>
      <c r="B12" s="3">
        <v>9</v>
      </c>
      <c r="C12" s="3"/>
      <c r="D12" s="3"/>
      <c r="E12" s="3"/>
      <c r="F12" s="3"/>
      <c r="G12" s="3"/>
      <c r="H12" s="5"/>
      <c r="I12" s="5"/>
      <c r="J12" s="5"/>
      <c r="K12" s="3" t="str">
        <f t="shared" si="0"/>
        <v>66 km</v>
      </c>
      <c r="L12" s="8" t="str">
        <f>LEFT(Tableau2[[#This Row],[KM]],2)</f>
        <v>66</v>
      </c>
      <c r="M12" s="6">
        <f>Tableau2[[#This Row],[Jours travaillés]]*Tableau2[[#This Row],[KM A/R]]</f>
        <v>0</v>
      </c>
    </row>
    <row r="13" spans="1:13" ht="21" x14ac:dyDescent="0.25">
      <c r="A13" s="5" t="s">
        <v>18</v>
      </c>
      <c r="B13" s="3">
        <v>10</v>
      </c>
      <c r="C13" s="3"/>
      <c r="D13" s="3"/>
      <c r="E13" s="3"/>
      <c r="F13" s="3"/>
      <c r="G13" s="3"/>
      <c r="H13" s="5"/>
      <c r="I13" s="5"/>
      <c r="J13" s="5"/>
      <c r="K13" s="3" t="str">
        <f t="shared" si="0"/>
        <v>66 km</v>
      </c>
      <c r="L13" s="8" t="str">
        <f>LEFT(Tableau2[[#This Row],[KM]],2)</f>
        <v>66</v>
      </c>
      <c r="M13" s="6">
        <f>Tableau2[[#This Row],[Jours travaillés]]*Tableau2[[#This Row],[KM A/R]]</f>
        <v>0</v>
      </c>
    </row>
    <row r="14" spans="1:13" ht="21" x14ac:dyDescent="0.25">
      <c r="A14" s="5" t="s">
        <v>19</v>
      </c>
      <c r="B14" s="3">
        <v>11</v>
      </c>
      <c r="C14" s="3"/>
      <c r="D14" s="3"/>
      <c r="E14" s="3"/>
      <c r="F14" s="3"/>
      <c r="G14" s="3"/>
      <c r="H14" s="5"/>
      <c r="I14" s="5"/>
      <c r="J14" s="5"/>
      <c r="K14" s="3" t="str">
        <f t="shared" si="0"/>
        <v>66 km</v>
      </c>
      <c r="L14" s="8" t="str">
        <f>LEFT(Tableau2[[#This Row],[KM]],2)</f>
        <v>66</v>
      </c>
      <c r="M14" s="6">
        <f>Tableau2[[#This Row],[Jours travaillés]]*Tableau2[[#This Row],[KM A/R]]</f>
        <v>0</v>
      </c>
    </row>
    <row r="15" spans="1:13" ht="21" x14ac:dyDescent="0.25">
      <c r="A15" s="5" t="s">
        <v>20</v>
      </c>
      <c r="B15" s="3">
        <v>12</v>
      </c>
      <c r="C15" s="3"/>
      <c r="D15" s="3"/>
      <c r="E15" s="3"/>
      <c r="F15" s="3"/>
      <c r="G15" s="3"/>
      <c r="H15" s="5"/>
      <c r="I15" s="5"/>
      <c r="J15" s="5"/>
      <c r="K15" s="3" t="str">
        <f t="shared" si="0"/>
        <v>66 km</v>
      </c>
      <c r="L15" s="8" t="str">
        <f>LEFT(Tableau2[[#This Row],[KM]],2)</f>
        <v>66</v>
      </c>
      <c r="M15" s="6">
        <f>Tableau2[[#This Row],[Jours travaillés]]*Tableau2[[#This Row],[KM A/R]]</f>
        <v>0</v>
      </c>
    </row>
    <row r="16" spans="1:13" ht="19.5" thickBot="1" x14ac:dyDescent="0.3">
      <c r="A16" s="3"/>
      <c r="B16" s="3"/>
      <c r="C16" s="3">
        <f>SUBTOTAL(109,Tableau2[Journées])</f>
        <v>0</v>
      </c>
      <c r="D16" s="3">
        <f>SUBTOTAL(109,Tableau2[Nuits])</f>
        <v>0</v>
      </c>
      <c r="E16" s="3">
        <f>SUBTOTAL(109,Tableau2[CP])</f>
        <v>0</v>
      </c>
      <c r="F16" s="3">
        <f>SUBTOTAL(109,Tableau2[Absences])</f>
        <v>0</v>
      </c>
      <c r="G16" s="3">
        <f>SUBTOTAL(109,Tableau2[Week-end])</f>
        <v>0</v>
      </c>
      <c r="H16" s="3">
        <f>SUBTOTAL(109,Tableau2[Jours travaillés])</f>
        <v>0</v>
      </c>
      <c r="I16" s="45"/>
      <c r="J16" s="45"/>
      <c r="K16" s="3">
        <f>SUBTOTAL(109,Tableau2[KM])</f>
        <v>0</v>
      </c>
      <c r="L16" s="3"/>
      <c r="M16" s="3">
        <f>SUBTOTAL(109,Tableau2[TOTAL])</f>
        <v>0</v>
      </c>
    </row>
    <row r="17" spans="1:13" ht="38.25" thickBot="1" x14ac:dyDescent="0.3">
      <c r="A17" s="3"/>
      <c r="B17" s="3"/>
      <c r="C17" s="4" t="s">
        <v>4</v>
      </c>
      <c r="D17" s="4" t="s">
        <v>5</v>
      </c>
      <c r="E17" s="4" t="s">
        <v>24</v>
      </c>
      <c r="F17" s="4" t="s">
        <v>25</v>
      </c>
      <c r="G17" s="4" t="s">
        <v>6</v>
      </c>
      <c r="H17" s="4" t="s">
        <v>7</v>
      </c>
      <c r="I17" s="4"/>
      <c r="J17" s="4"/>
      <c r="K17" s="4"/>
      <c r="L17" s="4" t="s">
        <v>29</v>
      </c>
      <c r="M17" s="4" t="s">
        <v>8</v>
      </c>
    </row>
    <row r="18" spans="1:13" ht="15.75" thickBot="1" x14ac:dyDescent="0.3"/>
    <row r="19" spans="1:13" x14ac:dyDescent="0.25">
      <c r="C19" s="36" t="s">
        <v>43</v>
      </c>
      <c r="D19" s="37"/>
    </row>
    <row r="20" spans="1:13" ht="45" customHeight="1" thickBot="1" x14ac:dyDescent="0.3">
      <c r="C20" s="38" t="s">
        <v>44</v>
      </c>
      <c r="D20" s="39"/>
    </row>
    <row r="21" spans="1:13" x14ac:dyDescent="0.25">
      <c r="C21" s="40" t="s">
        <v>45</v>
      </c>
      <c r="D21" s="41"/>
    </row>
    <row r="22" spans="1:13" ht="15.75" thickBot="1" x14ac:dyDescent="0.3">
      <c r="C22" s="33">
        <v>33</v>
      </c>
      <c r="D22" s="34"/>
    </row>
    <row r="23" spans="1:13" x14ac:dyDescent="0.25">
      <c r="C23" s="40" t="s">
        <v>2</v>
      </c>
      <c r="D23" s="41"/>
    </row>
    <row r="24" spans="1:13" ht="15.75" thickBot="1" x14ac:dyDescent="0.3">
      <c r="C24" s="33" t="str">
        <f>C22*2&amp;" km"</f>
        <v>66 km</v>
      </c>
      <c r="D24" s="34"/>
    </row>
    <row r="26" spans="1:13" ht="42.75" x14ac:dyDescent="0.25">
      <c r="C26" s="10" t="s">
        <v>40</v>
      </c>
      <c r="D26" s="10" t="s">
        <v>41</v>
      </c>
      <c r="E26" s="10" t="s">
        <v>42</v>
      </c>
    </row>
    <row r="27" spans="1:13" ht="22.5" customHeight="1" x14ac:dyDescent="0.25">
      <c r="C27" s="11" t="s">
        <v>30</v>
      </c>
      <c r="D27" s="11" t="s">
        <v>31</v>
      </c>
      <c r="E27" s="14">
        <f>Tableau2[[#Totals],[TOTAL]]*0.305+(1188)</f>
        <v>1188</v>
      </c>
    </row>
    <row r="29" spans="1:13" x14ac:dyDescent="0.25">
      <c r="C29" s="35" t="s">
        <v>32</v>
      </c>
      <c r="D29" s="35"/>
      <c r="E29" s="35"/>
      <c r="F29" s="35"/>
    </row>
    <row r="31" spans="1:13" x14ac:dyDescent="0.25">
      <c r="A31" s="12" t="s">
        <v>33</v>
      </c>
      <c r="B31" s="13"/>
      <c r="C31" s="35" t="s">
        <v>47</v>
      </c>
      <c r="D31" s="35"/>
      <c r="E31" s="35" t="s">
        <v>34</v>
      </c>
      <c r="F31" s="35"/>
      <c r="G31" s="35" t="s">
        <v>35</v>
      </c>
      <c r="H31" s="35"/>
      <c r="I31" s="43"/>
      <c r="J31" s="43"/>
    </row>
    <row r="32" spans="1:13" x14ac:dyDescent="0.25">
      <c r="A32" s="9" t="s">
        <v>36</v>
      </c>
      <c r="B32" s="1"/>
      <c r="C32" s="42" t="s">
        <v>48</v>
      </c>
      <c r="D32" s="42"/>
      <c r="E32" s="42" t="s">
        <v>53</v>
      </c>
      <c r="F32" s="42"/>
      <c r="G32" s="42" t="s">
        <v>58</v>
      </c>
      <c r="H32" s="42"/>
      <c r="I32" s="44"/>
      <c r="J32" s="44"/>
    </row>
    <row r="33" spans="1:10" x14ac:dyDescent="0.25">
      <c r="A33" s="9" t="s">
        <v>37</v>
      </c>
      <c r="B33" s="1"/>
      <c r="C33" s="42" t="s">
        <v>49</v>
      </c>
      <c r="D33" s="42"/>
      <c r="E33" s="42" t="s">
        <v>54</v>
      </c>
      <c r="F33" s="42"/>
      <c r="G33" s="42" t="s">
        <v>59</v>
      </c>
      <c r="H33" s="42"/>
      <c r="I33" s="44"/>
      <c r="J33" s="44"/>
    </row>
    <row r="34" spans="1:10" x14ac:dyDescent="0.25">
      <c r="A34" s="9" t="s">
        <v>31</v>
      </c>
      <c r="B34" s="1"/>
      <c r="C34" s="42" t="s">
        <v>50</v>
      </c>
      <c r="D34" s="42"/>
      <c r="E34" s="42" t="s">
        <v>55</v>
      </c>
      <c r="F34" s="42"/>
      <c r="G34" s="42" t="s">
        <v>60</v>
      </c>
      <c r="H34" s="42"/>
      <c r="I34" s="44"/>
      <c r="J34" s="44"/>
    </row>
    <row r="35" spans="1:10" x14ac:dyDescent="0.25">
      <c r="A35" s="9" t="s">
        <v>38</v>
      </c>
      <c r="B35" s="1"/>
      <c r="C35" s="42" t="s">
        <v>51</v>
      </c>
      <c r="D35" s="42"/>
      <c r="E35" s="42" t="s">
        <v>56</v>
      </c>
      <c r="F35" s="42"/>
      <c r="G35" s="42" t="s">
        <v>61</v>
      </c>
      <c r="H35" s="42"/>
      <c r="I35" s="44"/>
      <c r="J35" s="44"/>
    </row>
    <row r="36" spans="1:10" x14ac:dyDescent="0.25">
      <c r="A36" s="9" t="s">
        <v>39</v>
      </c>
      <c r="B36" s="1"/>
      <c r="C36" s="42" t="s">
        <v>52</v>
      </c>
      <c r="D36" s="42"/>
      <c r="E36" s="42" t="s">
        <v>57</v>
      </c>
      <c r="F36" s="42"/>
      <c r="G36" s="42" t="s">
        <v>62</v>
      </c>
      <c r="H36" s="42"/>
      <c r="I36" s="44"/>
      <c r="J36" s="44"/>
    </row>
  </sheetData>
  <mergeCells count="25">
    <mergeCell ref="C36:D36"/>
    <mergeCell ref="E36:F36"/>
    <mergeCell ref="G36:H36"/>
    <mergeCell ref="C29:F29"/>
    <mergeCell ref="C34:D34"/>
    <mergeCell ref="E34:F34"/>
    <mergeCell ref="G34:H34"/>
    <mergeCell ref="C35:D35"/>
    <mergeCell ref="E35:F35"/>
    <mergeCell ref="G35:H35"/>
    <mergeCell ref="G32:H32"/>
    <mergeCell ref="E32:F32"/>
    <mergeCell ref="C32:D32"/>
    <mergeCell ref="C33:D33"/>
    <mergeCell ref="E33:F33"/>
    <mergeCell ref="G33:H33"/>
    <mergeCell ref="C24:D24"/>
    <mergeCell ref="E31:F31"/>
    <mergeCell ref="C31:D31"/>
    <mergeCell ref="G31:H31"/>
    <mergeCell ref="C19:D19"/>
    <mergeCell ref="C20:D20"/>
    <mergeCell ref="C21:D21"/>
    <mergeCell ref="C22:D22"/>
    <mergeCell ref="C23:D23"/>
  </mergeCells>
  <phoneticPr fontId="1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BILAN</vt:lpstr>
      <vt:lpstr>CorrespondanceMois</vt:lpstr>
      <vt:lpstr>CorrespondanceTypeTranche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Marais</dc:creator>
  <cp:lastModifiedBy>Romain Marais</cp:lastModifiedBy>
  <dcterms:created xsi:type="dcterms:W3CDTF">2020-07-15T01:25:44Z</dcterms:created>
  <dcterms:modified xsi:type="dcterms:W3CDTF">2020-08-26T13:28:09Z</dcterms:modified>
</cp:coreProperties>
</file>