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minique\Documents\"/>
    </mc:Choice>
  </mc:AlternateContent>
  <xr:revisionPtr revIDLastSave="0" documentId="13_ncr:1_{1E3A15A7-0CDA-446D-B1C3-40FDC1C8E05F}" xr6:coauthVersionLast="45" xr6:coauthVersionMax="45" xr10:uidLastSave="{00000000-0000-0000-0000-000000000000}"/>
  <bookViews>
    <workbookView xWindow="-120" yWindow="-120" windowWidth="29040" windowHeight="15840" xr2:uid="{CCA98055-FCF1-44E1-9BCD-8CAB13EF3477}"/>
  </bookViews>
  <sheets>
    <sheet name="Calendrier Halieutique" sheetId="1" r:id="rId1"/>
    <sheet name="Feuil2" sheetId="2" r:id="rId2"/>
    <sheet name="Exemple " sheetId="5" r:id="rId3"/>
    <sheet name="Janvier" sheetId="11" r:id="rId4"/>
    <sheet name="Février" sheetId="10" r:id="rId5"/>
    <sheet name="Mars" sheetId="9" r:id="rId6"/>
    <sheet name="Avril" sheetId="8" r:id="rId7"/>
    <sheet name="Mai" sheetId="7" r:id="rId8"/>
    <sheet name="Juin" sheetId="6" r:id="rId9"/>
    <sheet name="Juillet" sheetId="3" r:id="rId10"/>
    <sheet name="Août" sheetId="12" r:id="rId11"/>
    <sheet name="Septembre" sheetId="13" r:id="rId12"/>
    <sheet name="Octobre" sheetId="14" r:id="rId13"/>
    <sheet name="Novembre" sheetId="15" r:id="rId14"/>
    <sheet name="Décembre" sheetId="16" r:id="rId15"/>
  </sheets>
  <definedNames>
    <definedName name="Fériés">Feuil2!$H$4:$J$14</definedName>
    <definedName name="LISTEANNÉES">Feuil2!$F$4:$F$15</definedName>
    <definedName name="lISTEMOIS">Feuil2!$E$4:$E$15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1" l="1"/>
  <c r="I4" i="2" l="1"/>
  <c r="I10" i="2" l="1"/>
  <c r="I11" i="2"/>
  <c r="I16" i="2"/>
  <c r="P35" i="16"/>
  <c r="P35" i="15"/>
  <c r="P35" i="14"/>
  <c r="P35" i="13"/>
  <c r="P35" i="12"/>
  <c r="P35" i="8"/>
  <c r="P35" i="9"/>
  <c r="P35" i="10"/>
  <c r="P35" i="11"/>
  <c r="P35" i="7"/>
  <c r="P34" i="6"/>
  <c r="P35" i="3"/>
  <c r="I5" i="2" l="1"/>
  <c r="I6" i="2" s="1"/>
  <c r="I9" i="2" l="1"/>
  <c r="I8" i="2"/>
  <c r="I7" i="2"/>
  <c r="R45" i="1" l="1"/>
  <c r="F5" i="2" l="1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B7" i="1"/>
  <c r="I13" i="2" l="1"/>
  <c r="I14" i="2"/>
  <c r="I15" i="2"/>
  <c r="I12" i="2"/>
  <c r="F6" i="2"/>
  <c r="F7" i="2" s="1"/>
  <c r="F8" i="2" s="1"/>
  <c r="F9" i="2" s="1"/>
  <c r="F10" i="2" s="1"/>
  <c r="F11" i="2" s="1"/>
  <c r="F12" i="2" s="1"/>
  <c r="F13" i="2" s="1"/>
  <c r="F14" i="2" s="1"/>
  <c r="F15" i="2" s="1"/>
  <c r="U2" i="1"/>
  <c r="U5" i="1" l="1"/>
  <c r="C8" i="1" s="1"/>
  <c r="U3" i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l="1"/>
  <c r="C25" i="1" l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A24" i="1"/>
</calcChain>
</file>

<file path=xl/sharedStrings.xml><?xml version="1.0" encoding="utf-8"?>
<sst xmlns="http://schemas.openxmlformats.org/spreadsheetml/2006/main" count="335" uniqueCount="80">
  <si>
    <t>Lundi</t>
  </si>
  <si>
    <t>Mardi</t>
  </si>
  <si>
    <t>Mercredi</t>
  </si>
  <si>
    <t>Jeudi</t>
  </si>
  <si>
    <t>Vendredi</t>
  </si>
  <si>
    <t>Samedi</t>
  </si>
  <si>
    <t>Dimanche</t>
  </si>
  <si>
    <t>Poissons</t>
  </si>
  <si>
    <t>Espèces</t>
  </si>
  <si>
    <t>Prise1</t>
  </si>
  <si>
    <t>Prise 2</t>
  </si>
  <si>
    <t>Prise 3</t>
  </si>
  <si>
    <t>Rivières</t>
  </si>
  <si>
    <t>Rèservoirs</t>
  </si>
  <si>
    <t>Lieux</t>
  </si>
  <si>
    <t>Type</t>
  </si>
  <si>
    <t>Mouches</t>
  </si>
  <si>
    <t>Total</t>
  </si>
  <si>
    <t>Dernier jour du mois</t>
  </si>
  <si>
    <t>Premier jour di mois</t>
  </si>
  <si>
    <t>Jour de la semaine du premier jour du mois</t>
  </si>
  <si>
    <t>Truite</t>
  </si>
  <si>
    <t>35 CM</t>
  </si>
  <si>
    <t>Tailles cm</t>
  </si>
  <si>
    <t xml:space="preserve">Poids </t>
  </si>
  <si>
    <t>Fario</t>
  </si>
  <si>
    <t>N.D</t>
  </si>
  <si>
    <t>Avre</t>
  </si>
  <si>
    <t>1ère Catégorie</t>
  </si>
  <si>
    <t>No Kill Estrée-St Denis</t>
  </si>
  <si>
    <t>Heures</t>
  </si>
  <si>
    <t>Département</t>
  </si>
  <si>
    <t>13H19</t>
  </si>
  <si>
    <t>Jour de l'an</t>
  </si>
  <si>
    <t>Pâques</t>
  </si>
  <si>
    <t>Lundi de Pâques</t>
  </si>
  <si>
    <t>Fëte du travail</t>
  </si>
  <si>
    <t>Armistice 1945</t>
  </si>
  <si>
    <t>Ascension</t>
  </si>
  <si>
    <t>Pentecôte</t>
  </si>
  <si>
    <t>Fête Nationale</t>
  </si>
  <si>
    <t>Assomption</t>
  </si>
  <si>
    <t>Armistice 1918</t>
  </si>
  <si>
    <t>SI(MOD(19*MOD(annee;19)+24;30)+MOD(2*MOD(annee;4)+4*MOD(annee;7)+6*MOD19*MOD(annee;19)+24;30)+5;7)-9&lt;=0;DATE(annee;3;22+MOD(19*MOD(annee;19)+24;30)+MOD(2*MOD(annee;4)+4*MOD(annee;7)+6*MOD(19*MOD(annee;19)+24;30)+5;7));DATE(annee;4;MOD(19*MOD(annee;19)+24;30)+mod(2*MOD(annee;4)+4*MOD(annee;7)+6*MOD(19*MOD(annee;19)+24;30)+5;7)-9))</t>
  </si>
  <si>
    <t>Fête du travail</t>
  </si>
  <si>
    <t>Lundi de Pentecôte</t>
  </si>
  <si>
    <t>Toussaint</t>
  </si>
  <si>
    <t>Armistice 14/18</t>
  </si>
  <si>
    <t>Année en cours :</t>
  </si>
  <si>
    <t>Exemple d'application :</t>
  </si>
  <si>
    <t>Calcul du nombre de jours ouvrés entre 2 dates</t>
  </si>
  <si>
    <t>Jour férié</t>
  </si>
  <si>
    <t>Dates</t>
  </si>
  <si>
    <t>Formules</t>
  </si>
  <si>
    <t>Date de début</t>
  </si>
  <si>
    <t>:</t>
  </si>
  <si>
    <t>=DATE($C$3;1;1)</t>
  </si>
  <si>
    <t>Date de fin</t>
  </si>
  <si>
    <t>=PLANCHER(JOUR(MINUTE(C3/38)/2+56)&amp;"/5/"&amp;C3;7)-34</t>
  </si>
  <si>
    <t>Nombre de jours ouvrés</t>
  </si>
  <si>
    <t>=C7+1</t>
  </si>
  <si>
    <t>=DATE($C$3;5;1)</t>
  </si>
  <si>
    <t>Victoire 39/45</t>
  </si>
  <si>
    <t>=DATE($C$3;5;8)</t>
  </si>
  <si>
    <t>=C7+39</t>
  </si>
  <si>
    <t>=C7+49</t>
  </si>
  <si>
    <t>=C7+50</t>
  </si>
  <si>
    <t>=DATE($C$3;7;14)</t>
  </si>
  <si>
    <t>=DATE($C$3;8;15)</t>
  </si>
  <si>
    <t>=DATE($C$3;11;1)</t>
  </si>
  <si>
    <t>=DATE($C$3;11;11)</t>
  </si>
  <si>
    <t>Noël </t>
  </si>
  <si>
    <t>=DATE($C$3;12;25)</t>
  </si>
  <si>
    <t>DATE(année;3;29,56+0,979*MOD(204-11*MOD(année;19);30)-JOURSEM(DATE(année;3;28,56+0,979*MOD(204-11*MOD(année;19);30))))</t>
  </si>
  <si>
    <t>L'Avre</t>
  </si>
  <si>
    <t>27 Eure</t>
  </si>
  <si>
    <t>Sedge-Goddard/H10</t>
  </si>
  <si>
    <t>Noël</t>
  </si>
  <si>
    <t>Pour Pâques</t>
  </si>
  <si>
    <t>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</si>
</sst>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\ dd"/>
    <numFmt numFmtId="166" formatCode="ddd\ dd\ mmm\ yyyy"/>
    <numFmt numFmtId="167" formatCode="ddmmmyyyy"/>
    <numFmt numFmtId="168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/>
    <xf numFmtId="0" fontId="0" fillId="7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" fillId="7" borderId="3" xfId="0" applyFont="1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0" fillId="0" borderId="3" xfId="0" applyBorder="1"/>
    <xf numFmtId="0" fontId="1" fillId="3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/>
    <xf numFmtId="166" fontId="1" fillId="0" borderId="0" xfId="0" applyNumberFormat="1" applyFont="1"/>
    <xf numFmtId="0" fontId="0" fillId="0" borderId="0" xfId="0" applyFill="1"/>
    <xf numFmtId="0" fontId="0" fillId="7" borderId="3" xfId="0" applyFill="1" applyBorder="1" applyAlignment="1"/>
    <xf numFmtId="0" fontId="0" fillId="0" borderId="0" xfId="0" applyFont="1"/>
    <xf numFmtId="0" fontId="0" fillId="7" borderId="3" xfId="0" applyFont="1" applyFill="1" applyBorder="1" applyAlignment="1">
      <alignment horizontal="center"/>
    </xf>
    <xf numFmtId="168" fontId="1" fillId="0" borderId="3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7" borderId="3" xfId="0" applyFont="1" applyFill="1" applyBorder="1"/>
    <xf numFmtId="0" fontId="1" fillId="7" borderId="3" xfId="0" applyFont="1" applyFill="1" applyBorder="1" applyAlignment="1"/>
    <xf numFmtId="0" fontId="0" fillId="7" borderId="9" xfId="0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4" fontId="0" fillId="0" borderId="11" xfId="0" applyNumberFormat="1" applyFill="1" applyBorder="1"/>
    <xf numFmtId="0" fontId="0" fillId="0" borderId="11" xfId="0" applyFill="1" applyBorder="1" applyAlignment="1">
      <alignment horizontal="center"/>
    </xf>
    <xf numFmtId="164" fontId="1" fillId="8" borderId="3" xfId="0" applyNumberFormat="1" applyFont="1" applyFill="1" applyBorder="1"/>
    <xf numFmtId="164" fontId="1" fillId="9" borderId="3" xfId="0" applyNumberFormat="1" applyFont="1" applyFill="1" applyBorder="1"/>
    <xf numFmtId="164" fontId="1" fillId="10" borderId="3" xfId="0" applyNumberFormat="1" applyFont="1" applyFill="1" applyBorder="1"/>
    <xf numFmtId="164" fontId="1" fillId="4" borderId="3" xfId="0" applyNumberFormat="1" applyFont="1" applyFill="1" applyBorder="1"/>
    <xf numFmtId="164" fontId="1" fillId="8" borderId="9" xfId="0" applyNumberFormat="1" applyFont="1" applyFill="1" applyBorder="1"/>
    <xf numFmtId="0" fontId="1" fillId="7" borderId="3" xfId="0" applyFont="1" applyFill="1" applyBorder="1" applyAlignment="1">
      <alignment horizontal="right"/>
    </xf>
    <xf numFmtId="164" fontId="1" fillId="10" borderId="3" xfId="0" applyNumberFormat="1" applyFont="1" applyFill="1" applyBorder="1" applyAlignment="1">
      <alignment horizontal="right"/>
    </xf>
    <xf numFmtId="164" fontId="1" fillId="9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 applyAlignment="1">
      <alignment horizontal="right"/>
    </xf>
    <xf numFmtId="167" fontId="0" fillId="0" borderId="3" xfId="0" applyNumberFormat="1" applyBorder="1"/>
    <xf numFmtId="166" fontId="0" fillId="0" borderId="3" xfId="0" applyNumberFormat="1" applyBorder="1"/>
    <xf numFmtId="14" fontId="5" fillId="0" borderId="3" xfId="0" applyNumberFormat="1" applyFont="1" applyBorder="1" applyAlignment="1">
      <alignment vertical="center"/>
    </xf>
    <xf numFmtId="14" fontId="0" fillId="0" borderId="3" xfId="0" applyNumberFormat="1" applyBorder="1"/>
    <xf numFmtId="164" fontId="0" fillId="0" borderId="3" xfId="0" applyNumberFormat="1" applyBorder="1" applyAlignment="1"/>
    <xf numFmtId="164" fontId="0" fillId="0" borderId="3" xfId="0" applyNumberFormat="1" applyBorder="1"/>
    <xf numFmtId="166" fontId="0" fillId="0" borderId="3" xfId="0" applyNumberFormat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/>
    <xf numFmtId="0" fontId="1" fillId="5" borderId="4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</cellXfs>
  <cellStyles count="2">
    <cellStyle name="Normal" xfId="0" builtinId="0"/>
    <cellStyle name="Normal 2" xfId="1" xr:uid="{84C2EEC5-3F14-49E9-B965-7665070FAA8D}"/>
  </cellStyles>
  <dxfs count="19">
    <dxf>
      <fill>
        <patternFill>
          <bgColor rgb="FFFF0000"/>
        </patternFill>
      </fill>
    </dxf>
    <dxf>
      <fill>
        <patternFill patternType="gray125">
          <bgColor theme="0"/>
        </patternFill>
      </fill>
    </dxf>
    <dxf>
      <fill>
        <patternFill patternType="gray125"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-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 patternType="gray125">
          <bgColor theme="2"/>
        </patternFill>
      </fill>
    </dxf>
    <dxf>
      <fill>
        <patternFill patternType="gray125">
          <bgColor theme="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noThreeD="1" sel="0" val="0"/>
</file>

<file path=xl/ctrlProps/ctrlProp2.xml><?xml version="1.0" encoding="utf-8"?>
<formControlPr xmlns="http://schemas.microsoft.com/office/spreadsheetml/2009/9/main" objectType="Drop" dropStyle="combo" dx="22" fmlaLink="$B$1" fmlaRange="$F$4:$F$15" noThreeD="1" sel="1" val="0"/>
</file>

<file path=xl/ctrlProps/ctrlProp3.xml><?xml version="1.0" encoding="utf-8"?>
<formControlPr xmlns="http://schemas.microsoft.com/office/spreadsheetml/2009/9/main" objectType="Drop" dropStyle="combo" dx="22" fmlaLink="$C$1" fmlaRange="$J$4:$J$16" noThreeD="1" sel="3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0</xdr:col>
          <xdr:colOff>752475</xdr:colOff>
          <xdr:row>0</xdr:row>
          <xdr:rowOff>161925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2</xdr:col>
          <xdr:colOff>0</xdr:colOff>
          <xdr:row>1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9525</xdr:rowOff>
    </xdr:to>
    <xdr:pic>
      <xdr:nvPicPr>
        <xdr:cNvPr id="6" name="Image 5" descr=";)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17</xdr:row>
      <xdr:rowOff>0</xdr:rowOff>
    </xdr:from>
    <xdr:ext cx="9525" cy="9525"/>
    <xdr:pic>
      <xdr:nvPicPr>
        <xdr:cNvPr id="8" name="Image 7" descr=";)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</xdr:row>
      <xdr:rowOff>0</xdr:rowOff>
    </xdr:from>
    <xdr:ext cx="9525" cy="9525"/>
    <xdr:pic>
      <xdr:nvPicPr>
        <xdr:cNvPr id="10" name="Image 9" descr=";)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"/>
    <xdr:pic>
      <xdr:nvPicPr>
        <xdr:cNvPr id="13" name="Image 12" descr=";)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"/>
    <xdr:pic>
      <xdr:nvPicPr>
        <xdr:cNvPr id="14" name="Image 13" descr=";)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17</xdr:row>
      <xdr:rowOff>0</xdr:rowOff>
    </xdr:from>
    <xdr:ext cx="9525" cy="9525"/>
    <xdr:pic>
      <xdr:nvPicPr>
        <xdr:cNvPr id="15" name="Image 14" descr=";)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16</xdr:row>
      <xdr:rowOff>0</xdr:rowOff>
    </xdr:from>
    <xdr:ext cx="9525" cy="9525"/>
    <xdr:pic>
      <xdr:nvPicPr>
        <xdr:cNvPr id="16" name="Image 15" descr=";)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9525" cy="9525"/>
    <xdr:pic>
      <xdr:nvPicPr>
        <xdr:cNvPr id="17" name="Image 16" descr=";)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17</xdr:row>
      <xdr:rowOff>0</xdr:rowOff>
    </xdr:from>
    <xdr:ext cx="9525" cy="9525"/>
    <xdr:pic>
      <xdr:nvPicPr>
        <xdr:cNvPr id="18" name="Image 17" descr=";)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"/>
    <xdr:pic>
      <xdr:nvPicPr>
        <xdr:cNvPr id="23" name="Image 22" descr=";)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</xdr:row>
      <xdr:rowOff>0</xdr:rowOff>
    </xdr:from>
    <xdr:ext cx="9525" cy="9525"/>
    <xdr:pic>
      <xdr:nvPicPr>
        <xdr:cNvPr id="24" name="Image 23" descr=";)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3048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"/>
    <xdr:pic>
      <xdr:nvPicPr>
        <xdr:cNvPr id="25" name="Image 24" descr=";)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3429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"/>
    <xdr:pic>
      <xdr:nvPicPr>
        <xdr:cNvPr id="26" name="Image 25" descr=";)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3</xdr:col>
          <xdr:colOff>0</xdr:colOff>
          <xdr:row>0</xdr:row>
          <xdr:rowOff>180975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3A1E1-E9B8-404C-8E52-C3D97804553E}">
  <dimension ref="A1:U45"/>
  <sheetViews>
    <sheetView showGridLines="0" tabSelected="1" topLeftCell="A8" workbookViewId="0">
      <selection activeCell="A23" sqref="A23"/>
    </sheetView>
  </sheetViews>
  <sheetFormatPr baseColWidth="10" defaultRowHeight="15" x14ac:dyDescent="0.25"/>
  <cols>
    <col min="1" max="1" width="10.140625" customWidth="1"/>
    <col min="2" max="18" width="20.7109375" customWidth="1"/>
    <col min="20" max="20" width="27.28515625" customWidth="1"/>
    <col min="21" max="21" width="28" customWidth="1"/>
  </cols>
  <sheetData>
    <row r="1" spans="1:21" hidden="1" x14ac:dyDescent="0.25"/>
    <row r="2" spans="1:21" hidden="1" x14ac:dyDescent="0.25">
      <c r="N2" s="3"/>
      <c r="S2" t="s">
        <v>19</v>
      </c>
      <c r="U2" s="4">
        <f>DATE(B5,A5,1)</f>
        <v>44013</v>
      </c>
    </row>
    <row r="3" spans="1:21" hidden="1" x14ac:dyDescent="0.25">
      <c r="N3" s="3"/>
      <c r="S3" t="s">
        <v>18</v>
      </c>
      <c r="U3" s="4">
        <f>EOMONTH(U2,U21)</f>
        <v>44043</v>
      </c>
    </row>
    <row r="4" spans="1:21" ht="15.75" hidden="1" thickBot="1" x14ac:dyDescent="0.3">
      <c r="N4" s="3"/>
      <c r="S4" t="s">
        <v>20</v>
      </c>
      <c r="U4" s="4"/>
    </row>
    <row r="5" spans="1:21" ht="15.75" thickBot="1" x14ac:dyDescent="0.3">
      <c r="A5" s="1">
        <v>7</v>
      </c>
      <c r="B5" s="2">
        <v>2020</v>
      </c>
      <c r="C5" s="34"/>
      <c r="U5">
        <f>WEEKDAY(U2,2)</f>
        <v>3</v>
      </c>
    </row>
    <row r="7" spans="1:21" x14ac:dyDescent="0.25">
      <c r="B7" s="66" t="str">
        <f>"Calendrier "&amp;PROPER(TEXT(DATE(B5,A5,1),"MMMM")&amp;" ")&amp;" "&amp;B5</f>
        <v>Calendrier Juillet  2020</v>
      </c>
      <c r="C7" s="66"/>
      <c r="D7" s="5" t="s">
        <v>7</v>
      </c>
      <c r="E7" s="5" t="s">
        <v>8</v>
      </c>
      <c r="F7" s="5" t="s">
        <v>23</v>
      </c>
      <c r="G7" s="5" t="s">
        <v>24</v>
      </c>
      <c r="H7" s="5" t="s">
        <v>9</v>
      </c>
      <c r="I7" s="5" t="s">
        <v>10</v>
      </c>
      <c r="J7" s="5" t="s">
        <v>11</v>
      </c>
      <c r="K7" s="5" t="s">
        <v>12</v>
      </c>
      <c r="L7" s="5" t="s">
        <v>15</v>
      </c>
      <c r="M7" s="5" t="s">
        <v>13</v>
      </c>
      <c r="N7" s="5" t="s">
        <v>14</v>
      </c>
      <c r="O7" s="5" t="s">
        <v>31</v>
      </c>
      <c r="P7" s="5" t="s">
        <v>30</v>
      </c>
      <c r="Q7" s="5" t="s">
        <v>16</v>
      </c>
      <c r="R7" s="14" t="s">
        <v>17</v>
      </c>
    </row>
    <row r="8" spans="1:21" x14ac:dyDescent="0.25">
      <c r="A8" s="3"/>
      <c r="B8" s="6" t="s">
        <v>0</v>
      </c>
      <c r="C8" s="12">
        <f>U2-U5+1</f>
        <v>44011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5"/>
    </row>
    <row r="9" spans="1:21" x14ac:dyDescent="0.25">
      <c r="A9" s="3"/>
      <c r="B9" s="6" t="s">
        <v>1</v>
      </c>
      <c r="C9" s="12">
        <f>C8+1</f>
        <v>44012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5"/>
    </row>
    <row r="10" spans="1:21" x14ac:dyDescent="0.25">
      <c r="A10" s="3"/>
      <c r="B10" s="6" t="s">
        <v>2</v>
      </c>
      <c r="C10" s="12">
        <f t="shared" ref="C10:C21" si="0">C9+1</f>
        <v>44013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5"/>
    </row>
    <row r="11" spans="1:21" x14ac:dyDescent="0.25">
      <c r="A11" s="29"/>
      <c r="B11" s="6" t="s">
        <v>3</v>
      </c>
      <c r="C11" s="12">
        <f t="shared" si="0"/>
        <v>44014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5"/>
    </row>
    <row r="12" spans="1:21" x14ac:dyDescent="0.25">
      <c r="A12" s="29"/>
      <c r="B12" s="6" t="s">
        <v>4</v>
      </c>
      <c r="C12" s="12">
        <f t="shared" si="0"/>
        <v>44015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15"/>
    </row>
    <row r="13" spans="1:21" x14ac:dyDescent="0.25">
      <c r="A13" s="29"/>
      <c r="B13" s="6" t="s">
        <v>5</v>
      </c>
      <c r="C13" s="12">
        <f t="shared" si="0"/>
        <v>44016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15"/>
    </row>
    <row r="14" spans="1:21" x14ac:dyDescent="0.25">
      <c r="A14" s="29"/>
      <c r="B14" s="6" t="s">
        <v>6</v>
      </c>
      <c r="C14" s="12">
        <f t="shared" si="0"/>
        <v>44017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15"/>
    </row>
    <row r="15" spans="1:21" x14ac:dyDescent="0.25">
      <c r="A15" s="29"/>
      <c r="B15" s="6" t="s">
        <v>0</v>
      </c>
      <c r="C15" s="12">
        <f t="shared" si="0"/>
        <v>44018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15"/>
    </row>
    <row r="16" spans="1:21" x14ac:dyDescent="0.25">
      <c r="A16" s="29"/>
      <c r="B16" s="6" t="s">
        <v>1</v>
      </c>
      <c r="C16" s="12">
        <f t="shared" si="0"/>
        <v>44019</v>
      </c>
      <c r="D16" s="9" t="s">
        <v>21</v>
      </c>
      <c r="E16" s="9" t="s">
        <v>25</v>
      </c>
      <c r="F16" s="9" t="s">
        <v>22</v>
      </c>
      <c r="G16" s="9" t="s">
        <v>26</v>
      </c>
      <c r="H16" s="9">
        <v>1</v>
      </c>
      <c r="I16" s="9"/>
      <c r="J16" s="9"/>
      <c r="K16" s="9" t="s">
        <v>74</v>
      </c>
      <c r="L16" s="9" t="s">
        <v>28</v>
      </c>
      <c r="M16" s="9"/>
      <c r="N16" s="9" t="s">
        <v>29</v>
      </c>
      <c r="O16" s="9" t="s">
        <v>75</v>
      </c>
      <c r="P16" s="38" t="s">
        <v>32</v>
      </c>
      <c r="Q16" s="9" t="s">
        <v>76</v>
      </c>
      <c r="R16" s="16">
        <v>1</v>
      </c>
    </row>
    <row r="17" spans="1:18" x14ac:dyDescent="0.25">
      <c r="A17" s="29"/>
      <c r="B17" s="6" t="s">
        <v>2</v>
      </c>
      <c r="C17" s="12">
        <f t="shared" si="0"/>
        <v>44020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15"/>
    </row>
    <row r="18" spans="1:18" x14ac:dyDescent="0.25">
      <c r="A18" s="29"/>
      <c r="B18" s="6" t="s">
        <v>3</v>
      </c>
      <c r="C18" s="12">
        <f t="shared" si="0"/>
        <v>44021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15"/>
    </row>
    <row r="19" spans="1:18" x14ac:dyDescent="0.25">
      <c r="A19" s="29"/>
      <c r="B19" s="6" t="s">
        <v>4</v>
      </c>
      <c r="C19" s="12">
        <f t="shared" si="0"/>
        <v>44022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15"/>
    </row>
    <row r="20" spans="1:18" x14ac:dyDescent="0.25">
      <c r="A20" s="29"/>
      <c r="B20" s="6" t="s">
        <v>5</v>
      </c>
      <c r="C20" s="12">
        <f t="shared" si="0"/>
        <v>44023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15"/>
    </row>
    <row r="21" spans="1:18" x14ac:dyDescent="0.25">
      <c r="A21" s="29"/>
      <c r="B21" s="6" t="s">
        <v>6</v>
      </c>
      <c r="C21" s="12">
        <f t="shared" si="0"/>
        <v>44024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15"/>
    </row>
    <row r="22" spans="1:18" x14ac:dyDescent="0.25">
      <c r="A22" s="29"/>
      <c r="B22" s="6" t="s">
        <v>0</v>
      </c>
      <c r="C22" s="12">
        <f t="shared" ref="C22:C28" si="1">C21+1</f>
        <v>44025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15"/>
    </row>
    <row r="23" spans="1:18" x14ac:dyDescent="0.25">
      <c r="A23" t="b">
        <f>NOT(ISNA(VLOOKUP(C23,Feuil2!J4:J16,1,0)))</f>
        <v>1</v>
      </c>
      <c r="B23" s="6" t="s">
        <v>1</v>
      </c>
      <c r="C23" s="12">
        <f t="shared" si="1"/>
        <v>44026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15"/>
    </row>
    <row r="24" spans="1:18" x14ac:dyDescent="0.25">
      <c r="A24" s="29" t="b">
        <f>NOT(ISNA(VLOOKUP(C24,Feuil2!J5:J17,1,0)))</f>
        <v>0</v>
      </c>
      <c r="B24" s="6" t="s">
        <v>2</v>
      </c>
      <c r="C24" s="12">
        <f t="shared" si="1"/>
        <v>44027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15"/>
    </row>
    <row r="25" spans="1:18" x14ac:dyDescent="0.25">
      <c r="B25" s="6" t="s">
        <v>3</v>
      </c>
      <c r="C25" s="12">
        <f t="shared" si="1"/>
        <v>44028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5"/>
    </row>
    <row r="26" spans="1:18" x14ac:dyDescent="0.25">
      <c r="B26" s="6" t="s">
        <v>4</v>
      </c>
      <c r="C26" s="12">
        <f t="shared" si="1"/>
        <v>44029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15"/>
    </row>
    <row r="27" spans="1:18" x14ac:dyDescent="0.25">
      <c r="B27" s="6" t="s">
        <v>5</v>
      </c>
      <c r="C27" s="12">
        <f t="shared" si="1"/>
        <v>44030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15"/>
    </row>
    <row r="28" spans="1:18" x14ac:dyDescent="0.25">
      <c r="B28" s="6" t="s">
        <v>6</v>
      </c>
      <c r="C28" s="12">
        <f t="shared" si="1"/>
        <v>44031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15"/>
    </row>
    <row r="29" spans="1:18" x14ac:dyDescent="0.25">
      <c r="B29" s="6" t="s">
        <v>0</v>
      </c>
      <c r="C29" s="12">
        <f t="shared" ref="C29:C35" si="2">C28+1</f>
        <v>44032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15"/>
    </row>
    <row r="30" spans="1:18" x14ac:dyDescent="0.25">
      <c r="B30" s="6" t="s">
        <v>1</v>
      </c>
      <c r="C30" s="12">
        <f t="shared" si="2"/>
        <v>44033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15"/>
    </row>
    <row r="31" spans="1:18" x14ac:dyDescent="0.25">
      <c r="B31" s="6" t="s">
        <v>2</v>
      </c>
      <c r="C31" s="12">
        <f t="shared" si="2"/>
        <v>44034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15"/>
    </row>
    <row r="32" spans="1:18" x14ac:dyDescent="0.25">
      <c r="B32" s="6" t="s">
        <v>3</v>
      </c>
      <c r="C32" s="12">
        <f t="shared" si="2"/>
        <v>44035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15"/>
    </row>
    <row r="33" spans="2:18" x14ac:dyDescent="0.25">
      <c r="B33" s="6" t="s">
        <v>4</v>
      </c>
      <c r="C33" s="12">
        <f t="shared" si="2"/>
        <v>44036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15"/>
    </row>
    <row r="34" spans="2:18" x14ac:dyDescent="0.25">
      <c r="B34" s="6" t="s">
        <v>5</v>
      </c>
      <c r="C34" s="12">
        <f t="shared" si="2"/>
        <v>44037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5"/>
    </row>
    <row r="35" spans="2:18" x14ac:dyDescent="0.25">
      <c r="B35" s="6" t="s">
        <v>6</v>
      </c>
      <c r="C35" s="12">
        <f t="shared" si="2"/>
        <v>44038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15"/>
    </row>
    <row r="36" spans="2:18" x14ac:dyDescent="0.25">
      <c r="B36" s="6" t="s">
        <v>0</v>
      </c>
      <c r="C36" s="12">
        <f t="shared" ref="C36:C44" si="3">C35+1</f>
        <v>44039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15"/>
    </row>
    <row r="37" spans="2:18" x14ac:dyDescent="0.25">
      <c r="B37" s="6" t="s">
        <v>1</v>
      </c>
      <c r="C37" s="12">
        <f t="shared" si="3"/>
        <v>44040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15"/>
    </row>
    <row r="38" spans="2:18" x14ac:dyDescent="0.25">
      <c r="B38" s="6" t="s">
        <v>2</v>
      </c>
      <c r="C38" s="12">
        <f t="shared" si="3"/>
        <v>44041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15"/>
    </row>
    <row r="39" spans="2:18" x14ac:dyDescent="0.25">
      <c r="B39" s="6" t="s">
        <v>3</v>
      </c>
      <c r="C39" s="12">
        <f t="shared" si="3"/>
        <v>44042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5"/>
    </row>
    <row r="40" spans="2:18" x14ac:dyDescent="0.25">
      <c r="B40" s="6" t="s">
        <v>4</v>
      </c>
      <c r="C40" s="12">
        <f t="shared" si="3"/>
        <v>44043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5"/>
    </row>
    <row r="41" spans="2:18" x14ac:dyDescent="0.25">
      <c r="B41" s="6" t="s">
        <v>5</v>
      </c>
      <c r="C41" s="12">
        <f t="shared" si="3"/>
        <v>44044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15"/>
    </row>
    <row r="42" spans="2:18" x14ac:dyDescent="0.25">
      <c r="B42" s="6" t="s">
        <v>6</v>
      </c>
      <c r="C42" s="12">
        <f t="shared" si="3"/>
        <v>44045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15"/>
    </row>
    <row r="43" spans="2:18" x14ac:dyDescent="0.25">
      <c r="B43" s="6" t="s">
        <v>0</v>
      </c>
      <c r="C43" s="12">
        <f t="shared" si="3"/>
        <v>44046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5"/>
    </row>
    <row r="44" spans="2:18" x14ac:dyDescent="0.25">
      <c r="B44" s="6" t="s">
        <v>1</v>
      </c>
      <c r="C44" s="12">
        <f t="shared" si="3"/>
        <v>44047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15"/>
    </row>
    <row r="45" spans="2:18" x14ac:dyDescent="0.25"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3">
        <f>SUM(R8:R44)</f>
        <v>1</v>
      </c>
    </row>
  </sheetData>
  <mergeCells count="1">
    <mergeCell ref="B7:C7"/>
  </mergeCells>
  <phoneticPr fontId="2" type="noConversion"/>
  <conditionalFormatting sqref="A5">
    <cfRule type="expression" dxfId="18" priority="57">
      <formula>OR(A9&lt;$F$9,A9&gt;$F$17)</formula>
    </cfRule>
  </conditionalFormatting>
  <conditionalFormatting sqref="C8">
    <cfRule type="expression" dxfId="17" priority="56">
      <formula>OR(C8&lt;$U$2,C8&gt;$U$3)</formula>
    </cfRule>
    <cfRule type="expression" dxfId="16" priority="20">
      <formula>OR(C8&lt;$U$2,C8&gt;$U$3)</formula>
    </cfRule>
  </conditionalFormatting>
  <conditionalFormatting sqref="A8:A10">
    <cfRule type="expression" dxfId="15" priority="54">
      <formula>WEEKDAY(C8,2)&gt;5</formula>
    </cfRule>
  </conditionalFormatting>
  <conditionalFormatting sqref="C8:C44">
    <cfRule type="expression" dxfId="14" priority="30" stopIfTrue="1">
      <formula>VLOOKUP($A2,Férié,1,FALSE)</formula>
    </cfRule>
    <cfRule type="expression" dxfId="13" priority="31" stopIfTrue="1">
      <formula>VLOOKUP($C8,Fériés,1,FALSE)</formula>
    </cfRule>
    <cfRule type="expression" dxfId="12" priority="32" stopIfTrue="1">
      <formula>VLOOKUP($A2,Fériés,1,FALSE)</formula>
    </cfRule>
    <cfRule type="expression" dxfId="11" priority="45">
      <formula>"NB.SI.ENS(Feuil2!$j$4;$J!15;C$8)&gt;0"</formula>
    </cfRule>
    <cfRule type="expression" dxfId="10" priority="46">
      <formula>"BB.SI.ENS(Feuil2!$J%4;£J$15;C$8)&gt;0"</formula>
    </cfRule>
    <cfRule type="expression" dxfId="9" priority="47">
      <formula>"NB.SI.ENS(LISTE!$J$4;$J$15;C$6&gt;0"</formula>
    </cfRule>
    <cfRule type="expression" dxfId="8" priority="48">
      <formula>"NB.SI.EMS(Feuil2!$C$3;$C$15:C$8)&gt;0"</formula>
    </cfRule>
    <cfRule type="expression" dxfId="7" priority="49">
      <formula>WEEKDAY(C$8,2)&gt;5</formula>
    </cfRule>
    <cfRule type="expression" dxfId="6" priority="50">
      <formula>WEEKDAY(C8,2)&gt;5</formula>
    </cfRule>
    <cfRule type="expression" priority="51">
      <formula>WEEKDAY(C8,2)&gt;5</formula>
    </cfRule>
    <cfRule type="expression" priority="52">
      <formula>WEEKDAY(C8,2)&gt;5</formula>
    </cfRule>
    <cfRule type="expression" dxfId="5" priority="29">
      <formula>COUNTIF(Fériés,A3A°a)&lt;0</formula>
    </cfRule>
    <cfRule type="expression" dxfId="4" priority="10">
      <formula>"'=NON(ESTNA(RECHERCHEV(C$8;Feuil2!J;$4$;$J$16;1;0)))"</formula>
    </cfRule>
  </conditionalFormatting>
  <conditionalFormatting sqref="C8:C44">
    <cfRule type="expression" dxfId="3" priority="21">
      <formula>"'=NB.SI($J4$;$J$16;C8)=1"</formula>
    </cfRule>
  </conditionalFormatting>
  <conditionalFormatting sqref="C9:C44">
    <cfRule type="expression" dxfId="2" priority="18">
      <formula>OR(C9&lt;$U$2,C9&gt;$U$3)</formula>
    </cfRule>
    <cfRule type="expression" dxfId="1" priority="19">
      <formula>OR(C9&lt;$U$2,C9&gt;$U$3)</formula>
    </cfRule>
  </conditionalFormatting>
  <conditionalFormatting sqref="C8:R45">
    <cfRule type="expression" dxfId="0" priority="3">
      <formula>VLOOKUP(A2,Fériés,FALSE)</formula>
    </cfRule>
  </conditionalFormatting>
  <dataValidations count="2">
    <dataValidation type="list" allowBlank="1" showInputMessage="1" showErrorMessage="1" sqref="B5" xr:uid="{9F4AD954-8AFE-4BF9-AEC2-5E02D0CBE7FB}">
      <formula1>LISTEANNÉES</formula1>
    </dataValidation>
    <dataValidation type="list" allowBlank="1" showInputMessage="1" showErrorMessage="1" sqref="A5" xr:uid="{816A3FEA-1722-4CB3-9BF3-900BFF174526}">
      <formula1>lISTEMOIS</formula1>
    </dataValidation>
  </dataValidations>
  <pageMargins left="0.7" right="0.7" top="0.75" bottom="0.75" header="0.3" footer="0.3"/>
  <pageSetup paperSize="9" orientation="portrait" r:id="rId1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BEDC-425E-40CD-AA23-2942D5843B91}">
  <dimension ref="A1:P35"/>
  <sheetViews>
    <sheetView workbookViewId="0">
      <selection activeCell="E31" sqref="E31"/>
    </sheetView>
  </sheetViews>
  <sheetFormatPr baseColWidth="10" defaultRowHeight="15" x14ac:dyDescent="0.25"/>
  <cols>
    <col min="1" max="1" width="24.140625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44013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7">
        <v>44013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47">
        <v>44014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47">
        <v>44015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47">
        <v>44016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47">
        <v>44017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47">
        <v>44018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47">
        <v>44019</v>
      </c>
      <c r="B10" s="11" t="s">
        <v>21</v>
      </c>
      <c r="C10" s="11" t="s">
        <v>25</v>
      </c>
      <c r="D10" s="11" t="s">
        <v>22</v>
      </c>
      <c r="E10" s="11" t="s">
        <v>26</v>
      </c>
      <c r="F10" s="11">
        <v>1</v>
      </c>
      <c r="G10" s="11"/>
      <c r="H10" s="11"/>
      <c r="I10" s="11" t="s">
        <v>27</v>
      </c>
      <c r="J10" s="11" t="s">
        <v>28</v>
      </c>
      <c r="K10" s="11"/>
      <c r="L10" s="11" t="s">
        <v>29</v>
      </c>
      <c r="M10" s="11" t="s">
        <v>75</v>
      </c>
      <c r="N10" s="11" t="s">
        <v>32</v>
      </c>
      <c r="O10" s="11" t="s">
        <v>76</v>
      </c>
      <c r="P10" s="11">
        <v>1</v>
      </c>
    </row>
    <row r="11" spans="1:16" x14ac:dyDescent="0.25">
      <c r="A11" s="47">
        <v>44020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47">
        <v>44021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47">
        <v>44022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47">
        <v>44023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x14ac:dyDescent="0.25">
      <c r="A15" s="47">
        <v>44024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47">
        <v>44025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8">
        <v>44026</v>
      </c>
      <c r="B17" s="67" t="s">
        <v>40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</row>
    <row r="18" spans="1:16" x14ac:dyDescent="0.25">
      <c r="A18" s="47">
        <v>44027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x14ac:dyDescent="0.25">
      <c r="A19" s="47">
        <v>44028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47">
        <v>44029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47">
        <v>44030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47">
        <v>44031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47">
        <v>44032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47">
        <v>44033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47">
        <v>44034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47">
        <v>44035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47">
        <v>44036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47">
        <v>44037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47">
        <v>44038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47">
        <v>44039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47">
        <v>44040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47">
        <v>44041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47">
        <v>44042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47">
        <v>44043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1</v>
      </c>
    </row>
  </sheetData>
  <mergeCells count="1">
    <mergeCell ref="B17:P1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69BF-521C-43A4-AD0F-77F6C24A60AD}">
  <dimension ref="A1:P35"/>
  <sheetViews>
    <sheetView workbookViewId="0">
      <selection activeCell="E31" sqref="E31"/>
    </sheetView>
  </sheetViews>
  <sheetFormatPr baseColWidth="10" defaultRowHeight="15" x14ac:dyDescent="0.25"/>
  <cols>
    <col min="1" max="1" width="24.140625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44044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9">
        <v>44044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49">
        <v>44045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47">
        <v>44046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47">
        <v>44047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47">
        <v>44048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47">
        <v>44049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47">
        <v>44050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49">
        <v>44051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49">
        <v>44052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47">
        <v>44053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47">
        <v>44054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x14ac:dyDescent="0.25">
      <c r="A15" s="47">
        <v>44055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47">
        <v>44056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7">
        <v>44057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5">
      <c r="A18" s="48">
        <v>44058</v>
      </c>
      <c r="B18" s="67" t="s">
        <v>41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</row>
    <row r="19" spans="1:16" x14ac:dyDescent="0.25">
      <c r="A19" s="49">
        <v>44059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47">
        <v>44060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47">
        <v>44061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47">
        <v>44062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47">
        <v>44063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47">
        <v>44064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49">
        <v>44065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49">
        <v>44066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47">
        <v>44067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47">
        <v>44068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47">
        <v>44069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47">
        <v>44070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47">
        <v>44071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49">
        <v>44072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49">
        <v>44073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47">
        <v>44074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0</v>
      </c>
    </row>
  </sheetData>
  <mergeCells count="1">
    <mergeCell ref="B18:P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2CE6-9FE5-41C0-9D09-BE3EFE6A82DD}">
  <dimension ref="A1:P35"/>
  <sheetViews>
    <sheetView workbookViewId="0">
      <selection activeCell="E33" sqref="E33"/>
    </sheetView>
  </sheetViews>
  <sheetFormatPr baseColWidth="10" defaultRowHeight="15" x14ac:dyDescent="0.25"/>
  <cols>
    <col min="1" max="1" width="27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44075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55">
        <v>44075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55">
        <v>44076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55">
        <v>44077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55">
        <v>44078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53">
        <v>44079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3">
        <v>44080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55">
        <v>44081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55">
        <v>44082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55">
        <v>44083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55">
        <v>44084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55">
        <v>44085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x14ac:dyDescent="0.25">
      <c r="A15" s="53">
        <v>44086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53">
        <v>44087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55">
        <v>44088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5">
      <c r="A18" s="55">
        <v>44089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5">
      <c r="A19" s="55">
        <v>44090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55">
        <v>44091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55">
        <v>44092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53">
        <v>44093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53">
        <v>44094</v>
      </c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55">
        <v>44095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55">
        <v>44096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55">
        <v>44097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55">
        <v>44098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55">
        <v>44099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53">
        <v>44100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53">
        <v>44101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55">
        <v>44102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55">
        <v>44103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55">
        <v>44104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55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4822-8803-48E5-8B6E-8DA2F159BD33}">
  <dimension ref="A1:P35"/>
  <sheetViews>
    <sheetView workbookViewId="0">
      <selection activeCell="A29" sqref="A29:A33"/>
    </sheetView>
  </sheetViews>
  <sheetFormatPr baseColWidth="10" defaultRowHeight="15" x14ac:dyDescent="0.25"/>
  <cols>
    <col min="1" max="1" width="27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44105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55">
        <v>44105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x14ac:dyDescent="0.25">
      <c r="A5" s="55">
        <v>44106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53">
        <v>44107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53">
        <v>44108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55">
        <v>44109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5">
        <v>44110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55">
        <v>44111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55">
        <v>44112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55">
        <v>44113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53">
        <v>44114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53">
        <v>44115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6" x14ac:dyDescent="0.25">
      <c r="A15" s="55">
        <v>44116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55">
        <v>44117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55">
        <v>44118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5">
      <c r="A18" s="55">
        <v>44119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5">
      <c r="A19" s="55">
        <v>44120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53">
        <v>44121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53">
        <v>44122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55">
        <v>44123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55">
        <v>44124</v>
      </c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55">
        <v>44125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55">
        <v>44126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55">
        <v>44127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53">
        <v>44128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53">
        <v>44129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55">
        <v>44130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55">
        <v>44131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55">
        <v>44132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55">
        <v>44133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55">
        <v>44134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53">
        <v>44135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9ABD-D006-44A5-8BD8-6C7768332E8A}">
  <dimension ref="A1:P35"/>
  <sheetViews>
    <sheetView workbookViewId="0">
      <selection activeCell="C39" sqref="C39"/>
    </sheetView>
  </sheetViews>
  <sheetFormatPr baseColWidth="10" defaultRowHeight="15" x14ac:dyDescent="0.25"/>
  <cols>
    <col min="1" max="1" width="27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44136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54">
        <v>44136</v>
      </c>
      <c r="B4" s="67" t="s">
        <v>46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x14ac:dyDescent="0.25">
      <c r="A5" s="55">
        <v>44137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55">
        <v>44138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55">
        <v>44139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55">
        <v>44140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5">
        <v>44141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53">
        <v>44142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53">
        <v>44143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55">
        <v>44144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55">
        <v>44145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54">
        <v>44146</v>
      </c>
      <c r="B14" s="67" t="s">
        <v>42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</row>
    <row r="15" spans="1:16" x14ac:dyDescent="0.25">
      <c r="A15" s="55">
        <v>44147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55">
        <v>44148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53">
        <v>44149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5">
      <c r="A18" s="53">
        <v>44150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5">
      <c r="A19" s="55">
        <v>44151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55">
        <v>44152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55">
        <v>44153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55">
        <v>44154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55">
        <v>44155</v>
      </c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53">
        <v>44156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53">
        <v>44157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55">
        <v>44158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55">
        <v>44159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55">
        <v>44160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55">
        <v>44161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55">
        <v>44162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53">
        <v>44163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53">
        <v>44164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55">
        <v>44165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55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0</v>
      </c>
    </row>
  </sheetData>
  <mergeCells count="2">
    <mergeCell ref="B4:P4"/>
    <mergeCell ref="B14:P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560F-EC0C-415C-A982-55D28EAFAF07}">
  <dimension ref="A1:P35"/>
  <sheetViews>
    <sheetView topLeftCell="A16" workbookViewId="0">
      <selection activeCell="C42" sqref="C42"/>
    </sheetView>
  </sheetViews>
  <sheetFormatPr baseColWidth="10" defaultRowHeight="15" x14ac:dyDescent="0.25"/>
  <cols>
    <col min="1" max="1" width="27" style="36" customWidth="1"/>
    <col min="2" max="16" width="20.7109375" style="36" customWidth="1"/>
    <col min="17" max="16384" width="11.42578125" style="36"/>
  </cols>
  <sheetData>
    <row r="1" spans="1:16" ht="30" customHeight="1" x14ac:dyDescent="0.25">
      <c r="A1" s="10">
        <v>44166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55">
        <v>44166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5">
        <v>44167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x14ac:dyDescent="0.25">
      <c r="A6" s="55">
        <v>44168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x14ac:dyDescent="0.25">
      <c r="A7" s="55">
        <v>44169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53">
        <v>44170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x14ac:dyDescent="0.25">
      <c r="A9" s="53">
        <v>44171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x14ac:dyDescent="0.25">
      <c r="A10" s="55">
        <v>44172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55">
        <v>44173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x14ac:dyDescent="0.25">
      <c r="A12" s="55">
        <v>44174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 x14ac:dyDescent="0.25">
      <c r="A13" s="55">
        <v>44175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1:16" x14ac:dyDescent="0.25">
      <c r="A14" s="55">
        <v>44176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x14ac:dyDescent="0.25">
      <c r="A15" s="53">
        <v>44177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x14ac:dyDescent="0.25">
      <c r="A16" s="53">
        <v>44178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55">
        <v>44179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5">
      <c r="A18" s="55">
        <v>44180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5">
      <c r="A19" s="55">
        <v>44181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x14ac:dyDescent="0.25">
      <c r="A20" s="55">
        <v>44182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x14ac:dyDescent="0.25">
      <c r="A21" s="55">
        <v>44183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25">
      <c r="A22" s="53">
        <v>44184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53">
        <v>44185</v>
      </c>
      <c r="B23" s="5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25">
      <c r="A24" s="55">
        <v>44186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55">
        <v>44187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55">
        <v>44188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55">
        <v>44189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55">
        <v>44190</v>
      </c>
      <c r="B28" s="67" t="s">
        <v>77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9"/>
    </row>
    <row r="29" spans="1:16" x14ac:dyDescent="0.25">
      <c r="A29" s="53">
        <v>44191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x14ac:dyDescent="0.25">
      <c r="A30" s="53">
        <v>44192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x14ac:dyDescent="0.25">
      <c r="A31" s="55">
        <v>44193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5">
      <c r="A32" s="55">
        <v>44194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5">
      <c r="A33" s="55">
        <v>44195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11"/>
    </row>
    <row r="34" spans="1:16" x14ac:dyDescent="0.25">
      <c r="A34" s="55">
        <v>44196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25">
      <c r="P35" s="39">
        <f>SUM(P6:P34)</f>
        <v>0</v>
      </c>
    </row>
  </sheetData>
  <mergeCells count="1">
    <mergeCell ref="B28:P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F331-8F0B-406C-9334-B027BE48D6C1}">
  <dimension ref="B1:O28"/>
  <sheetViews>
    <sheetView workbookViewId="0">
      <selection activeCell="A2" sqref="A2"/>
    </sheetView>
  </sheetViews>
  <sheetFormatPr baseColWidth="10" defaultRowHeight="15" x14ac:dyDescent="0.25"/>
  <cols>
    <col min="2" max="3" width="11.42578125" customWidth="1"/>
    <col min="4" max="4" width="21.7109375" customWidth="1"/>
    <col min="8" max="8" width="33.85546875" customWidth="1"/>
    <col min="9" max="9" width="25.85546875" customWidth="1"/>
    <col min="10" max="10" width="15.85546875" bestFit="1" customWidth="1"/>
  </cols>
  <sheetData>
    <row r="1" spans="2:10" x14ac:dyDescent="0.25">
      <c r="B1">
        <v>1</v>
      </c>
      <c r="C1">
        <v>3</v>
      </c>
    </row>
    <row r="2" spans="2:10" x14ac:dyDescent="0.25">
      <c r="H2" s="17" t="s">
        <v>79</v>
      </c>
      <c r="I2" s="17"/>
      <c r="J2" s="18" t="s">
        <v>52</v>
      </c>
    </row>
    <row r="3" spans="2:10" x14ac:dyDescent="0.25">
      <c r="H3" s="29"/>
      <c r="I3" s="3"/>
      <c r="J3" s="19"/>
    </row>
    <row r="4" spans="2:10" x14ac:dyDescent="0.25">
      <c r="B4" s="30"/>
      <c r="E4">
        <v>1</v>
      </c>
      <c r="F4">
        <v>2020</v>
      </c>
      <c r="H4" s="13" t="s">
        <v>33</v>
      </c>
      <c r="I4" s="56">
        <f>DATE(F4,1,1)</f>
        <v>43831</v>
      </c>
      <c r="J4" s="57">
        <v>43831</v>
      </c>
    </row>
    <row r="5" spans="2:10" x14ac:dyDescent="0.25">
      <c r="E5">
        <f>E4+1</f>
        <v>2</v>
      </c>
      <c r="F5">
        <f>F4+1</f>
        <v>2021</v>
      </c>
      <c r="H5" s="13" t="s">
        <v>34</v>
      </c>
      <c r="I5" s="58">
        <f>DATE(F4,3,29.56+0.979*MOD(204-11*MOD(F4,19),30)-WEEKDAY(DATE(F4,3,28.56+0.979*MOD(204-11*MOD(F4,19),30))))</f>
        <v>43933</v>
      </c>
      <c r="J5" s="57">
        <v>43933</v>
      </c>
    </row>
    <row r="6" spans="2:10" x14ac:dyDescent="0.25">
      <c r="E6">
        <f t="shared" ref="E6:E15" si="0">E5+1</f>
        <v>3</v>
      </c>
      <c r="F6">
        <f t="shared" ref="F6:F15" si="1">F5+1</f>
        <v>2022</v>
      </c>
      <c r="H6" s="13" t="s">
        <v>35</v>
      </c>
      <c r="I6" s="59">
        <f>I5+1</f>
        <v>43934</v>
      </c>
      <c r="J6" s="57">
        <v>43934</v>
      </c>
    </row>
    <row r="7" spans="2:10" x14ac:dyDescent="0.25">
      <c r="E7">
        <f t="shared" si="0"/>
        <v>4</v>
      </c>
      <c r="F7">
        <f t="shared" si="1"/>
        <v>2023</v>
      </c>
      <c r="H7" s="13" t="s">
        <v>36</v>
      </c>
      <c r="I7" s="60">
        <f>DATE(F4,5,1)</f>
        <v>43952</v>
      </c>
      <c r="J7" s="57">
        <v>43952</v>
      </c>
    </row>
    <row r="8" spans="2:10" x14ac:dyDescent="0.25">
      <c r="E8">
        <f t="shared" si="0"/>
        <v>5</v>
      </c>
      <c r="F8">
        <f t="shared" si="1"/>
        <v>2024</v>
      </c>
      <c r="H8" s="13" t="s">
        <v>37</v>
      </c>
      <c r="I8" s="61">
        <f>DATE(F4,5,8)</f>
        <v>43959</v>
      </c>
      <c r="J8" s="57">
        <v>43959</v>
      </c>
    </row>
    <row r="9" spans="2:10" x14ac:dyDescent="0.25">
      <c r="E9">
        <f t="shared" si="0"/>
        <v>6</v>
      </c>
      <c r="F9">
        <f t="shared" si="1"/>
        <v>2025</v>
      </c>
      <c r="H9" s="13" t="s">
        <v>38</v>
      </c>
      <c r="I9" s="61">
        <f>DATE(F4,5,21)</f>
        <v>43972</v>
      </c>
      <c r="J9" s="57">
        <v>43972</v>
      </c>
    </row>
    <row r="10" spans="2:10" x14ac:dyDescent="0.25">
      <c r="E10">
        <f t="shared" si="0"/>
        <v>7</v>
      </c>
      <c r="F10">
        <f t="shared" si="1"/>
        <v>2026</v>
      </c>
      <c r="H10" s="13" t="s">
        <v>39</v>
      </c>
      <c r="I10" s="61">
        <f>+DATE(F4,5,31)</f>
        <v>43982</v>
      </c>
      <c r="J10" s="57">
        <v>43982</v>
      </c>
    </row>
    <row r="11" spans="2:10" x14ac:dyDescent="0.25">
      <c r="E11">
        <f t="shared" si="0"/>
        <v>8</v>
      </c>
      <c r="F11">
        <f t="shared" si="1"/>
        <v>2027</v>
      </c>
      <c r="H11" s="13" t="s">
        <v>45</v>
      </c>
      <c r="I11" s="61">
        <f>DATE(F4,6,1)</f>
        <v>43983</v>
      </c>
      <c r="J11" s="57">
        <v>43983</v>
      </c>
    </row>
    <row r="12" spans="2:10" x14ac:dyDescent="0.25">
      <c r="E12">
        <f t="shared" si="0"/>
        <v>9</v>
      </c>
      <c r="F12">
        <f t="shared" si="1"/>
        <v>2028</v>
      </c>
      <c r="H12" s="13" t="s">
        <v>40</v>
      </c>
      <c r="I12" s="61">
        <f>DATE(F5,7,14)</f>
        <v>44391</v>
      </c>
      <c r="J12" s="57">
        <v>44026</v>
      </c>
    </row>
    <row r="13" spans="2:10" x14ac:dyDescent="0.25">
      <c r="E13">
        <f t="shared" si="0"/>
        <v>10</v>
      </c>
      <c r="F13">
        <f t="shared" si="1"/>
        <v>2029</v>
      </c>
      <c r="H13" s="13" t="s">
        <v>41</v>
      </c>
      <c r="I13" s="61">
        <f>DATE(F5,8,15)</f>
        <v>44423</v>
      </c>
      <c r="J13" s="57">
        <v>44058</v>
      </c>
    </row>
    <row r="14" spans="2:10" x14ac:dyDescent="0.25">
      <c r="E14">
        <f t="shared" si="0"/>
        <v>11</v>
      </c>
      <c r="F14">
        <f t="shared" si="1"/>
        <v>2030</v>
      </c>
      <c r="H14" s="13" t="s">
        <v>46</v>
      </c>
      <c r="I14" s="61">
        <f>DATE(F5,11,1)</f>
        <v>44501</v>
      </c>
      <c r="J14" s="62">
        <v>44136</v>
      </c>
    </row>
    <row r="15" spans="2:10" x14ac:dyDescent="0.25">
      <c r="E15">
        <f t="shared" si="0"/>
        <v>12</v>
      </c>
      <c r="F15">
        <f t="shared" si="1"/>
        <v>2031</v>
      </c>
      <c r="H15" s="13" t="s">
        <v>42</v>
      </c>
      <c r="I15" s="61">
        <f>DATE(F5,11,11)</f>
        <v>44511</v>
      </c>
      <c r="J15" s="62">
        <v>44146</v>
      </c>
    </row>
    <row r="16" spans="2:10" x14ac:dyDescent="0.25">
      <c r="H16" s="13" t="s">
        <v>77</v>
      </c>
      <c r="I16" s="61">
        <f>DATE(F4,12,25)</f>
        <v>44190</v>
      </c>
      <c r="J16" s="57">
        <v>44190</v>
      </c>
    </row>
    <row r="17" spans="2:15" x14ac:dyDescent="0.25">
      <c r="B17" s="29"/>
      <c r="C17" s="3"/>
      <c r="D17" s="19"/>
      <c r="H17" s="29"/>
      <c r="I17" s="3"/>
      <c r="J17" s="19"/>
    </row>
    <row r="18" spans="2:15" x14ac:dyDescent="0.25">
      <c r="B18" s="29"/>
      <c r="C18" s="29"/>
      <c r="D18" s="19"/>
      <c r="H18" s="29"/>
      <c r="I18" s="29"/>
      <c r="J18" s="19"/>
    </row>
    <row r="19" spans="2:15" x14ac:dyDescent="0.25">
      <c r="B19" s="29"/>
      <c r="C19" s="30" t="s">
        <v>73</v>
      </c>
      <c r="D19" s="33"/>
      <c r="E19" s="30"/>
      <c r="F19" s="30"/>
      <c r="G19" s="30"/>
      <c r="H19" s="30"/>
      <c r="I19" s="30"/>
      <c r="J19" s="33"/>
      <c r="O19" t="s">
        <v>43</v>
      </c>
    </row>
    <row r="20" spans="2:15" x14ac:dyDescent="0.25">
      <c r="B20" s="29"/>
      <c r="C20" s="32"/>
      <c r="D20" s="19"/>
      <c r="H20" s="29"/>
      <c r="I20" s="32"/>
      <c r="J20" s="19"/>
    </row>
    <row r="21" spans="2:15" x14ac:dyDescent="0.25">
      <c r="B21" s="29"/>
      <c r="C21" s="3"/>
      <c r="D21" s="19"/>
      <c r="F21" s="30" t="s">
        <v>78</v>
      </c>
      <c r="H21" s="29"/>
      <c r="I21" s="3"/>
      <c r="J21" s="19"/>
    </row>
    <row r="22" spans="2:15" x14ac:dyDescent="0.25">
      <c r="B22" s="29"/>
      <c r="C22" s="3"/>
      <c r="D22" s="19"/>
      <c r="H22" s="29"/>
      <c r="I22" s="3"/>
      <c r="J22" s="19"/>
    </row>
    <row r="23" spans="2:15" x14ac:dyDescent="0.25">
      <c r="B23" s="29"/>
      <c r="C23" s="3"/>
      <c r="D23" s="19"/>
      <c r="H23" s="29"/>
      <c r="I23" s="3"/>
      <c r="J23" s="19"/>
    </row>
    <row r="24" spans="2:15" x14ac:dyDescent="0.25">
      <c r="B24" s="29"/>
      <c r="C24" s="3"/>
      <c r="D24" s="19"/>
      <c r="H24" s="29"/>
      <c r="I24" s="3"/>
      <c r="J24" s="19"/>
    </row>
    <row r="25" spans="2:15" x14ac:dyDescent="0.25">
      <c r="B25" s="29"/>
      <c r="C25" s="3"/>
      <c r="D25" s="19"/>
      <c r="H25" s="29"/>
      <c r="I25" s="3"/>
      <c r="J25" s="19"/>
    </row>
    <row r="26" spans="2:15" x14ac:dyDescent="0.25">
      <c r="B26" s="29"/>
      <c r="C26" s="3"/>
      <c r="D26" s="20"/>
      <c r="H26" s="29"/>
      <c r="I26" s="3"/>
      <c r="J26" s="20"/>
    </row>
    <row r="27" spans="2:15" x14ac:dyDescent="0.25">
      <c r="B27" s="29"/>
      <c r="C27" s="3"/>
      <c r="D27" s="20"/>
      <c r="H27" s="29"/>
      <c r="I27" s="3"/>
      <c r="J27" s="20"/>
    </row>
    <row r="28" spans="2:15" x14ac:dyDescent="0.25">
      <c r="B28" s="29"/>
      <c r="C28" s="3"/>
      <c r="D28" s="19"/>
      <c r="H28" s="29"/>
      <c r="I28" s="3"/>
      <c r="J28" s="19"/>
    </row>
  </sheetData>
  <dataValidations count="1">
    <dataValidation type="list" allowBlank="1" showInputMessage="1" showErrorMessage="1" sqref="C11" xr:uid="{F298E9A7-C9AE-46C6-821D-8599E6119F46}">
      <formula1>"Fériés"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0</xdr:col>
                    <xdr:colOff>752475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1</xdr:col>
                    <xdr:colOff>9525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Drop Down 7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51BB-2A3A-4D58-AB78-3918F8743A9F}">
  <dimension ref="A3:N18"/>
  <sheetViews>
    <sheetView topLeftCell="A4" workbookViewId="0">
      <selection activeCell="D21" sqref="D21"/>
    </sheetView>
  </sheetViews>
  <sheetFormatPr baseColWidth="10" defaultRowHeight="15" x14ac:dyDescent="0.25"/>
  <cols>
    <col min="2" max="2" width="15.85546875" customWidth="1"/>
    <col min="3" max="3" width="52.140625" customWidth="1"/>
  </cols>
  <sheetData>
    <row r="3" spans="1:14" x14ac:dyDescent="0.25">
      <c r="B3" s="30" t="s">
        <v>48</v>
      </c>
      <c r="C3" s="31">
        <v>2019</v>
      </c>
    </row>
    <row r="4" spans="1:14" x14ac:dyDescent="0.25">
      <c r="C4" s="31">
        <v>2019</v>
      </c>
    </row>
    <row r="5" spans="1:14" x14ac:dyDescent="0.25">
      <c r="A5" s="21" t="s">
        <v>51</v>
      </c>
      <c r="B5" s="22" t="s">
        <v>52</v>
      </c>
      <c r="C5" s="22" t="s">
        <v>53</v>
      </c>
      <c r="I5" s="26" t="s">
        <v>49</v>
      </c>
      <c r="J5" s="24"/>
      <c r="K5" s="24"/>
      <c r="L5" s="24"/>
      <c r="M5" s="24"/>
      <c r="N5" s="24">
        <v>2016</v>
      </c>
    </row>
    <row r="6" spans="1:14" x14ac:dyDescent="0.25">
      <c r="A6" s="21" t="s">
        <v>33</v>
      </c>
      <c r="B6" s="23">
        <v>43466</v>
      </c>
      <c r="C6" s="23" t="s">
        <v>56</v>
      </c>
      <c r="I6" s="24" t="s">
        <v>50</v>
      </c>
      <c r="J6" s="24"/>
      <c r="K6" s="24"/>
      <c r="L6" s="24"/>
      <c r="M6" s="24"/>
      <c r="N6" s="24">
        <v>2017</v>
      </c>
    </row>
    <row r="7" spans="1:14" x14ac:dyDescent="0.25">
      <c r="A7" s="21" t="s">
        <v>34</v>
      </c>
      <c r="B7" s="23">
        <v>43576</v>
      </c>
      <c r="C7" s="23" t="s">
        <v>58</v>
      </c>
      <c r="I7" s="24" t="s">
        <v>54</v>
      </c>
      <c r="J7" s="24" t="s">
        <v>55</v>
      </c>
      <c r="K7" s="27">
        <v>43466</v>
      </c>
      <c r="L7" s="24"/>
      <c r="M7" s="24"/>
      <c r="N7" s="24">
        <v>2018</v>
      </c>
    </row>
    <row r="8" spans="1:14" x14ac:dyDescent="0.25">
      <c r="A8" s="21" t="s">
        <v>35</v>
      </c>
      <c r="B8" s="23">
        <v>43577</v>
      </c>
      <c r="C8" s="23" t="s">
        <v>60</v>
      </c>
      <c r="I8" s="24" t="s">
        <v>57</v>
      </c>
      <c r="J8" s="24" t="s">
        <v>55</v>
      </c>
      <c r="K8" s="27">
        <v>43646</v>
      </c>
      <c r="L8" s="24"/>
      <c r="M8" s="24"/>
      <c r="N8" s="24">
        <v>2019</v>
      </c>
    </row>
    <row r="9" spans="1:14" x14ac:dyDescent="0.25">
      <c r="A9" s="21" t="s">
        <v>44</v>
      </c>
      <c r="B9" s="23">
        <v>43586</v>
      </c>
      <c r="C9" s="23" t="s">
        <v>61</v>
      </c>
      <c r="I9" s="24" t="s">
        <v>59</v>
      </c>
      <c r="J9" s="24" t="s">
        <v>55</v>
      </c>
      <c r="K9" s="25">
        <v>123</v>
      </c>
      <c r="L9" s="24"/>
      <c r="M9" s="24"/>
      <c r="N9" s="24">
        <v>2020</v>
      </c>
    </row>
    <row r="10" spans="1:14" x14ac:dyDescent="0.25">
      <c r="A10" s="21" t="s">
        <v>62</v>
      </c>
      <c r="B10" s="23">
        <v>43593</v>
      </c>
      <c r="C10" s="23" t="s">
        <v>63</v>
      </c>
      <c r="I10" s="24"/>
      <c r="J10" s="24"/>
      <c r="K10" s="24"/>
      <c r="L10" s="24"/>
      <c r="M10" s="24"/>
      <c r="N10" s="24">
        <v>2021</v>
      </c>
    </row>
    <row r="11" spans="1:14" x14ac:dyDescent="0.25">
      <c r="A11" s="21" t="s">
        <v>38</v>
      </c>
      <c r="B11" s="23">
        <v>43615</v>
      </c>
      <c r="C11" s="23" t="s">
        <v>64</v>
      </c>
      <c r="I11" s="24"/>
      <c r="J11" s="24"/>
      <c r="K11" s="24"/>
      <c r="L11" s="24"/>
      <c r="M11" s="24"/>
      <c r="N11" s="24">
        <v>2022</v>
      </c>
    </row>
    <row r="12" spans="1:14" x14ac:dyDescent="0.25">
      <c r="A12" s="21" t="s">
        <v>39</v>
      </c>
      <c r="B12" s="23">
        <v>43625</v>
      </c>
      <c r="C12" s="23" t="s">
        <v>65</v>
      </c>
      <c r="I12" s="24"/>
      <c r="J12" s="24"/>
      <c r="K12" s="24"/>
      <c r="L12" s="24"/>
      <c r="M12" s="24"/>
      <c r="N12" s="24">
        <v>2023</v>
      </c>
    </row>
    <row r="13" spans="1:14" x14ac:dyDescent="0.25">
      <c r="A13" s="21" t="s">
        <v>45</v>
      </c>
      <c r="B13" s="23">
        <v>43626</v>
      </c>
      <c r="C13" s="23" t="s">
        <v>66</v>
      </c>
      <c r="I13" s="24"/>
      <c r="J13" s="24"/>
      <c r="K13" s="28"/>
      <c r="L13" s="24"/>
      <c r="M13" s="24"/>
      <c r="N13" s="24">
        <v>2024</v>
      </c>
    </row>
    <row r="14" spans="1:14" x14ac:dyDescent="0.25">
      <c r="A14" s="21" t="s">
        <v>40</v>
      </c>
      <c r="B14" s="23">
        <v>43660</v>
      </c>
      <c r="C14" s="23" t="s">
        <v>67</v>
      </c>
      <c r="I14" s="24"/>
      <c r="J14" s="24"/>
      <c r="K14" s="28"/>
      <c r="L14" s="24"/>
      <c r="M14" s="24"/>
      <c r="N14" s="24">
        <v>2025</v>
      </c>
    </row>
    <row r="15" spans="1:14" x14ac:dyDescent="0.25">
      <c r="A15" s="21" t="s">
        <v>41</v>
      </c>
      <c r="B15" s="23">
        <v>43692</v>
      </c>
      <c r="C15" s="23" t="s">
        <v>68</v>
      </c>
    </row>
    <row r="16" spans="1:14" x14ac:dyDescent="0.25">
      <c r="A16" s="21" t="s">
        <v>46</v>
      </c>
      <c r="B16" s="23">
        <v>43770</v>
      </c>
      <c r="C16" s="23" t="s">
        <v>69</v>
      </c>
    </row>
    <row r="17" spans="1:3" x14ac:dyDescent="0.25">
      <c r="A17" s="21" t="s">
        <v>47</v>
      </c>
      <c r="B17" s="23">
        <v>43780</v>
      </c>
      <c r="C17" s="23" t="s">
        <v>70</v>
      </c>
    </row>
    <row r="18" spans="1:3" x14ac:dyDescent="0.25">
      <c r="A18" s="21" t="s">
        <v>71</v>
      </c>
      <c r="B18" s="23">
        <v>43824</v>
      </c>
      <c r="C18" s="23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72D4F-6611-4295-80B8-531AFD3887E8}">
  <dimension ref="A1:P41"/>
  <sheetViews>
    <sheetView workbookViewId="0">
      <selection activeCell="C30" sqref="C30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43831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8">
        <v>43831</v>
      </c>
      <c r="B4" s="67" t="s">
        <v>33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x14ac:dyDescent="0.25">
      <c r="A5" s="47">
        <v>43832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7">
        <v>43833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9">
        <v>43834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9">
        <v>43835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47">
        <v>43836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47">
        <v>43837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47">
        <v>43838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47">
        <v>43839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47">
        <v>43840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9">
        <v>43841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9">
        <v>43842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47">
        <v>43843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7">
        <v>43844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7">
        <v>43845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7">
        <v>43846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7">
        <v>43847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9">
        <v>43848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9">
        <v>43849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47">
        <v>43850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7">
        <v>43851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47">
        <v>43852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47">
        <v>43853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47">
        <v>43854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9">
        <v>43855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9">
        <v>43856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47">
        <v>43857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47">
        <v>43858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47">
        <v>43859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47">
        <v>43860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47">
        <v>43861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1"/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1">
        <f>SUM(P6:P34)</f>
        <v>0</v>
      </c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mergeCells count="1">
    <mergeCell ref="B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A19-B3FE-48C0-B559-0D612B96AFB7}">
  <dimension ref="A1:P41"/>
  <sheetViews>
    <sheetView workbookViewId="0">
      <selection activeCell="C31" sqref="C31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43862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9">
        <v>43862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49">
        <v>43863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7">
        <v>43864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7">
        <v>43865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7">
        <v>43866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47">
        <v>43867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47">
        <v>43868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49">
        <v>43869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49">
        <v>43870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47">
        <v>43871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7">
        <v>43872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7">
        <v>43873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47">
        <v>43874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7">
        <v>43875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9">
        <v>43876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9">
        <v>43877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7">
        <v>43878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7">
        <v>43879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7">
        <v>43880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47">
        <v>43881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7">
        <v>43882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49">
        <v>43883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49">
        <v>43884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47">
        <v>43885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7">
        <v>43886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7">
        <v>43887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47">
        <v>43888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47">
        <v>43889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49">
        <v>43890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47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4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1"/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1">
        <f>SUM(P6:P34)</f>
        <v>0</v>
      </c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4497-6CA3-486C-A664-D46B3BF806DF}">
  <dimension ref="A1:P41"/>
  <sheetViews>
    <sheetView topLeftCell="A4" workbookViewId="0">
      <selection activeCell="A4" sqref="A4:A34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43891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9">
        <v>43891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47">
        <v>43892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7">
        <v>43893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7">
        <v>43894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7">
        <v>43895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47">
        <v>43896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49">
        <v>43897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49">
        <v>43898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47">
        <v>43899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47">
        <v>43900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7">
        <v>43901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7">
        <v>43902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47">
        <v>43903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9">
        <v>43904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9">
        <v>43905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7">
        <v>43906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7">
        <v>43907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7">
        <v>43908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7">
        <v>43909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47">
        <v>43910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9">
        <v>43911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49">
        <v>43912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47">
        <v>43913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47">
        <v>43914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7">
        <v>43915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7">
        <v>43916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47">
        <v>43917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49">
        <v>43918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49">
        <v>43919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47">
        <v>43920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47">
        <v>43921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1"/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1">
        <f>SUM(P6:P34)</f>
        <v>0</v>
      </c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EB5B-2D9C-4F68-971F-EC7CAC619A9B}">
  <dimension ref="A1:P41"/>
  <sheetViews>
    <sheetView workbookViewId="0">
      <selection activeCell="A4" sqref="A4:A34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43922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50">
        <v>43922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25">
      <c r="A5" s="50">
        <v>43923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50">
        <v>43924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9">
        <v>43925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9">
        <v>43926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50">
        <v>43927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50">
        <v>43928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50">
        <v>43929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0">
        <v>43930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50">
        <v>43931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9">
        <v>43932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8">
        <v>43933</v>
      </c>
      <c r="B15" s="70" t="s">
        <v>34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16" x14ac:dyDescent="0.25">
      <c r="A16" s="48">
        <v>43934</v>
      </c>
      <c r="B16" s="67" t="s">
        <v>35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9"/>
    </row>
    <row r="17" spans="1:16" x14ac:dyDescent="0.25">
      <c r="A17" s="50">
        <v>43935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50">
        <v>43936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50">
        <v>43937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50">
        <v>43938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9">
        <v>43939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9">
        <v>43940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50">
        <v>43941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50">
        <v>43942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50">
        <v>43943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50">
        <v>43944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50">
        <v>43945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9">
        <v>43946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9">
        <v>43947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50">
        <v>43948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50">
        <v>43949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50">
        <v>43950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50">
        <v>43951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5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1"/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1">
        <f>SUM(P6:P34)</f>
        <v>0</v>
      </c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mergeCells count="2">
    <mergeCell ref="B15:P15"/>
    <mergeCell ref="B16:P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3B3F2-579B-4FBD-ADEE-565D71D6F497}">
  <dimension ref="A1:P41"/>
  <sheetViews>
    <sheetView workbookViewId="0">
      <selection activeCell="A4" sqref="A4:A34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43952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8">
        <v>43952</v>
      </c>
      <c r="B4" s="67" t="s">
        <v>44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x14ac:dyDescent="0.25">
      <c r="A5" s="49">
        <v>43953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9">
        <v>43954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7">
        <v>43955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7">
        <v>43956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47">
        <v>43957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47">
        <v>43958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48">
        <v>43959</v>
      </c>
      <c r="B11" s="67" t="s">
        <v>37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9"/>
    </row>
    <row r="12" spans="1:16" x14ac:dyDescent="0.25">
      <c r="A12" s="49">
        <v>43960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49">
        <v>43961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7">
        <v>43962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7">
        <v>43963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47">
        <v>43964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7">
        <v>43965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7">
        <v>43966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9">
        <v>43967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9">
        <v>43968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7">
        <v>43969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7">
        <v>43970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47">
        <v>43971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7">
        <v>43972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49">
        <v>43973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49">
        <v>43974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47">
        <v>43975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7">
        <v>43976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7">
        <v>43977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47">
        <v>43978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47">
        <v>43979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49">
        <v>43980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49">
        <v>43981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48">
        <v>43982</v>
      </c>
      <c r="B34" s="73" t="s">
        <v>39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1">
        <f>SUM(P6:P34)</f>
        <v>0</v>
      </c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mergeCells count="3">
    <mergeCell ref="B4:P4"/>
    <mergeCell ref="B11:P11"/>
    <mergeCell ref="B34:P3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253C-D9EF-4301-8163-CB3EEEE8A70C}">
  <dimension ref="A1:P41"/>
  <sheetViews>
    <sheetView workbookViewId="0">
      <selection activeCell="D31" sqref="D31"/>
    </sheetView>
  </sheetViews>
  <sheetFormatPr baseColWidth="10" defaultRowHeight="15" x14ac:dyDescent="0.25"/>
  <cols>
    <col min="1" max="1" width="24.140625" style="29" customWidth="1"/>
    <col min="2" max="16" width="20.7109375" style="29" customWidth="1"/>
    <col min="17" max="16384" width="11.42578125" style="29"/>
  </cols>
  <sheetData>
    <row r="1" spans="1:16" ht="30" customHeight="1" x14ac:dyDescent="0.25">
      <c r="A1" s="10">
        <v>43983</v>
      </c>
    </row>
    <row r="3" spans="1:16" x14ac:dyDescent="0.25">
      <c r="A3" s="5" t="s">
        <v>52</v>
      </c>
      <c r="B3" s="5" t="s">
        <v>7</v>
      </c>
      <c r="C3" s="5" t="s">
        <v>8</v>
      </c>
      <c r="D3" s="5" t="s">
        <v>23</v>
      </c>
      <c r="E3" s="5" t="s">
        <v>24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15</v>
      </c>
      <c r="K3" s="5" t="s">
        <v>13</v>
      </c>
      <c r="L3" s="5" t="s">
        <v>14</v>
      </c>
      <c r="M3" s="5" t="s">
        <v>31</v>
      </c>
      <c r="N3" s="5" t="s">
        <v>30</v>
      </c>
      <c r="O3" s="5" t="s">
        <v>16</v>
      </c>
      <c r="P3" s="5" t="s">
        <v>17</v>
      </c>
    </row>
    <row r="4" spans="1:16" x14ac:dyDescent="0.25">
      <c r="A4" s="48">
        <v>43983</v>
      </c>
      <c r="B4" s="67" t="s">
        <v>45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x14ac:dyDescent="0.25">
      <c r="A5" s="47">
        <v>43984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25">
      <c r="A6" s="47">
        <v>43985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5">
      <c r="A7" s="47">
        <v>43986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47">
        <v>43987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25">
      <c r="A9" s="47">
        <v>43988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25">
      <c r="A10" s="47">
        <v>43989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25">
      <c r="A11" s="47">
        <v>43990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47">
        <v>43991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47">
        <v>43992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47">
        <v>43993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47">
        <v>43994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47">
        <v>43995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47">
        <v>43996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47">
        <v>43997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47">
        <v>43998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47">
        <v>43999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5">
      <c r="A21" s="47">
        <v>44000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5">
      <c r="A22" s="47">
        <v>44001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5">
      <c r="A23" s="47">
        <v>44002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47">
        <v>44003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5">
      <c r="A25" s="47">
        <v>44004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5">
      <c r="A26" s="47">
        <v>44005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5">
      <c r="A27" s="47">
        <v>44006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5">
      <c r="A28" s="47">
        <v>44007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47">
        <v>44008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47">
        <v>44009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47">
        <v>44010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47">
        <v>44011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5">
      <c r="A33" s="51">
        <v>44012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2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11">
        <f>SUM(P5:P33)</f>
        <v>0</v>
      </c>
    </row>
    <row r="35" spans="1:16" x14ac:dyDescent="0.2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3"/>
      <c r="P41" s="8"/>
    </row>
  </sheetData>
  <mergeCells count="1">
    <mergeCell ref="B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</vt:i4>
      </vt:variant>
    </vt:vector>
  </HeadingPairs>
  <TitlesOfParts>
    <vt:vector size="18" baseType="lpstr">
      <vt:lpstr>Calendrier Halieutique</vt:lpstr>
      <vt:lpstr>Feuil2</vt:lpstr>
      <vt:lpstr>Exemple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Fériés</vt:lpstr>
      <vt:lpstr>LISTEANNÉES</vt:lpstr>
      <vt:lpstr>lISTEMOIS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Dominique</cp:lastModifiedBy>
  <dcterms:created xsi:type="dcterms:W3CDTF">2020-07-12T18:24:37Z</dcterms:created>
  <dcterms:modified xsi:type="dcterms:W3CDTF">2020-07-16T15:45:30Z</dcterms:modified>
</cp:coreProperties>
</file>