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charts/chartEx4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harts/chartEx5.xml" ContentType="application/vnd.ms-office.chartex+xml"/>
  <Override PartName="/xl/charts/style5.xml" ContentType="application/vnd.ms-office.chartstyle+xml"/>
  <Override PartName="/xl/charts/colors5.xml" ContentType="application/vnd.ms-office.chartcolorstyle+xml"/>
  <Override PartName="/xl/charts/chartEx6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harts/chartEx7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charts/chartEx8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harts/chartEx9.xml" ContentType="application/vnd.ms-office.chartex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8.203.1.120\CommunUET4\Maxime P\"/>
    </mc:Choice>
  </mc:AlternateContent>
  <bookViews>
    <workbookView xWindow="0" yWindow="0" windowWidth="28800" windowHeight="15300"/>
  </bookViews>
  <sheets>
    <sheet name="Pareto" sheetId="2" r:id="rId1"/>
    <sheet name="Feuil1" sheetId="1" r:id="rId2"/>
  </sheets>
  <externalReferences>
    <externalReference r:id="rId3"/>
  </externalReferences>
  <definedNames>
    <definedName name="_xlchart.v1.0" hidden="1">Pareto!$C$167:$C$188</definedName>
    <definedName name="_xlchart.v1.1" hidden="1">Pareto!$D$166</definedName>
    <definedName name="_xlchart.v1.10" hidden="1">Pareto!$D$225</definedName>
    <definedName name="_xlchart.v1.11" hidden="1">Pareto!$D$226:$D$247</definedName>
    <definedName name="_xlchart.v1.12" hidden="1">Pareto!$C$23:$C$44</definedName>
    <definedName name="_xlchart.v1.13" hidden="1">Pareto!$D$22</definedName>
    <definedName name="_xlchart.v1.14" hidden="1">Pareto!$D$23:$D$44</definedName>
    <definedName name="_xlchart.v1.15" hidden="1">Pareto!$C$80:$C$101</definedName>
    <definedName name="_xlchart.v1.16" hidden="1">Pareto!$D$80:$D$101</definedName>
    <definedName name="_xlchart.v1.17" hidden="1">Pareto!$C$111:$C$132</definedName>
    <definedName name="_xlchart.v1.18" hidden="1">Pareto!$D$110</definedName>
    <definedName name="_xlchart.v1.19" hidden="1">Pareto!$D$111:$D$132</definedName>
    <definedName name="_xlchart.v1.2" hidden="1">Pareto!$D$167:$D$188</definedName>
    <definedName name="_xlchart.v1.20" hidden="1">Pareto!$C$197:$C$218</definedName>
    <definedName name="_xlchart.v1.21" hidden="1">Pareto!$D$196</definedName>
    <definedName name="_xlchart.v1.22" hidden="1">Pareto!$D$197:$D$218</definedName>
    <definedName name="_xlchart.v1.23" hidden="1">Pareto!$C$167:$C$188</definedName>
    <definedName name="_xlchart.v1.24" hidden="1">Pareto!$D$166</definedName>
    <definedName name="_xlchart.v1.25" hidden="1">Pareto!$D$167:$D$188</definedName>
    <definedName name="_xlchart.v1.3" hidden="1">Pareto!$C$138:$C$159</definedName>
    <definedName name="_xlchart.v1.4" hidden="1">Pareto!$D$137</definedName>
    <definedName name="_xlchart.v1.5" hidden="1">Pareto!$D$138:$D$159</definedName>
    <definedName name="_xlchart.v1.6" hidden="1">Pareto!$C$256:$C$277</definedName>
    <definedName name="_xlchart.v1.7" hidden="1">Pareto!$D$255</definedName>
    <definedName name="_xlchart.v1.8" hidden="1">Pareto!$D$256:$D$277</definedName>
    <definedName name="_xlchart.v1.9" hidden="1">Pareto!$C$226:$C$247</definedName>
    <definedName name="ChronologieNative_Date">#N/A</definedName>
    <definedName name="ChronologieNative_Date1">#N/A</definedName>
    <definedName name="ChronologieNative_Date2">#N/A</definedName>
    <definedName name="ChronologieNative_Date21">#N/A</definedName>
    <definedName name="ChronologieNative_Date3">#N/A</definedName>
    <definedName name="ChronologieNative_Date4">#N/A</definedName>
    <definedName name="Segment_Colonne1">#N/A</definedName>
    <definedName name="Segment_Colonne11">#N/A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7" i="2" l="1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39" i="2"/>
  <c r="D31" i="2"/>
  <c r="D23" i="2"/>
  <c r="X14" i="2"/>
  <c r="W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V14" i="2" s="1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X13" i="2" s="1"/>
  <c r="D13" i="2"/>
  <c r="W13" i="2" s="1"/>
  <c r="C13" i="2"/>
  <c r="X12" i="2"/>
  <c r="W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2" i="2" s="1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X11" i="2" s="1"/>
  <c r="D11" i="2"/>
  <c r="W11" i="2" s="1"/>
  <c r="C11" i="2"/>
  <c r="X10" i="2"/>
  <c r="W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10" i="2" s="1"/>
  <c r="V9" i="2"/>
  <c r="U9" i="2"/>
  <c r="U17" i="2" s="1"/>
  <c r="T9" i="2"/>
  <c r="S9" i="2"/>
  <c r="R9" i="2"/>
  <c r="R17" i="2" s="1"/>
  <c r="Q9" i="2"/>
  <c r="D40" i="2" s="1"/>
  <c r="P9" i="2"/>
  <c r="O9" i="2"/>
  <c r="N9" i="2"/>
  <c r="N17" i="2" s="1"/>
  <c r="M9" i="2"/>
  <c r="M17" i="2" s="1"/>
  <c r="L9" i="2"/>
  <c r="K9" i="2"/>
  <c r="J9" i="2"/>
  <c r="J17" i="2" s="1"/>
  <c r="I9" i="2"/>
  <c r="D24" i="2" s="1"/>
  <c r="H9" i="2"/>
  <c r="G9" i="2"/>
  <c r="F9" i="2"/>
  <c r="F17" i="2" s="1"/>
  <c r="E9" i="2"/>
  <c r="X9" i="2" s="1"/>
  <c r="D9" i="2"/>
  <c r="W9" i="2" s="1"/>
  <c r="C9" i="2"/>
  <c r="X8" i="2"/>
  <c r="W8" i="2"/>
  <c r="U8" i="2"/>
  <c r="D25" i="2" s="1"/>
  <c r="T8" i="2"/>
  <c r="T17" i="2" s="1"/>
  <c r="S8" i="2"/>
  <c r="D37" i="2" s="1"/>
  <c r="R8" i="2"/>
  <c r="Q8" i="2"/>
  <c r="P8" i="2"/>
  <c r="P17" i="2" s="1"/>
  <c r="O8" i="2"/>
  <c r="O17" i="2" s="1"/>
  <c r="N8" i="2"/>
  <c r="M8" i="2"/>
  <c r="D29" i="2" s="1"/>
  <c r="L8" i="2"/>
  <c r="L17" i="2" s="1"/>
  <c r="K8" i="2"/>
  <c r="K17" i="2" s="1"/>
  <c r="J8" i="2"/>
  <c r="I8" i="2"/>
  <c r="H8" i="2"/>
  <c r="D38" i="2" s="1"/>
  <c r="G8" i="2"/>
  <c r="G17" i="2" s="1"/>
  <c r="F8" i="2"/>
  <c r="D34" i="2" s="1"/>
  <c r="E8" i="2"/>
  <c r="D41" i="2" s="1"/>
  <c r="D8" i="2"/>
  <c r="D30" i="2" s="1"/>
  <c r="C8" i="2"/>
  <c r="V8" i="2" s="1"/>
  <c r="D42" i="2" l="1"/>
  <c r="V17" i="2"/>
  <c r="X17" i="2"/>
  <c r="D26" i="2"/>
  <c r="D43" i="2"/>
  <c r="E17" i="2"/>
  <c r="I17" i="2"/>
  <c r="Q17" i="2"/>
  <c r="D27" i="2"/>
  <c r="D35" i="2"/>
  <c r="D28" i="2"/>
  <c r="D32" i="2"/>
  <c r="D36" i="2"/>
  <c r="D44" i="2"/>
  <c r="C17" i="2"/>
  <c r="S17" i="2"/>
  <c r="W17" i="2"/>
  <c r="D33" i="2"/>
  <c r="D17" i="2"/>
  <c r="H17" i="2"/>
</calcChain>
</file>

<file path=xl/sharedStrings.xml><?xml version="1.0" encoding="utf-8"?>
<sst xmlns="http://schemas.openxmlformats.org/spreadsheetml/2006/main" count="259" uniqueCount="42">
  <si>
    <t>date</t>
  </si>
  <si>
    <t>décollement coque/iso</t>
  </si>
  <si>
    <t>Décollement Iso/SC</t>
  </si>
  <si>
    <t>Pièce incomplète</t>
  </si>
  <si>
    <t>En cours d'investigation</t>
  </si>
  <si>
    <t>Croquage</t>
  </si>
  <si>
    <t>Levre déchirée</t>
  </si>
  <si>
    <t>Bulle sous-coque</t>
  </si>
  <si>
    <t>Bavure sur-moulée</t>
  </si>
  <si>
    <t>Encrassement</t>
  </si>
  <si>
    <t>Trou/ déchirure interface</t>
  </si>
  <si>
    <t>Décollement insert/iso</t>
  </si>
  <si>
    <t>Défaut dans l'isolant</t>
  </si>
  <si>
    <t>Défaut semi-conducteur</t>
  </si>
  <si>
    <t>Impureté sur insert</t>
  </si>
  <si>
    <t>NOK DP</t>
  </si>
  <si>
    <t>Manque cuisson</t>
  </si>
  <si>
    <t>insert abimé</t>
  </si>
  <si>
    <t>défaut visuel</t>
  </si>
  <si>
    <t>centreur bloqué</t>
  </si>
  <si>
    <t>Pièce non déchargée P-C</t>
  </si>
  <si>
    <t>coque mal placée/ choc coque</t>
  </si>
  <si>
    <t>Tâches sur interface/ coque</t>
  </si>
  <si>
    <t>PC</t>
  </si>
  <si>
    <t>MC</t>
  </si>
  <si>
    <t>GC</t>
  </si>
  <si>
    <t>BD</t>
  </si>
  <si>
    <t>BC</t>
  </si>
  <si>
    <t>BD Cu</t>
  </si>
  <si>
    <t>BC Cu</t>
  </si>
  <si>
    <t>SOMME</t>
  </si>
  <si>
    <t>Défaut</t>
  </si>
  <si>
    <t>somme des défauts</t>
  </si>
  <si>
    <t>défaut sur PC</t>
  </si>
  <si>
    <t>défaut sur MC</t>
  </si>
  <si>
    <t>défaut sur GC</t>
  </si>
  <si>
    <t>défaut sur BD</t>
  </si>
  <si>
    <t>défaut sur BC</t>
  </si>
  <si>
    <t>défaut sur BD CU</t>
  </si>
  <si>
    <t>BD CU</t>
  </si>
  <si>
    <t>défaut sur BC CU</t>
  </si>
  <si>
    <t>BC 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</si>
</sst>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0" fillId="2" borderId="3" xfId="0" applyFont="1" applyFill="1" applyBorder="1"/>
    <xf numFmtId="0" fontId="3" fillId="3" borderId="1" xfId="0" applyFont="1" applyFill="1" applyBorder="1"/>
    <xf numFmtId="0" fontId="0" fillId="4" borderId="1" xfId="0" applyFont="1" applyFill="1" applyBorder="1"/>
    <xf numFmtId="0" fontId="0" fillId="2" borderId="1" xfId="0" applyFont="1" applyFill="1" applyBorder="1"/>
    <xf numFmtId="0" fontId="0" fillId="2" borderId="0" xfId="0" applyFill="1" applyBorder="1"/>
    <xf numFmtId="0" fontId="3" fillId="2" borderId="0" xfId="0" applyFont="1" applyFill="1" applyBorder="1"/>
    <xf numFmtId="0" fontId="3" fillId="5" borderId="0" xfId="0" applyFont="1" applyFill="1" applyBorder="1"/>
    <xf numFmtId="0" fontId="3" fillId="2" borderId="4" xfId="0" applyFont="1" applyFill="1" applyBorder="1"/>
    <xf numFmtId="0" fontId="0" fillId="2" borderId="4" xfId="0" applyFont="1" applyFill="1" applyBorder="1"/>
    <xf numFmtId="0" fontId="0" fillId="0" borderId="5" xfId="0" applyBorder="1"/>
  </cellXfs>
  <cellStyles count="1">
    <cellStyle name="Normal" xfId="0" builtinId="0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  <bottom style="thin">
          <color theme="4" tint="0.39997558519241921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Ex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_xlchart.v1.15</cx:f>
      </cx:strDim>
      <cx:numDim type="val">
        <cx:f>_xlchart.v1.16</cx:f>
      </cx:numDim>
    </cx:data>
  </cx:chartData>
  <cx:chart>
    <cx:title pos="t" align="ctr" overlay="0">
      <cx:tx>
        <cx:txData>
          <cx:v>Pareto défaut PC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Pareto défaut PC</a:t>
          </a:r>
        </a:p>
      </cx:txPr>
    </cx:title>
    <cx:plotArea>
      <cx:plotAreaRegion>
        <cx:series layoutId="clusteredColumn" uniqueId="{066A324E-88FC-4256-9FD0-F50D0C8E18D1}" formatIdx="0">
          <cx:dataLabels/>
          <cx:dataId val="0"/>
          <cx:layoutPr>
            <cx:aggregation/>
          </cx:layoutPr>
          <cx:axisId val="1"/>
        </cx:series>
        <cx:series layoutId="paretoLine" ownerIdx="0" uniqueId="{ECA21FDB-EF16-4452-92B6-B70B716C674D}" formatIdx="1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_xlchart.v1.17</cx:f>
      </cx:strDim>
      <cx:numDim type="val">
        <cx:f>_xlchart.v1.19</cx:f>
      </cx:numDim>
    </cx:data>
  </cx:chartData>
  <cx:chart>
    <cx:title pos="t" align="ctr" overlay="0">
      <cx:tx>
        <cx:txData>
          <cx:v>Pareto défaut MC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Pareto défaut MC</a:t>
          </a:r>
        </a:p>
      </cx:txPr>
    </cx:title>
    <cx:plotArea>
      <cx:plotAreaRegion>
        <cx:series layoutId="clusteredColumn" uniqueId="{48CCD62E-DBB6-4327-9606-2088A72AA30E}">
          <cx:tx>
            <cx:txData>
              <cx:f>_xlchart.v1.18</cx:f>
              <cx:v>somme des défauts</cx:v>
            </cx:txData>
          </cx:tx>
          <cx:dataLabels/>
          <cx:dataId val="0"/>
          <cx:layoutPr>
            <cx:aggregation/>
          </cx:layoutPr>
          <cx:axisId val="1"/>
        </cx:series>
        <cx:series layoutId="paretoLine" ownerIdx="0" uniqueId="{74776325-5C4B-45DA-B7C0-C1C7C773A87D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title pos="t" align="ctr" overlay="0">
      <cx:tx>
        <cx:txData>
          <cx:v>Pareto défaut GC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alibri" panose="020F0502020204030204"/>
              <a:ea typeface="Calibri" panose="020F0502020204030204" pitchFamily="34" charset="0"/>
              <a:cs typeface="Calibri" panose="020F0502020204030204" pitchFamily="34" charset="0"/>
            </a:rPr>
            <a:t>Pareto défaut GC</a:t>
          </a:r>
        </a:p>
      </cx:txPr>
    </cx:title>
    <cx:plotArea>
      <cx:plotAreaRegion>
        <cx:series layoutId="clusteredColumn" uniqueId="{00C88817-519F-42BC-82BD-2CAB263BDF5D}">
          <cx:tx>
            <cx:txData>
              <cx:f>_xlchart.v1.4</cx:f>
              <cx:v>somme des défauts</cx:v>
            </cx:txData>
          </cx:tx>
          <cx:dataLabels/>
          <cx:dataId val="0"/>
          <cx:layoutPr>
            <cx:aggregation/>
          </cx:layoutPr>
          <cx:axisId val="1"/>
        </cx:series>
        <cx:series layoutId="paretoLine" ownerIdx="0" uniqueId="{26B29079-C124-4DC5-B931-48CC7B9FE9D8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_xlchart.v1.23</cx:f>
      </cx:strDim>
      <cx:numDim type="val">
        <cx:f>_xlchart.v1.25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fr-FR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Pareto défaut BD</a:t>
            </a:r>
            <a:endPara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AA5E15C5-8CE2-458A-A678-3445C86C17EA}">
          <cx:tx>
            <cx:txData>
              <cx:f>_xlchart.v1.24</cx:f>
              <cx:v>somme des défauts</cx:v>
            </cx:txData>
          </cx:tx>
          <cx:dataId val="0"/>
          <cx:layoutPr>
            <cx:aggregation/>
          </cx:layoutPr>
          <cx:axisId val="1"/>
        </cx:series>
        <cx:series layoutId="paretoLine" ownerIdx="0" uniqueId="{26B48348-B6CB-48DF-888A-098CD2ABFFDC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_xlchart.v1.20</cx:f>
      </cx:strDim>
      <cx:numDim type="val">
        <cx:f>_xlchart.v1.22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fr-FR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Pareto défaut BC</a:t>
            </a:r>
            <a:endPara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FB201B80-AB33-4590-9DEA-D0A68EDE7083}">
          <cx:tx>
            <cx:txData>
              <cx:f>_xlchart.v1.21</cx:f>
              <cx:v>somme des défauts</cx:v>
            </cx:txData>
          </cx:tx>
          <cx:dataLabels/>
          <cx:dataId val="0"/>
          <cx:layoutPr>
            <cx:aggregation/>
          </cx:layoutPr>
          <cx:axisId val="1"/>
        </cx:series>
        <cx:series layoutId="paretoLine" ownerIdx="0" uniqueId="{7D15974E-D473-4248-87AF-6149E9A2BA2A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_xlchart.v1.9</cx:f>
      </cx:strDim>
      <cx:numDim type="val">
        <cx:f>_xlchart.v1.11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fr-FR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Pareto défaut BD Cu</a:t>
            </a:r>
            <a:endPara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hidden="1" uniqueId="{064C269D-1CAD-4960-9EA4-4BA446A1C67B}" formatIdx="0">
          <cx:tx>
            <cx:txData>
              <cx:f>_xlchart.v1.10</cx:f>
              <cx:v>somme des défauts</cx:v>
            </cx:txData>
          </cx:tx>
          <cx:dataLabels/>
          <cx:dataId val="0"/>
          <cx:layoutPr>
            <cx:aggregation/>
          </cx:layoutPr>
          <cx:axisId val="0"/>
        </cx:series>
        <cx:series layoutId="paretoLine" ownerIdx="0" uniqueId="{EBF091D0-65F5-4D65-AAE4-A4DA156CE0D0}" formatIdx="1">
          <cx:axisId val="1"/>
        </cx:series>
      </cx:plotAreaRegion>
      <cx:axis id="0">
        <cx:valScaling/>
        <cx:majorGridlines/>
        <cx:tickLabels/>
      </cx:axis>
      <cx:axis id="1">
        <cx:valScaling max="1" min="0"/>
        <cx:units unit="percentage"/>
        <cx:tickLabels/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7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_xlchart.v1.6</cx:f>
      </cx:strDim>
      <cx:numDim type="val">
        <cx:f>_xlchart.v1.8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/>
            </a:pPr>
            <a:r>
              <a:rPr lang="fr-FR" sz="1400" b="0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alibri" panose="020F0502020204030204"/>
                <a:ea typeface="Calibri" panose="020F0502020204030204" pitchFamily="34" charset="0"/>
                <a:cs typeface="Calibri" panose="020F0502020204030204" pitchFamily="34" charset="0"/>
              </a:rPr>
              <a:t>Pareto défaut BC Cu</a:t>
            </a:r>
            <a:endPara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1739F830-BFD2-4D46-8FC3-9BAD2ABFAE12}">
          <cx:tx>
            <cx:txData>
              <cx:f>_xlchart.v1.7</cx:f>
              <cx:v>somme des défauts</cx:v>
            </cx:txData>
          </cx:tx>
          <cx:dataLabels/>
          <cx:dataId val="0"/>
          <cx:layoutPr>
            <cx:aggregation/>
          </cx:layoutPr>
          <cx:axisId val="1"/>
        </cx:series>
        <cx:series layoutId="paretoLine" ownerIdx="0" uniqueId="{B27479A0-7227-4498-A250-8EDEBF7B9E88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8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>
      <cx:tx>
        <cx:txData>
          <cx:v>Pareto défaut BD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Pareto défaut BD</a:t>
          </a:r>
        </a:p>
      </cx:txPr>
    </cx:title>
    <cx:plotArea>
      <cx:plotAreaRegion>
        <cx:series layoutId="clusteredColumn" uniqueId="{61D6A281-F68E-4C53-9775-A43BF7ED7460}">
          <cx:tx>
            <cx:txData>
              <cx:f>_xlchart.v1.1</cx:f>
              <cx:v>somme des défauts</cx:v>
            </cx:txData>
          </cx:tx>
          <cx:dataId val="0"/>
          <cx:layoutPr>
            <cx:aggregation/>
          </cx:layoutPr>
          <cx:axisId val="1"/>
        </cx:series>
        <cx:series layoutId="paretoLine" ownerIdx="0" uniqueId="{116789EE-E062-4B0D-A268-82D7DBAE7F8F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Ex9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_xlchart.v1.12</cx:f>
      </cx:strDim>
      <cx:numDim type="val">
        <cx:f>_xlchart.v1.14</cx:f>
      </cx:numDim>
    </cx:data>
  </cx:chartData>
  <cx:chart>
    <cx:title pos="t" align="ctr" overlay="1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sz="2400"/>
            </a:pPr>
            <a:r>
              <a:rPr lang="fr-FR" sz="2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Pareto des défauts toutes références</a:t>
            </a:r>
            <a:endParaRPr lang="fr-FR" sz="2400" b="1" i="0" u="none" strike="noStrike" baseline="0">
              <a:solidFill>
                <a:sysClr val="windowText" lastClr="000000"/>
              </a:solidFill>
              <a:latin typeface="Calibri" panose="020F0502020204030204"/>
            </a:endParaRPr>
          </a:p>
        </cx:rich>
      </cx:tx>
    </cx:title>
    <cx:plotArea>
      <cx:plotAreaRegion>
        <cx:series layoutId="clusteredColumn" uniqueId="{0E35ED0C-A480-473B-80BE-91C2595F6BDD}">
          <cx:tx>
            <cx:txData>
              <cx:f>_xlchart.v1.13</cx:f>
              <cx:v>somme des défauts</cx:v>
            </cx:txData>
          </cx:tx>
          <cx:dataLabels pos="inBase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800" b="1">
                    <a:solidFill>
                      <a:schemeClr val="tx1"/>
                    </a:solidFill>
                  </a:defRPr>
                </a:pPr>
                <a:endParaRPr lang="fr-FR" sz="1800" b="1" i="0" u="none" strike="noStrike" baseline="0">
                  <a:solidFill>
                    <a:schemeClr val="tx1"/>
                  </a:solidFill>
                  <a:latin typeface="Calibri" panose="020F0502020204030204"/>
                </a:endParaRPr>
              </a:p>
            </cx:txPr>
            <cx:visibility seriesName="0" categoryName="0" value="0"/>
            <cx:separator>, </cx:separator>
          </cx:dataLabels>
          <cx:dataId val="0"/>
          <cx:layoutPr>
            <cx:aggregation/>
          </cx:layoutPr>
          <cx:axisId val="1"/>
        </cx:series>
        <cx:series layoutId="paretoLine" ownerIdx="0" uniqueId="{1D740434-C783-4917-9AE5-542B8E48555B}">
          <cx:axisId val="2"/>
        </cx:series>
      </cx:plotAreaRegion>
      <cx:axis id="0">
        <cx:catScaling gapWidth="0"/>
        <cx:title>
          <cx:tx>
            <cx:txData>
              <cx:v>Typologie des défauts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050"/>
              </a:pPr>
              <a:r>
                <a:rPr lang="fr-FR" sz="105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Typologie des défauts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/>
            </a:pPr>
            <a:endPara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1">
        <cx:valScaling/>
        <cx:title>
          <cx:tx>
            <cx:txData>
              <cx:v>Nombre de défauts en pièces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sz="1200"/>
              </a:pPr>
              <a:r>
                <a:rPr lang="fr-FR" sz="12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Nombre de défauts en pièces</a:t>
              </a:r>
            </a:p>
          </cx:txPr>
        </cx:title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/>
            </a:pPr>
            <a:endParaRPr lang="fr-FR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  <cx:axis id="2">
        <cx:valScaling max="1" min="0"/>
        <cx:units unit="percentage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000"/>
            </a:pPr>
            <a:endParaRPr lang="fr-FR" sz="10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endParaRPr>
          </a:p>
        </cx:txPr>
      </cx:axis>
    </cx:plotArea>
  </cx:chart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Rapport Sablage'!A1"/><Relationship Id="rId13" Type="http://schemas.openxmlformats.org/officeDocument/2006/relationships/hyperlink" Target="#'Saisie Emballage'!A1"/><Relationship Id="rId18" Type="http://schemas.microsoft.com/office/2014/relationships/chartEx" Target="../charts/chartEx2.xml"/><Relationship Id="rId3" Type="http://schemas.openxmlformats.org/officeDocument/2006/relationships/hyperlink" Target="#'Saisie DP'!A1"/><Relationship Id="rId21" Type="http://schemas.microsoft.com/office/2014/relationships/chartEx" Target="../charts/chartEx5.xml"/><Relationship Id="rId7" Type="http://schemas.openxmlformats.org/officeDocument/2006/relationships/hyperlink" Target="#'Saisie Finition'!A1"/><Relationship Id="rId12" Type="http://schemas.openxmlformats.org/officeDocument/2006/relationships/hyperlink" Target="#'Rapport Emballage'!A1"/><Relationship Id="rId17" Type="http://schemas.microsoft.com/office/2014/relationships/chartEx" Target="../charts/chartEx1.xml"/><Relationship Id="rId25" Type="http://schemas.microsoft.com/office/2014/relationships/chartEx" Target="../charts/chartEx9.xml"/><Relationship Id="rId2" Type="http://schemas.openxmlformats.org/officeDocument/2006/relationships/hyperlink" Target="#'Rapport DP'!A1"/><Relationship Id="rId16" Type="http://schemas.openxmlformats.org/officeDocument/2006/relationships/hyperlink" Target="#'Tab Comp&#233;tence'!A1"/><Relationship Id="rId20" Type="http://schemas.microsoft.com/office/2014/relationships/chartEx" Target="../charts/chartEx4.xml"/><Relationship Id="rId1" Type="http://schemas.openxmlformats.org/officeDocument/2006/relationships/hyperlink" Target="#Menu!A1"/><Relationship Id="rId6" Type="http://schemas.openxmlformats.org/officeDocument/2006/relationships/hyperlink" Target="#'Rapport Finition'!A1"/><Relationship Id="rId11" Type="http://schemas.openxmlformats.org/officeDocument/2006/relationships/hyperlink" Target="#'Saisie Prod'!A1"/><Relationship Id="rId24" Type="http://schemas.microsoft.com/office/2014/relationships/chartEx" Target="../charts/chartEx8.xml"/><Relationship Id="rId5" Type="http://schemas.openxmlformats.org/officeDocument/2006/relationships/hyperlink" Target="#'Saisie RX'!A1"/><Relationship Id="rId15" Type="http://schemas.openxmlformats.org/officeDocument/2006/relationships/hyperlink" Target="#'Recherche prod'!A1"/><Relationship Id="rId23" Type="http://schemas.microsoft.com/office/2014/relationships/chartEx" Target="../charts/chartEx7.xml"/><Relationship Id="rId10" Type="http://schemas.openxmlformats.org/officeDocument/2006/relationships/hyperlink" Target="#TdB!A1"/><Relationship Id="rId19" Type="http://schemas.microsoft.com/office/2014/relationships/chartEx" Target="../charts/chartEx3.xml"/><Relationship Id="rId4" Type="http://schemas.openxmlformats.org/officeDocument/2006/relationships/hyperlink" Target="#'Rapport RX'!A1"/><Relationship Id="rId9" Type="http://schemas.openxmlformats.org/officeDocument/2006/relationships/hyperlink" Target="#'Saisie Sablage'!A1"/><Relationship Id="rId14" Type="http://schemas.openxmlformats.org/officeDocument/2006/relationships/hyperlink" Target="#Indicateurs!A1"/><Relationship Id="rId22" Type="http://schemas.microsoft.com/office/2014/relationships/chartEx" Target="../charts/chartEx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457200</xdr:colOff>
      <xdr:row>20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AB37A70-AA1D-4774-8AEF-BFEAB8CD0B4E}"/>
            </a:ext>
          </a:extLst>
        </xdr:cNvPr>
        <xdr:cNvSpPr txBox="1"/>
      </xdr:nvSpPr>
      <xdr:spPr>
        <a:xfrm>
          <a:off x="8677275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27</xdr:row>
      <xdr:rowOff>76200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DBB54EF-6ED9-4FB5-B7BA-EC75E8E3A859}"/>
            </a:ext>
          </a:extLst>
        </xdr:cNvPr>
        <xdr:cNvSpPr txBox="1"/>
      </xdr:nvSpPr>
      <xdr:spPr>
        <a:xfrm>
          <a:off x="2352675" y="50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0</xdr:col>
      <xdr:colOff>0</xdr:colOff>
      <xdr:row>0</xdr:row>
      <xdr:rowOff>9525</xdr:rowOff>
    </xdr:from>
    <xdr:to>
      <xdr:col>1</xdr:col>
      <xdr:colOff>0</xdr:colOff>
      <xdr:row>3</xdr:row>
      <xdr:rowOff>0</xdr:rowOff>
    </xdr:to>
    <xdr:sp macro="" textlink="">
      <xdr:nvSpPr>
        <xdr:cNvPr id="4" name="Arrondir un rectangle avec un coin du même côté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1595A4-D396-4112-BB37-FD8551E874E5}"/>
            </a:ext>
          </a:extLst>
        </xdr:cNvPr>
        <xdr:cNvSpPr/>
      </xdr:nvSpPr>
      <xdr:spPr>
        <a:xfrm>
          <a:off x="0" y="9525"/>
          <a:ext cx="762000" cy="561975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MENU </a:t>
          </a:r>
        </a:p>
      </xdr:txBody>
    </xdr:sp>
    <xdr:clientData/>
  </xdr:twoCellAnchor>
  <xdr:twoCellAnchor>
    <xdr:from>
      <xdr:col>4</xdr:col>
      <xdr:colOff>886653</xdr:colOff>
      <xdr:row>0</xdr:row>
      <xdr:rowOff>0</xdr:rowOff>
    </xdr:from>
    <xdr:to>
      <xdr:col>5</xdr:col>
      <xdr:colOff>415787</xdr:colOff>
      <xdr:row>3</xdr:row>
      <xdr:rowOff>0</xdr:rowOff>
    </xdr:to>
    <xdr:sp macro="" textlink="">
      <xdr:nvSpPr>
        <xdr:cNvPr id="5" name="Arrondir un rectangle avec un coin du même côté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5D72F9-DD7B-429A-A3FE-F3BB44F6B3E0}"/>
            </a:ext>
          </a:extLst>
        </xdr:cNvPr>
        <xdr:cNvSpPr/>
      </xdr:nvSpPr>
      <xdr:spPr>
        <a:xfrm>
          <a:off x="5487228" y="0"/>
          <a:ext cx="767384" cy="571500"/>
        </a:xfrm>
        <a:prstGeom prst="round2Same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bg1"/>
              </a:solidFill>
              <a:latin typeface="+mn-lt"/>
              <a:ea typeface="+mn-ea"/>
              <a:cs typeface="+mn-cs"/>
            </a:rPr>
            <a:t>RAPPORT</a:t>
          </a:r>
          <a:r>
            <a:rPr lang="fr-FR" sz="1400" b="1">
              <a:solidFill>
                <a:schemeClr val="bg1"/>
              </a:solidFill>
              <a:latin typeface="+mn-lt"/>
              <a:ea typeface="+mn-ea"/>
              <a:cs typeface="+mn-cs"/>
            </a:rPr>
            <a:t> DP </a:t>
          </a:r>
        </a:p>
      </xdr:txBody>
    </xdr:sp>
    <xdr:clientData/>
  </xdr:twoCellAnchor>
  <xdr:twoCellAnchor>
    <xdr:from>
      <xdr:col>5</xdr:col>
      <xdr:colOff>415787</xdr:colOff>
      <xdr:row>0</xdr:row>
      <xdr:rowOff>0</xdr:rowOff>
    </xdr:from>
    <xdr:to>
      <xdr:col>5</xdr:col>
      <xdr:colOff>1181928</xdr:colOff>
      <xdr:row>3</xdr:row>
      <xdr:rowOff>0</xdr:rowOff>
    </xdr:to>
    <xdr:sp macro="" textlink="">
      <xdr:nvSpPr>
        <xdr:cNvPr id="6" name="Arrondir un rectangle avec un coin du même côté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CE3B43-5D6B-4062-8C87-DBEA388CA8EE}"/>
            </a:ext>
          </a:extLst>
        </xdr:cNvPr>
        <xdr:cNvSpPr/>
      </xdr:nvSpPr>
      <xdr:spPr>
        <a:xfrm>
          <a:off x="6254612" y="0"/>
          <a:ext cx="766141" cy="571500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SAISIE</a:t>
          </a:r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DP </a:t>
          </a:r>
        </a:p>
      </xdr:txBody>
    </xdr:sp>
    <xdr:clientData/>
  </xdr:twoCellAnchor>
  <xdr:twoCellAnchor>
    <xdr:from>
      <xdr:col>5</xdr:col>
      <xdr:colOff>1181928</xdr:colOff>
      <xdr:row>0</xdr:row>
      <xdr:rowOff>0</xdr:rowOff>
    </xdr:from>
    <xdr:to>
      <xdr:col>6</xdr:col>
      <xdr:colOff>330890</xdr:colOff>
      <xdr:row>3</xdr:row>
      <xdr:rowOff>0</xdr:rowOff>
    </xdr:to>
    <xdr:sp macro="" textlink="">
      <xdr:nvSpPr>
        <xdr:cNvPr id="7" name="Arrondir un rectangle avec un coin du même côté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314F211-EB60-4DE7-AB39-78D519005277}"/>
            </a:ext>
          </a:extLst>
        </xdr:cNvPr>
        <xdr:cNvSpPr/>
      </xdr:nvSpPr>
      <xdr:spPr>
        <a:xfrm>
          <a:off x="7020753" y="0"/>
          <a:ext cx="758687" cy="571500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RAPPORT</a:t>
          </a:r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RX</a:t>
          </a:r>
        </a:p>
      </xdr:txBody>
    </xdr:sp>
    <xdr:clientData/>
  </xdr:twoCellAnchor>
  <xdr:twoCellAnchor>
    <xdr:from>
      <xdr:col>6</xdr:col>
      <xdr:colOff>330890</xdr:colOff>
      <xdr:row>0</xdr:row>
      <xdr:rowOff>0</xdr:rowOff>
    </xdr:from>
    <xdr:to>
      <xdr:col>7</xdr:col>
      <xdr:colOff>326335</xdr:colOff>
      <xdr:row>3</xdr:row>
      <xdr:rowOff>0</xdr:rowOff>
    </xdr:to>
    <xdr:sp macro="" textlink="">
      <xdr:nvSpPr>
        <xdr:cNvPr id="8" name="Arrondir un rectangle avec un coin du même côté 1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13DDFC1-C681-4BE7-B82D-474F3D1B74D8}"/>
            </a:ext>
          </a:extLst>
        </xdr:cNvPr>
        <xdr:cNvSpPr/>
      </xdr:nvSpPr>
      <xdr:spPr>
        <a:xfrm>
          <a:off x="7779440" y="0"/>
          <a:ext cx="766970" cy="571500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SAISIE</a:t>
          </a:r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RX</a:t>
          </a:r>
        </a:p>
      </xdr:txBody>
    </xdr:sp>
    <xdr:clientData/>
  </xdr:twoCellAnchor>
  <xdr:twoCellAnchor>
    <xdr:from>
      <xdr:col>7</xdr:col>
      <xdr:colOff>326335</xdr:colOff>
      <xdr:row>0</xdr:row>
      <xdr:rowOff>0</xdr:rowOff>
    </xdr:from>
    <xdr:to>
      <xdr:col>8</xdr:col>
      <xdr:colOff>6626</xdr:colOff>
      <xdr:row>3</xdr:row>
      <xdr:rowOff>0</xdr:rowOff>
    </xdr:to>
    <xdr:sp macro="" textlink="">
      <xdr:nvSpPr>
        <xdr:cNvPr id="9" name="Arrondir un rectangle avec un coin du même côté 1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0E98E76-DB31-43EE-A90F-C919D4989B97}"/>
            </a:ext>
          </a:extLst>
        </xdr:cNvPr>
        <xdr:cNvSpPr/>
      </xdr:nvSpPr>
      <xdr:spPr>
        <a:xfrm>
          <a:off x="8546410" y="0"/>
          <a:ext cx="766141" cy="571500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RAPPORT</a:t>
          </a:r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FINI.</a:t>
          </a:r>
        </a:p>
      </xdr:txBody>
    </xdr:sp>
    <xdr:clientData/>
  </xdr:twoCellAnchor>
  <xdr:twoCellAnchor>
    <xdr:from>
      <xdr:col>8</xdr:col>
      <xdr:colOff>6626</xdr:colOff>
      <xdr:row>0</xdr:row>
      <xdr:rowOff>0</xdr:rowOff>
    </xdr:from>
    <xdr:to>
      <xdr:col>8</xdr:col>
      <xdr:colOff>767798</xdr:colOff>
      <xdr:row>3</xdr:row>
      <xdr:rowOff>0</xdr:rowOff>
    </xdr:to>
    <xdr:sp macro="" textlink="">
      <xdr:nvSpPr>
        <xdr:cNvPr id="10" name="Arrondir un rectangle avec un coin du même côté 1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495B07-3444-4E9F-83D8-F1FC6CC2EC8D}"/>
            </a:ext>
          </a:extLst>
        </xdr:cNvPr>
        <xdr:cNvSpPr/>
      </xdr:nvSpPr>
      <xdr:spPr>
        <a:xfrm>
          <a:off x="9312551" y="0"/>
          <a:ext cx="761172" cy="571500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SAISIE</a:t>
          </a:r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FINI.</a:t>
          </a:r>
        </a:p>
      </xdr:txBody>
    </xdr:sp>
    <xdr:clientData/>
  </xdr:twoCellAnchor>
  <xdr:twoCellAnchor>
    <xdr:from>
      <xdr:col>8</xdr:col>
      <xdr:colOff>767798</xdr:colOff>
      <xdr:row>0</xdr:row>
      <xdr:rowOff>0</xdr:rowOff>
    </xdr:from>
    <xdr:to>
      <xdr:col>9</xdr:col>
      <xdr:colOff>313083</xdr:colOff>
      <xdr:row>3</xdr:row>
      <xdr:rowOff>0</xdr:rowOff>
    </xdr:to>
    <xdr:sp macro="" textlink="">
      <xdr:nvSpPr>
        <xdr:cNvPr id="11" name="Arrondir un rectangle avec un coin du même côté 1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FADEC48-8453-487D-A800-4E74D4B1A853}"/>
            </a:ext>
          </a:extLst>
        </xdr:cNvPr>
        <xdr:cNvSpPr/>
      </xdr:nvSpPr>
      <xdr:spPr>
        <a:xfrm>
          <a:off x="10073723" y="0"/>
          <a:ext cx="764485" cy="571500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RAPPORT</a:t>
          </a:r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SABL.</a:t>
          </a:r>
        </a:p>
      </xdr:txBody>
    </xdr:sp>
    <xdr:clientData/>
  </xdr:twoCellAnchor>
  <xdr:twoCellAnchor>
    <xdr:from>
      <xdr:col>9</xdr:col>
      <xdr:colOff>313083</xdr:colOff>
      <xdr:row>0</xdr:row>
      <xdr:rowOff>0</xdr:rowOff>
    </xdr:from>
    <xdr:to>
      <xdr:col>9</xdr:col>
      <xdr:colOff>1075911</xdr:colOff>
      <xdr:row>3</xdr:row>
      <xdr:rowOff>0</xdr:rowOff>
    </xdr:to>
    <xdr:sp macro="" textlink="">
      <xdr:nvSpPr>
        <xdr:cNvPr id="12" name="Arrondir un rectangle avec un coin du même côté 2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F9ED2EB-169B-443F-BA92-858C92F703F0}"/>
            </a:ext>
          </a:extLst>
        </xdr:cNvPr>
        <xdr:cNvSpPr/>
      </xdr:nvSpPr>
      <xdr:spPr>
        <a:xfrm>
          <a:off x="10838208" y="0"/>
          <a:ext cx="762828" cy="571500"/>
        </a:xfrm>
        <a:prstGeom prst="round2Same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bg1"/>
              </a:solidFill>
              <a:latin typeface="+mn-lt"/>
              <a:ea typeface="+mn-ea"/>
              <a:cs typeface="+mn-cs"/>
            </a:rPr>
            <a:t>SAISIE</a:t>
          </a:r>
          <a:r>
            <a:rPr lang="fr-FR" sz="1400" b="1">
              <a:solidFill>
                <a:schemeClr val="bg1"/>
              </a:solidFill>
              <a:latin typeface="+mn-lt"/>
              <a:ea typeface="+mn-ea"/>
              <a:cs typeface="+mn-cs"/>
            </a:rPr>
            <a:t> SABL.</a:t>
          </a:r>
        </a:p>
      </xdr:txBody>
    </xdr:sp>
    <xdr:clientData/>
  </xdr:twoCellAnchor>
  <xdr:twoCellAnchor>
    <xdr:from>
      <xdr:col>1</xdr:col>
      <xdr:colOff>0</xdr:colOff>
      <xdr:row>0</xdr:row>
      <xdr:rowOff>9525</xdr:rowOff>
    </xdr:from>
    <xdr:to>
      <xdr:col>2</xdr:col>
      <xdr:colOff>0</xdr:colOff>
      <xdr:row>3</xdr:row>
      <xdr:rowOff>0</xdr:rowOff>
    </xdr:to>
    <xdr:sp macro="" textlink="">
      <xdr:nvSpPr>
        <xdr:cNvPr id="13" name="Arrondir un rectangle avec un coin du même côté 21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0936222-A5AB-42AD-BD23-A2ED5FEC132F}"/>
            </a:ext>
          </a:extLst>
        </xdr:cNvPr>
        <xdr:cNvSpPr/>
      </xdr:nvSpPr>
      <xdr:spPr>
        <a:xfrm>
          <a:off x="762000" y="9525"/>
          <a:ext cx="885825" cy="561975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TdB</a:t>
          </a:r>
        </a:p>
      </xdr:txBody>
    </xdr:sp>
    <xdr:clientData/>
  </xdr:twoCellAnchor>
  <xdr:twoCellAnchor>
    <xdr:from>
      <xdr:col>4</xdr:col>
      <xdr:colOff>127552</xdr:colOff>
      <xdr:row>0</xdr:row>
      <xdr:rowOff>0</xdr:rowOff>
    </xdr:from>
    <xdr:to>
      <xdr:col>4</xdr:col>
      <xdr:colOff>886653</xdr:colOff>
      <xdr:row>3</xdr:row>
      <xdr:rowOff>0</xdr:rowOff>
    </xdr:to>
    <xdr:sp macro="" textlink="">
      <xdr:nvSpPr>
        <xdr:cNvPr id="14" name="Arrondir un rectangle avec un coin du même côté 22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94CC4BB-43D6-4241-8873-071AD6D7DC9B}"/>
            </a:ext>
          </a:extLst>
        </xdr:cNvPr>
        <xdr:cNvSpPr/>
      </xdr:nvSpPr>
      <xdr:spPr>
        <a:xfrm>
          <a:off x="4728127" y="0"/>
          <a:ext cx="759101" cy="571500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SAISIE</a:t>
          </a:r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PROD</a:t>
          </a:r>
        </a:p>
      </xdr:txBody>
    </xdr:sp>
    <xdr:clientData/>
  </xdr:twoCellAnchor>
  <xdr:twoCellAnchor>
    <xdr:from>
      <xdr:col>11</xdr:col>
      <xdr:colOff>1037397</xdr:colOff>
      <xdr:row>0</xdr:row>
      <xdr:rowOff>142875</xdr:rowOff>
    </xdr:from>
    <xdr:to>
      <xdr:col>12</xdr:col>
      <xdr:colOff>757859</xdr:colOff>
      <xdr:row>3</xdr:row>
      <xdr:rowOff>161925</xdr:rowOff>
    </xdr:to>
    <xdr:sp macro="" textlink="">
      <xdr:nvSpPr>
        <xdr:cNvPr id="15" name="Arrondir un rectangle avec un coin du même côté 23">
          <a:extLst>
            <a:ext uri="{FF2B5EF4-FFF2-40B4-BE49-F238E27FC236}">
              <a16:creationId xmlns:a16="http://schemas.microsoft.com/office/drawing/2014/main" id="{4765E441-CF8E-4EC7-8F76-D4917C730A86}"/>
            </a:ext>
          </a:extLst>
        </xdr:cNvPr>
        <xdr:cNvSpPr/>
      </xdr:nvSpPr>
      <xdr:spPr>
        <a:xfrm>
          <a:off x="13924722" y="142875"/>
          <a:ext cx="758687" cy="590550"/>
        </a:xfrm>
        <a:prstGeom prst="round2SameRect">
          <a:avLst/>
        </a:prstGeom>
        <a:ln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PARETO</a:t>
          </a:r>
          <a:endParaRPr lang="fr-FR" sz="1400" b="1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1075911</xdr:colOff>
      <xdr:row>0</xdr:row>
      <xdr:rowOff>0</xdr:rowOff>
    </xdr:from>
    <xdr:to>
      <xdr:col>10</xdr:col>
      <xdr:colOff>506896</xdr:colOff>
      <xdr:row>3</xdr:row>
      <xdr:rowOff>0</xdr:rowOff>
    </xdr:to>
    <xdr:sp macro="" textlink="">
      <xdr:nvSpPr>
        <xdr:cNvPr id="16" name="Arrondir un rectangle avec un coin du même côté 2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75CBFA7-C3D0-40E6-899E-EC01F714DA45}"/>
            </a:ext>
          </a:extLst>
        </xdr:cNvPr>
        <xdr:cNvSpPr/>
      </xdr:nvSpPr>
      <xdr:spPr>
        <a:xfrm>
          <a:off x="11601036" y="0"/>
          <a:ext cx="764485" cy="571500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RAPPORT</a:t>
          </a:r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EMB.</a:t>
          </a:r>
        </a:p>
      </xdr:txBody>
    </xdr:sp>
    <xdr:clientData/>
  </xdr:twoCellAnchor>
  <xdr:twoCellAnchor>
    <xdr:from>
      <xdr:col>10</xdr:col>
      <xdr:colOff>506896</xdr:colOff>
      <xdr:row>0</xdr:row>
      <xdr:rowOff>0</xdr:rowOff>
    </xdr:from>
    <xdr:to>
      <xdr:col>11</xdr:col>
      <xdr:colOff>246822</xdr:colOff>
      <xdr:row>3</xdr:row>
      <xdr:rowOff>0</xdr:rowOff>
    </xdr:to>
    <xdr:sp macro="" textlink="">
      <xdr:nvSpPr>
        <xdr:cNvPr id="17" name="Arrondir un rectangle avec un coin du même côté 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83BAD87-5910-4BCD-8A21-4FCC5EBC747B}"/>
            </a:ext>
          </a:extLst>
        </xdr:cNvPr>
        <xdr:cNvSpPr/>
      </xdr:nvSpPr>
      <xdr:spPr>
        <a:xfrm>
          <a:off x="12365521" y="0"/>
          <a:ext cx="768626" cy="571500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SAISIE</a:t>
          </a:r>
          <a:r>
            <a:rPr lang="fr-FR" sz="1400" b="1">
              <a:solidFill>
                <a:schemeClr val="lt1"/>
              </a:solidFill>
              <a:latin typeface="+mn-lt"/>
              <a:ea typeface="+mn-ea"/>
              <a:cs typeface="+mn-cs"/>
            </a:rPr>
            <a:t> EMB.</a:t>
          </a:r>
        </a:p>
      </xdr:txBody>
    </xdr:sp>
    <xdr:clientData/>
  </xdr:twoCellAnchor>
  <xdr:twoCellAnchor>
    <xdr:from>
      <xdr:col>3</xdr:col>
      <xdr:colOff>737566</xdr:colOff>
      <xdr:row>0</xdr:row>
      <xdr:rowOff>9525</xdr:rowOff>
    </xdr:from>
    <xdr:to>
      <xdr:col>4</xdr:col>
      <xdr:colOff>127552</xdr:colOff>
      <xdr:row>3</xdr:row>
      <xdr:rowOff>0</xdr:rowOff>
    </xdr:to>
    <xdr:sp macro="" textlink="">
      <xdr:nvSpPr>
        <xdr:cNvPr id="18" name="Arrondir un rectangle avec un coin du même côté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03C53B0-DB3A-4050-8666-163DFCCB43B5}"/>
            </a:ext>
          </a:extLst>
        </xdr:cNvPr>
        <xdr:cNvSpPr/>
      </xdr:nvSpPr>
      <xdr:spPr>
        <a:xfrm>
          <a:off x="3966541" y="9525"/>
          <a:ext cx="761586" cy="561975"/>
        </a:xfrm>
        <a:prstGeom prst="round2Same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bg1"/>
              </a:solidFill>
              <a:latin typeface="+mn-lt"/>
              <a:ea typeface="+mn-ea"/>
              <a:cs typeface="+mn-cs"/>
            </a:rPr>
            <a:t>INDICATEURS</a:t>
          </a:r>
        </a:p>
      </xdr:txBody>
    </xdr:sp>
    <xdr:clientData/>
  </xdr:twoCellAnchor>
  <xdr:twoCellAnchor>
    <xdr:from>
      <xdr:col>1</xdr:col>
      <xdr:colOff>733425</xdr:colOff>
      <xdr:row>0</xdr:row>
      <xdr:rowOff>9525</xdr:rowOff>
    </xdr:from>
    <xdr:to>
      <xdr:col>3</xdr:col>
      <xdr:colOff>737566</xdr:colOff>
      <xdr:row>3</xdr:row>
      <xdr:rowOff>0</xdr:rowOff>
    </xdr:to>
    <xdr:sp macro="" textlink="">
      <xdr:nvSpPr>
        <xdr:cNvPr id="19" name="Arrondir un rectangle avec un coin du même côté 27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99A56E6-BED9-4E0F-8A8B-93A33CA4BADC}"/>
            </a:ext>
          </a:extLst>
        </xdr:cNvPr>
        <xdr:cNvSpPr/>
      </xdr:nvSpPr>
      <xdr:spPr>
        <a:xfrm>
          <a:off x="1495425" y="9525"/>
          <a:ext cx="2471116" cy="561975"/>
        </a:xfrm>
        <a:prstGeom prst="round2Same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bg1"/>
              </a:solidFill>
              <a:latin typeface="+mn-lt"/>
              <a:ea typeface="+mn-ea"/>
              <a:cs typeface="+mn-cs"/>
            </a:rPr>
            <a:t>Rech.</a:t>
          </a:r>
          <a:r>
            <a:rPr lang="fr-FR" sz="10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 </a:t>
          </a:r>
          <a:r>
            <a:rPr lang="fr-FR" sz="16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PROD</a:t>
          </a:r>
          <a:endParaRPr lang="fr-FR" sz="1600" b="1">
            <a:solidFill>
              <a:schemeClr val="bg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250963</xdr:colOff>
      <xdr:row>0</xdr:row>
      <xdr:rowOff>4142</xdr:rowOff>
    </xdr:from>
    <xdr:to>
      <xdr:col>11</xdr:col>
      <xdr:colOff>1019589</xdr:colOff>
      <xdr:row>3</xdr:row>
      <xdr:rowOff>0</xdr:rowOff>
    </xdr:to>
    <xdr:sp macro="" textlink="">
      <xdr:nvSpPr>
        <xdr:cNvPr id="20" name="Arrondir un rectangle avec un coin du même côté 2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BFD8588B-67DE-4BAF-8703-60DB2F7DFBA6}"/>
            </a:ext>
          </a:extLst>
        </xdr:cNvPr>
        <xdr:cNvSpPr/>
      </xdr:nvSpPr>
      <xdr:spPr>
        <a:xfrm>
          <a:off x="13138288" y="4142"/>
          <a:ext cx="768626" cy="567358"/>
        </a:xfrm>
        <a:prstGeom prst="round2Same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fr-FR" sz="1000" b="1">
              <a:solidFill>
                <a:schemeClr val="lt1"/>
              </a:solidFill>
              <a:latin typeface="+mn-lt"/>
              <a:ea typeface="+mn-ea"/>
              <a:cs typeface="+mn-cs"/>
            </a:rPr>
            <a:t>PARETO</a:t>
          </a:r>
          <a:endParaRPr lang="fr-FR" sz="1400" b="1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1</xdr:col>
      <xdr:colOff>704850</xdr:colOff>
      <xdr:row>27</xdr:row>
      <xdr:rowOff>76200</xdr:rowOff>
    </xdr:from>
    <xdr:ext cx="184731" cy="264560"/>
    <xdr:sp macro="" textlink="">
      <xdr:nvSpPr>
        <xdr:cNvPr id="21" name="ZoneTexte 2">
          <a:extLst>
            <a:ext uri="{FF2B5EF4-FFF2-40B4-BE49-F238E27FC236}">
              <a16:creationId xmlns:a16="http://schemas.microsoft.com/office/drawing/2014/main" id="{0E9B8F93-8BEA-4DA9-9135-320275F9E558}"/>
            </a:ext>
          </a:extLst>
        </xdr:cNvPr>
        <xdr:cNvSpPr txBox="1"/>
      </xdr:nvSpPr>
      <xdr:spPr>
        <a:xfrm>
          <a:off x="1466850" y="506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34</xdr:row>
      <xdr:rowOff>76200</xdr:rowOff>
    </xdr:from>
    <xdr:ext cx="184731" cy="264560"/>
    <xdr:sp macro="" textlink="">
      <xdr:nvSpPr>
        <xdr:cNvPr id="22" name="ZoneTexte 2">
          <a:extLst>
            <a:ext uri="{FF2B5EF4-FFF2-40B4-BE49-F238E27FC236}">
              <a16:creationId xmlns:a16="http://schemas.microsoft.com/office/drawing/2014/main" id="{79E12B37-2BE4-44A9-9F02-312C4B404FD7}"/>
            </a:ext>
          </a:extLst>
        </xdr:cNvPr>
        <xdr:cNvSpPr txBox="1"/>
      </xdr:nvSpPr>
      <xdr:spPr>
        <a:xfrm>
          <a:off x="2352675" y="60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84</xdr:row>
      <xdr:rowOff>76200</xdr:rowOff>
    </xdr:from>
    <xdr:ext cx="184731" cy="264560"/>
    <xdr:sp macro="" textlink="">
      <xdr:nvSpPr>
        <xdr:cNvPr id="23" name="ZoneTexte 2">
          <a:extLst>
            <a:ext uri="{FF2B5EF4-FFF2-40B4-BE49-F238E27FC236}">
              <a16:creationId xmlns:a16="http://schemas.microsoft.com/office/drawing/2014/main" id="{07DD4AFE-97A4-41BC-8CAB-5731C960C66C}"/>
            </a:ext>
          </a:extLst>
        </xdr:cNvPr>
        <xdr:cNvSpPr txBox="1"/>
      </xdr:nvSpPr>
      <xdr:spPr>
        <a:xfrm>
          <a:off x="2352675" y="1459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704850</xdr:colOff>
      <xdr:row>84</xdr:row>
      <xdr:rowOff>76200</xdr:rowOff>
    </xdr:from>
    <xdr:ext cx="184731" cy="264560"/>
    <xdr:sp macro="" textlink="">
      <xdr:nvSpPr>
        <xdr:cNvPr id="24" name="ZoneTexte 2">
          <a:extLst>
            <a:ext uri="{FF2B5EF4-FFF2-40B4-BE49-F238E27FC236}">
              <a16:creationId xmlns:a16="http://schemas.microsoft.com/office/drawing/2014/main" id="{EFCA8E0B-4D1F-4B05-8D1D-BB594E89C5AC}"/>
            </a:ext>
          </a:extLst>
        </xdr:cNvPr>
        <xdr:cNvSpPr txBox="1"/>
      </xdr:nvSpPr>
      <xdr:spPr>
        <a:xfrm>
          <a:off x="1466850" y="14592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91</xdr:row>
      <xdr:rowOff>76200</xdr:rowOff>
    </xdr:from>
    <xdr:ext cx="184731" cy="264560"/>
    <xdr:sp macro="" textlink="">
      <xdr:nvSpPr>
        <xdr:cNvPr id="25" name="ZoneTexte 2">
          <a:extLst>
            <a:ext uri="{FF2B5EF4-FFF2-40B4-BE49-F238E27FC236}">
              <a16:creationId xmlns:a16="http://schemas.microsoft.com/office/drawing/2014/main" id="{9E970294-92F3-49F1-831D-EADD58C69B47}"/>
            </a:ext>
          </a:extLst>
        </xdr:cNvPr>
        <xdr:cNvSpPr txBox="1"/>
      </xdr:nvSpPr>
      <xdr:spPr>
        <a:xfrm>
          <a:off x="2352675" y="1573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115</xdr:row>
      <xdr:rowOff>76200</xdr:rowOff>
    </xdr:from>
    <xdr:ext cx="184731" cy="264560"/>
    <xdr:sp macro="" textlink="">
      <xdr:nvSpPr>
        <xdr:cNvPr id="26" name="ZoneTexte 2">
          <a:extLst>
            <a:ext uri="{FF2B5EF4-FFF2-40B4-BE49-F238E27FC236}">
              <a16:creationId xmlns:a16="http://schemas.microsoft.com/office/drawing/2014/main" id="{013A77EE-EDAD-45C4-ACD4-A7B972A47AA4}"/>
            </a:ext>
          </a:extLst>
        </xdr:cNvPr>
        <xdr:cNvSpPr txBox="1"/>
      </xdr:nvSpPr>
      <xdr:spPr>
        <a:xfrm>
          <a:off x="2352675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704850</xdr:colOff>
      <xdr:row>115</xdr:row>
      <xdr:rowOff>76200</xdr:rowOff>
    </xdr:from>
    <xdr:ext cx="184731" cy="264560"/>
    <xdr:sp macro="" textlink="">
      <xdr:nvSpPr>
        <xdr:cNvPr id="27" name="ZoneTexte 2">
          <a:extLst>
            <a:ext uri="{FF2B5EF4-FFF2-40B4-BE49-F238E27FC236}">
              <a16:creationId xmlns:a16="http://schemas.microsoft.com/office/drawing/2014/main" id="{24E2FF9D-C884-42E6-B741-EAC0CD58DE0A}"/>
            </a:ext>
          </a:extLst>
        </xdr:cNvPr>
        <xdr:cNvSpPr txBox="1"/>
      </xdr:nvSpPr>
      <xdr:spPr>
        <a:xfrm>
          <a:off x="146685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122</xdr:row>
      <xdr:rowOff>76200</xdr:rowOff>
    </xdr:from>
    <xdr:ext cx="184731" cy="264560"/>
    <xdr:sp macro="" textlink="">
      <xdr:nvSpPr>
        <xdr:cNvPr id="28" name="ZoneTexte 2">
          <a:extLst>
            <a:ext uri="{FF2B5EF4-FFF2-40B4-BE49-F238E27FC236}">
              <a16:creationId xmlns:a16="http://schemas.microsoft.com/office/drawing/2014/main" id="{2D9FCC68-4528-4C5A-B30E-C1414C500E29}"/>
            </a:ext>
          </a:extLst>
        </xdr:cNvPr>
        <xdr:cNvSpPr txBox="1"/>
      </xdr:nvSpPr>
      <xdr:spPr>
        <a:xfrm>
          <a:off x="2352675" y="1935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142</xdr:row>
      <xdr:rowOff>76200</xdr:rowOff>
    </xdr:from>
    <xdr:ext cx="184731" cy="264560"/>
    <xdr:sp macro="" textlink="">
      <xdr:nvSpPr>
        <xdr:cNvPr id="29" name="ZoneTexte 2">
          <a:extLst>
            <a:ext uri="{FF2B5EF4-FFF2-40B4-BE49-F238E27FC236}">
              <a16:creationId xmlns:a16="http://schemas.microsoft.com/office/drawing/2014/main" id="{E5861CAF-83BE-45A9-A1D5-AE3F76957724}"/>
            </a:ext>
          </a:extLst>
        </xdr:cNvPr>
        <xdr:cNvSpPr txBox="1"/>
      </xdr:nvSpPr>
      <xdr:spPr>
        <a:xfrm>
          <a:off x="2352675" y="2183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704850</xdr:colOff>
      <xdr:row>142</xdr:row>
      <xdr:rowOff>76200</xdr:rowOff>
    </xdr:from>
    <xdr:ext cx="184731" cy="264560"/>
    <xdr:sp macro="" textlink="">
      <xdr:nvSpPr>
        <xdr:cNvPr id="30" name="ZoneTexte 2">
          <a:extLst>
            <a:ext uri="{FF2B5EF4-FFF2-40B4-BE49-F238E27FC236}">
              <a16:creationId xmlns:a16="http://schemas.microsoft.com/office/drawing/2014/main" id="{6248D21D-94F1-4B7C-A85F-FE659E787378}"/>
            </a:ext>
          </a:extLst>
        </xdr:cNvPr>
        <xdr:cNvSpPr txBox="1"/>
      </xdr:nvSpPr>
      <xdr:spPr>
        <a:xfrm>
          <a:off x="1466850" y="2183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149</xdr:row>
      <xdr:rowOff>76200</xdr:rowOff>
    </xdr:from>
    <xdr:ext cx="184731" cy="264560"/>
    <xdr:sp macro="" textlink="">
      <xdr:nvSpPr>
        <xdr:cNvPr id="31" name="ZoneTexte 2">
          <a:extLst>
            <a:ext uri="{FF2B5EF4-FFF2-40B4-BE49-F238E27FC236}">
              <a16:creationId xmlns:a16="http://schemas.microsoft.com/office/drawing/2014/main" id="{9709DDCE-7300-47A0-9A94-E755A1389682}"/>
            </a:ext>
          </a:extLst>
        </xdr:cNvPr>
        <xdr:cNvSpPr txBox="1"/>
      </xdr:nvSpPr>
      <xdr:spPr>
        <a:xfrm>
          <a:off x="2352675" y="2297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171</xdr:row>
      <xdr:rowOff>76200</xdr:rowOff>
    </xdr:from>
    <xdr:ext cx="184731" cy="264560"/>
    <xdr:sp macro="" textlink="">
      <xdr:nvSpPr>
        <xdr:cNvPr id="32" name="ZoneTexte 2">
          <a:extLst>
            <a:ext uri="{FF2B5EF4-FFF2-40B4-BE49-F238E27FC236}">
              <a16:creationId xmlns:a16="http://schemas.microsoft.com/office/drawing/2014/main" id="{CDF9CBB7-D927-412E-9ABD-718D8C73D195}"/>
            </a:ext>
          </a:extLst>
        </xdr:cNvPr>
        <xdr:cNvSpPr txBox="1"/>
      </xdr:nvSpPr>
      <xdr:spPr>
        <a:xfrm>
          <a:off x="2352675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704850</xdr:colOff>
      <xdr:row>171</xdr:row>
      <xdr:rowOff>76200</xdr:rowOff>
    </xdr:from>
    <xdr:ext cx="184731" cy="264560"/>
    <xdr:sp macro="" textlink="">
      <xdr:nvSpPr>
        <xdr:cNvPr id="33" name="ZoneTexte 2">
          <a:extLst>
            <a:ext uri="{FF2B5EF4-FFF2-40B4-BE49-F238E27FC236}">
              <a16:creationId xmlns:a16="http://schemas.microsoft.com/office/drawing/2014/main" id="{B0C2BE7B-DC60-43A2-BE73-B593C5BFD703}"/>
            </a:ext>
          </a:extLst>
        </xdr:cNvPr>
        <xdr:cNvSpPr txBox="1"/>
      </xdr:nvSpPr>
      <xdr:spPr>
        <a:xfrm>
          <a:off x="1466850" y="2564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178</xdr:row>
      <xdr:rowOff>76200</xdr:rowOff>
    </xdr:from>
    <xdr:ext cx="184731" cy="264560"/>
    <xdr:sp macro="" textlink="">
      <xdr:nvSpPr>
        <xdr:cNvPr id="34" name="ZoneTexte 2">
          <a:extLst>
            <a:ext uri="{FF2B5EF4-FFF2-40B4-BE49-F238E27FC236}">
              <a16:creationId xmlns:a16="http://schemas.microsoft.com/office/drawing/2014/main" id="{938265C0-B09B-4D88-BD0C-B7F9C667251D}"/>
            </a:ext>
          </a:extLst>
        </xdr:cNvPr>
        <xdr:cNvSpPr txBox="1"/>
      </xdr:nvSpPr>
      <xdr:spPr>
        <a:xfrm>
          <a:off x="2352675" y="2640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201</xdr:row>
      <xdr:rowOff>76200</xdr:rowOff>
    </xdr:from>
    <xdr:ext cx="184731" cy="264560"/>
    <xdr:sp macro="" textlink="">
      <xdr:nvSpPr>
        <xdr:cNvPr id="35" name="ZoneTexte 2">
          <a:extLst>
            <a:ext uri="{FF2B5EF4-FFF2-40B4-BE49-F238E27FC236}">
              <a16:creationId xmlns:a16="http://schemas.microsoft.com/office/drawing/2014/main" id="{EDA812D5-0636-41B4-80EF-94BEFD438D93}"/>
            </a:ext>
          </a:extLst>
        </xdr:cNvPr>
        <xdr:cNvSpPr txBox="1"/>
      </xdr:nvSpPr>
      <xdr:spPr>
        <a:xfrm>
          <a:off x="2352675" y="2868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704850</xdr:colOff>
      <xdr:row>201</xdr:row>
      <xdr:rowOff>76200</xdr:rowOff>
    </xdr:from>
    <xdr:ext cx="184731" cy="264560"/>
    <xdr:sp macro="" textlink="">
      <xdr:nvSpPr>
        <xdr:cNvPr id="36" name="ZoneTexte 2">
          <a:extLst>
            <a:ext uri="{FF2B5EF4-FFF2-40B4-BE49-F238E27FC236}">
              <a16:creationId xmlns:a16="http://schemas.microsoft.com/office/drawing/2014/main" id="{573C1FDE-6F10-4434-A890-A75F0E8FC51A}"/>
            </a:ext>
          </a:extLst>
        </xdr:cNvPr>
        <xdr:cNvSpPr txBox="1"/>
      </xdr:nvSpPr>
      <xdr:spPr>
        <a:xfrm>
          <a:off x="1466850" y="2868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208</xdr:row>
      <xdr:rowOff>76200</xdr:rowOff>
    </xdr:from>
    <xdr:ext cx="184731" cy="264560"/>
    <xdr:sp macro="" textlink="">
      <xdr:nvSpPr>
        <xdr:cNvPr id="37" name="ZoneTexte 2">
          <a:extLst>
            <a:ext uri="{FF2B5EF4-FFF2-40B4-BE49-F238E27FC236}">
              <a16:creationId xmlns:a16="http://schemas.microsoft.com/office/drawing/2014/main" id="{4ECE6398-2E72-438E-B050-6B91F203996E}"/>
            </a:ext>
          </a:extLst>
        </xdr:cNvPr>
        <xdr:cNvSpPr txBox="1"/>
      </xdr:nvSpPr>
      <xdr:spPr>
        <a:xfrm>
          <a:off x="2352675" y="2964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230</xdr:row>
      <xdr:rowOff>76200</xdr:rowOff>
    </xdr:from>
    <xdr:ext cx="184731" cy="264560"/>
    <xdr:sp macro="" textlink="">
      <xdr:nvSpPr>
        <xdr:cNvPr id="38" name="ZoneTexte 2">
          <a:extLst>
            <a:ext uri="{FF2B5EF4-FFF2-40B4-BE49-F238E27FC236}">
              <a16:creationId xmlns:a16="http://schemas.microsoft.com/office/drawing/2014/main" id="{C684BC9E-BCB2-449D-9B5C-6D60E94382B4}"/>
            </a:ext>
          </a:extLst>
        </xdr:cNvPr>
        <xdr:cNvSpPr txBox="1"/>
      </xdr:nvSpPr>
      <xdr:spPr>
        <a:xfrm>
          <a:off x="2352675" y="3166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704850</xdr:colOff>
      <xdr:row>230</xdr:row>
      <xdr:rowOff>76200</xdr:rowOff>
    </xdr:from>
    <xdr:ext cx="184731" cy="264560"/>
    <xdr:sp macro="" textlink="">
      <xdr:nvSpPr>
        <xdr:cNvPr id="39" name="ZoneTexte 2">
          <a:extLst>
            <a:ext uri="{FF2B5EF4-FFF2-40B4-BE49-F238E27FC236}">
              <a16:creationId xmlns:a16="http://schemas.microsoft.com/office/drawing/2014/main" id="{B4B96E00-19C7-400E-A5B4-F050BB19019C}"/>
            </a:ext>
          </a:extLst>
        </xdr:cNvPr>
        <xdr:cNvSpPr txBox="1"/>
      </xdr:nvSpPr>
      <xdr:spPr>
        <a:xfrm>
          <a:off x="1466850" y="3166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237</xdr:row>
      <xdr:rowOff>76200</xdr:rowOff>
    </xdr:from>
    <xdr:ext cx="184731" cy="264560"/>
    <xdr:sp macro="" textlink="">
      <xdr:nvSpPr>
        <xdr:cNvPr id="40" name="ZoneTexte 2">
          <a:extLst>
            <a:ext uri="{FF2B5EF4-FFF2-40B4-BE49-F238E27FC236}">
              <a16:creationId xmlns:a16="http://schemas.microsoft.com/office/drawing/2014/main" id="{74A3CD23-E7B9-49BB-A49E-604820D3922F}"/>
            </a:ext>
          </a:extLst>
        </xdr:cNvPr>
        <xdr:cNvSpPr txBox="1"/>
      </xdr:nvSpPr>
      <xdr:spPr>
        <a:xfrm>
          <a:off x="2352675" y="3166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260</xdr:row>
      <xdr:rowOff>76200</xdr:rowOff>
    </xdr:from>
    <xdr:ext cx="184731" cy="264560"/>
    <xdr:sp macro="" textlink="">
      <xdr:nvSpPr>
        <xdr:cNvPr id="41" name="ZoneTexte 2">
          <a:extLst>
            <a:ext uri="{FF2B5EF4-FFF2-40B4-BE49-F238E27FC236}">
              <a16:creationId xmlns:a16="http://schemas.microsoft.com/office/drawing/2014/main" id="{1E5BBB98-B72F-4602-A668-7C97265F9BAD}"/>
            </a:ext>
          </a:extLst>
        </xdr:cNvPr>
        <xdr:cNvSpPr txBox="1"/>
      </xdr:nvSpPr>
      <xdr:spPr>
        <a:xfrm>
          <a:off x="2352675" y="334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</xdr:col>
      <xdr:colOff>704850</xdr:colOff>
      <xdr:row>260</xdr:row>
      <xdr:rowOff>76200</xdr:rowOff>
    </xdr:from>
    <xdr:ext cx="184731" cy="264560"/>
    <xdr:sp macro="" textlink="">
      <xdr:nvSpPr>
        <xdr:cNvPr id="42" name="ZoneTexte 2">
          <a:extLst>
            <a:ext uri="{FF2B5EF4-FFF2-40B4-BE49-F238E27FC236}">
              <a16:creationId xmlns:a16="http://schemas.microsoft.com/office/drawing/2014/main" id="{88990B34-15E6-4540-BFC7-14B5A09BB107}"/>
            </a:ext>
          </a:extLst>
        </xdr:cNvPr>
        <xdr:cNvSpPr txBox="1"/>
      </xdr:nvSpPr>
      <xdr:spPr>
        <a:xfrm>
          <a:off x="1466850" y="33451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2</xdr:col>
      <xdr:colOff>704850</xdr:colOff>
      <xdr:row>267</xdr:row>
      <xdr:rowOff>76200</xdr:rowOff>
    </xdr:from>
    <xdr:ext cx="184731" cy="264560"/>
    <xdr:sp macro="" textlink="">
      <xdr:nvSpPr>
        <xdr:cNvPr id="43" name="ZoneTexte 2">
          <a:extLst>
            <a:ext uri="{FF2B5EF4-FFF2-40B4-BE49-F238E27FC236}">
              <a16:creationId xmlns:a16="http://schemas.microsoft.com/office/drawing/2014/main" id="{21C11122-DE09-4B76-9043-5E174FCF71C5}"/>
            </a:ext>
          </a:extLst>
        </xdr:cNvPr>
        <xdr:cNvSpPr txBox="1"/>
      </xdr:nvSpPr>
      <xdr:spPr>
        <a:xfrm>
          <a:off x="2352675" y="3421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1</xdr:col>
      <xdr:colOff>6803</xdr:colOff>
      <xdr:row>279</xdr:row>
      <xdr:rowOff>81644</xdr:rowOff>
    </xdr:from>
    <xdr:to>
      <xdr:col>5</xdr:col>
      <xdr:colOff>857251</xdr:colOff>
      <xdr:row>299</xdr:row>
      <xdr:rowOff>122465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4" name="Graphique 43">
              <a:extLst>
                <a:ext uri="{FF2B5EF4-FFF2-40B4-BE49-F238E27FC236}">
                  <a16:creationId xmlns:a16="http://schemas.microsoft.com/office/drawing/2014/main" id="{521E70FA-2E50-4CE0-9B43-CAD20641FAC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7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8803" y="35171744"/>
              <a:ext cx="5927273" cy="385082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6</xdr:col>
      <xdr:colOff>455837</xdr:colOff>
      <xdr:row>279</xdr:row>
      <xdr:rowOff>40822</xdr:rowOff>
    </xdr:from>
    <xdr:to>
      <xdr:col>11</xdr:col>
      <xdr:colOff>857250</xdr:colOff>
      <xdr:row>299</xdr:row>
      <xdr:rowOff>122465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5" name="Graphique 44">
              <a:extLst>
                <a:ext uri="{FF2B5EF4-FFF2-40B4-BE49-F238E27FC236}">
                  <a16:creationId xmlns:a16="http://schemas.microsoft.com/office/drawing/2014/main" id="{702940F9-76D0-49D4-84B3-88036FDA0B9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8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904387" y="35130922"/>
              <a:ext cx="5840188" cy="389164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12</xdr:col>
      <xdr:colOff>13607</xdr:colOff>
      <xdr:row>278</xdr:row>
      <xdr:rowOff>122465</xdr:rowOff>
    </xdr:from>
    <xdr:to>
      <xdr:col>16</xdr:col>
      <xdr:colOff>680356</xdr:colOff>
      <xdr:row>299</xdr:row>
      <xdr:rowOff>40823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6" name="Graphique 45">
              <a:extLst>
                <a:ext uri="{FF2B5EF4-FFF2-40B4-BE49-F238E27FC236}">
                  <a16:creationId xmlns:a16="http://schemas.microsoft.com/office/drawing/2014/main" id="{B9F18BA7-E52F-4ACE-92B1-C5F37D40C4A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9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939157" y="35022065"/>
              <a:ext cx="5591174" cy="39188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2</xdr:col>
      <xdr:colOff>1170215</xdr:colOff>
      <xdr:row>419</xdr:row>
      <xdr:rowOff>29938</xdr:rowOff>
    </xdr:from>
    <xdr:to>
      <xdr:col>5</xdr:col>
      <xdr:colOff>1551215</xdr:colOff>
      <xdr:row>429</xdr:row>
      <xdr:rowOff>106138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7" name="Graphique 46">
              <a:extLst>
                <a:ext uri="{FF2B5EF4-FFF2-40B4-BE49-F238E27FC236}">
                  <a16:creationId xmlns:a16="http://schemas.microsoft.com/office/drawing/2014/main" id="{77E2B349-F434-4D4B-BBEB-3B72BE44847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0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18040" y="61790038"/>
              <a:ext cx="4572000" cy="198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1</xdr:col>
      <xdr:colOff>612321</xdr:colOff>
      <xdr:row>306</xdr:row>
      <xdr:rowOff>166006</xdr:rowOff>
    </xdr:from>
    <xdr:to>
      <xdr:col>5</xdr:col>
      <xdr:colOff>1292678</xdr:colOff>
      <xdr:row>327</xdr:row>
      <xdr:rowOff>163285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8" name="Graphique 47">
              <a:extLst>
                <a:ext uri="{FF2B5EF4-FFF2-40B4-BE49-F238E27FC236}">
                  <a16:creationId xmlns:a16="http://schemas.microsoft.com/office/drawing/2014/main" id="{2718DB8F-B9A6-4AD3-B60C-49889D3018D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4321" y="40399606"/>
              <a:ext cx="5757182" cy="3997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6</xdr:col>
      <xdr:colOff>367391</xdr:colOff>
      <xdr:row>307</xdr:row>
      <xdr:rowOff>29935</xdr:rowOff>
    </xdr:from>
    <xdr:to>
      <xdr:col>11</xdr:col>
      <xdr:colOff>843643</xdr:colOff>
      <xdr:row>328</xdr:row>
      <xdr:rowOff>176893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9" name="Graphique 48">
              <a:extLst>
                <a:ext uri="{FF2B5EF4-FFF2-40B4-BE49-F238E27FC236}">
                  <a16:creationId xmlns:a16="http://schemas.microsoft.com/office/drawing/2014/main" id="{5F62D138-3D4C-4655-8869-85477DF7FF4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15941" y="40454035"/>
              <a:ext cx="5915027" cy="41474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xdr:twoCellAnchor>
    <xdr:from>
      <xdr:col>11</xdr:col>
      <xdr:colOff>898070</xdr:colOff>
      <xdr:row>307</xdr:row>
      <xdr:rowOff>54427</xdr:rowOff>
    </xdr:from>
    <xdr:to>
      <xdr:col>17</xdr:col>
      <xdr:colOff>299357</xdr:colOff>
      <xdr:row>329</xdr:row>
      <xdr:rowOff>81642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0" name="Graphique 49">
              <a:extLst>
                <a:ext uri="{FF2B5EF4-FFF2-40B4-BE49-F238E27FC236}">
                  <a16:creationId xmlns:a16="http://schemas.microsoft.com/office/drawing/2014/main" id="{5D62BD2D-2887-43E5-8AEC-A2451FD9EC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785395" y="40478527"/>
              <a:ext cx="6316437" cy="421821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3</xdr:row>
          <xdr:rowOff>152400</xdr:rowOff>
        </xdr:from>
        <xdr:to>
          <xdr:col>4</xdr:col>
          <xdr:colOff>561975</xdr:colOff>
          <xdr:row>5</xdr:row>
          <xdr:rowOff>133350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5592C5F-0E99-44BA-ABB4-D8C99BBE73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Supprimer les 0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3</xdr:row>
          <xdr:rowOff>104775</xdr:rowOff>
        </xdr:from>
        <xdr:to>
          <xdr:col>8</xdr:col>
          <xdr:colOff>600075</xdr:colOff>
          <xdr:row>5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CCFC630-E79D-4E12-98FD-65503A07E8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Annule les filtres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442232</xdr:colOff>
      <xdr:row>330</xdr:row>
      <xdr:rowOff>16329</xdr:rowOff>
    </xdr:from>
    <xdr:to>
      <xdr:col>5</xdr:col>
      <xdr:colOff>1374322</xdr:colOff>
      <xdr:row>348</xdr:row>
      <xdr:rowOff>149679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3" name="Graphique 52">
              <a:extLst>
                <a:ext uri="{FF2B5EF4-FFF2-40B4-BE49-F238E27FC236}">
                  <a16:creationId xmlns:a16="http://schemas.microsoft.com/office/drawing/2014/main" id="{69CC3216-B33A-4414-95A3-425AE849A0D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04232" y="44821929"/>
              <a:ext cx="6008915" cy="3562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 graphique n’est pas disponible dans votre version d’Excel.
La modification de cette forme ou l’enregistrement de ce classeur dans un autre format de fichier endommagera le graphique de façon irréparable.</a:t>
              </a:r>
            </a:p>
          </xdr:txBody>
        </xdr:sp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85725</xdr:rowOff>
        </xdr:from>
        <xdr:to>
          <xdr:col>6</xdr:col>
          <xdr:colOff>180975</xdr:colOff>
          <xdr:row>5</xdr:row>
          <xdr:rowOff>123825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2FFAC0E-7B1C-4B2B-9D95-EC7FE310C4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</a:rPr>
                <a:t>imprimer les pareto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748394</xdr:colOff>
      <xdr:row>19</xdr:row>
      <xdr:rowOff>122466</xdr:rowOff>
    </xdr:from>
    <xdr:to>
      <xdr:col>18</xdr:col>
      <xdr:colOff>190500</xdr:colOff>
      <xdr:row>70</xdr:row>
      <xdr:rowOff>40822</xdr:rowOff>
    </xdr:to>
    <xdr:grpSp>
      <xdr:nvGrpSpPr>
        <xdr:cNvPr id="55" name="Groupe 54">
          <a:extLst>
            <a:ext uri="{FF2B5EF4-FFF2-40B4-BE49-F238E27FC236}">
              <a16:creationId xmlns:a16="http://schemas.microsoft.com/office/drawing/2014/main" id="{6F65223C-00D8-430C-9A12-81C3C6F79FC9}"/>
            </a:ext>
          </a:extLst>
        </xdr:cNvPr>
        <xdr:cNvGrpSpPr/>
      </xdr:nvGrpSpPr>
      <xdr:grpSpPr>
        <a:xfrm>
          <a:off x="5347608" y="3741966"/>
          <a:ext cx="15634606" cy="8490856"/>
          <a:chOff x="5347608" y="3782787"/>
          <a:chExt cx="15634606" cy="8490856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56" name="Graphique 55">
                <a:extLst>
                  <a:ext uri="{FF2B5EF4-FFF2-40B4-BE49-F238E27FC236}">
                    <a16:creationId xmlns:a16="http://schemas.microsoft.com/office/drawing/2014/main" id="{3B86CEE8-E00B-44EF-AC7F-9F5535097B84}"/>
                  </a:ext>
                </a:extLst>
              </xdr:cNvPr>
              <xdr:cNvGraphicFramePr/>
            </xdr:nvGraphicFramePr>
            <xdr:xfrm>
              <a:off x="5347608" y="3782787"/>
              <a:ext cx="15634606" cy="8490856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5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347608" y="3782787"/>
                <a:ext cx="15634606" cy="8490856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fr-FR" sz="1100"/>
                  <a:t>Ce graphique n’est pas disponible dans votre version d’Excel.
La modification de cette forme ou l’enregistrement de ce classeur dans un autre format de fichier endommagera le graphique de façon irréparable.</a:t>
                </a:r>
              </a:p>
            </xdr:txBody>
          </xdr:sp>
        </mc:Fallback>
      </mc:AlternateContent>
      <xdr:sp macro="" textlink="$A$6">
        <xdr:nvSpPr>
          <xdr:cNvPr id="57" name="ZoneTexte 56">
            <a:extLst>
              <a:ext uri="{FF2B5EF4-FFF2-40B4-BE49-F238E27FC236}">
                <a16:creationId xmlns:a16="http://schemas.microsoft.com/office/drawing/2014/main" id="{6923A5AC-6601-41F6-8BB6-EF4343E8906E}"/>
              </a:ext>
            </a:extLst>
          </xdr:cNvPr>
          <xdr:cNvSpPr txBox="1"/>
        </xdr:nvSpPr>
        <xdr:spPr>
          <a:xfrm>
            <a:off x="15634607" y="3878036"/>
            <a:ext cx="1360714" cy="35378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289D9E4A-5054-4A30-AFA4-E5BECCF539DC}" type="TxLink">
              <a:rPr lang="en-US" sz="1800" b="1" i="0" u="none" strike="noStrike">
                <a:solidFill>
                  <a:srgbClr val="000000"/>
                </a:solidFill>
                <a:latin typeface="Calibri"/>
              </a:rPr>
              <a:pPr/>
              <a:t>01/01/2020</a:t>
            </a:fld>
            <a:endParaRPr lang="fr-FR" sz="1800" b="1"/>
          </a:p>
        </xdr:txBody>
      </xdr:sp>
      <xdr:sp macro="" textlink="$B$6">
        <xdr:nvSpPr>
          <xdr:cNvPr id="58" name="ZoneTexte 57">
            <a:extLst>
              <a:ext uri="{FF2B5EF4-FFF2-40B4-BE49-F238E27FC236}">
                <a16:creationId xmlns:a16="http://schemas.microsoft.com/office/drawing/2014/main" id="{71279541-CDB6-46D3-B962-9B1617413089}"/>
              </a:ext>
            </a:extLst>
          </xdr:cNvPr>
          <xdr:cNvSpPr txBox="1"/>
        </xdr:nvSpPr>
        <xdr:spPr>
          <a:xfrm>
            <a:off x="17049751" y="3878036"/>
            <a:ext cx="1360714" cy="36739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fld id="{E88756F2-3671-438D-91CE-DE92740D0C61}" type="TxLink">
              <a:rPr lang="en-US" sz="1800" b="1" i="0" u="none" strike="noStrike">
                <a:solidFill>
                  <a:srgbClr val="000000"/>
                </a:solidFill>
                <a:latin typeface="Calibri"/>
              </a:rPr>
              <a:pPr/>
              <a:t>31/03/2020</a:t>
            </a:fld>
            <a:endParaRPr lang="fr-FR" sz="3200" b="1"/>
          </a:p>
        </xdr:txBody>
      </xdr:sp>
    </xdr:grpSp>
    <xdr:clientData/>
  </xdr:twoCellAnchor>
  <xdr:twoCellAnchor>
    <xdr:from>
      <xdr:col>3</xdr:col>
      <xdr:colOff>1177008</xdr:colOff>
      <xdr:row>279</xdr:row>
      <xdr:rowOff>119744</xdr:rowOff>
    </xdr:from>
    <xdr:to>
      <xdr:col>4</xdr:col>
      <xdr:colOff>884456</xdr:colOff>
      <xdr:row>281</xdr:row>
      <xdr:rowOff>27214</xdr:rowOff>
    </xdr:to>
    <xdr:sp macro="" textlink="$A$6">
      <xdr:nvSpPr>
        <xdr:cNvPr id="59" name="ZoneTexte 58">
          <a:extLst>
            <a:ext uri="{FF2B5EF4-FFF2-40B4-BE49-F238E27FC236}">
              <a16:creationId xmlns:a16="http://schemas.microsoft.com/office/drawing/2014/main" id="{4E6C711E-9D75-44B9-A623-5E25FA72B762}"/>
            </a:ext>
          </a:extLst>
        </xdr:cNvPr>
        <xdr:cNvSpPr txBox="1"/>
      </xdr:nvSpPr>
      <xdr:spPr>
        <a:xfrm>
          <a:off x="4405983" y="35209844"/>
          <a:ext cx="1079048" cy="288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89D9E4A-5054-4A30-AFA4-E5BECCF539D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01/01/2020</a:t>
          </a:fld>
          <a:endParaRPr lang="fr-FR" sz="1400" b="1"/>
        </a:p>
      </xdr:txBody>
    </xdr:sp>
    <xdr:clientData/>
  </xdr:twoCellAnchor>
  <xdr:twoCellAnchor>
    <xdr:from>
      <xdr:col>4</xdr:col>
      <xdr:colOff>850438</xdr:colOff>
      <xdr:row>279</xdr:row>
      <xdr:rowOff>119744</xdr:rowOff>
    </xdr:from>
    <xdr:to>
      <xdr:col>5</xdr:col>
      <xdr:colOff>802813</xdr:colOff>
      <xdr:row>281</xdr:row>
      <xdr:rowOff>13607</xdr:rowOff>
    </xdr:to>
    <xdr:sp macro="" textlink="$B$6">
      <xdr:nvSpPr>
        <xdr:cNvPr id="60" name="ZoneTexte 59">
          <a:extLst>
            <a:ext uri="{FF2B5EF4-FFF2-40B4-BE49-F238E27FC236}">
              <a16:creationId xmlns:a16="http://schemas.microsoft.com/office/drawing/2014/main" id="{40E19629-5396-4C25-911F-EEB22E826406}"/>
            </a:ext>
          </a:extLst>
        </xdr:cNvPr>
        <xdr:cNvSpPr txBox="1"/>
      </xdr:nvSpPr>
      <xdr:spPr>
        <a:xfrm>
          <a:off x="5451013" y="35209844"/>
          <a:ext cx="1190625" cy="27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88756F2-3671-438D-91CE-DE92740D0C61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31/03/2020</a:t>
          </a:fld>
          <a:endParaRPr lang="fr-FR" sz="2400" b="1"/>
        </a:p>
      </xdr:txBody>
    </xdr:sp>
    <xdr:clientData/>
  </xdr:twoCellAnchor>
  <xdr:twoCellAnchor>
    <xdr:from>
      <xdr:col>9</xdr:col>
      <xdr:colOff>1032775</xdr:colOff>
      <xdr:row>279</xdr:row>
      <xdr:rowOff>51708</xdr:rowOff>
    </xdr:from>
    <xdr:to>
      <xdr:col>10</xdr:col>
      <xdr:colOff>781044</xdr:colOff>
      <xdr:row>280</xdr:row>
      <xdr:rowOff>149678</xdr:rowOff>
    </xdr:to>
    <xdr:sp macro="" textlink="$A$6">
      <xdr:nvSpPr>
        <xdr:cNvPr id="61" name="ZoneTexte 60">
          <a:extLst>
            <a:ext uri="{FF2B5EF4-FFF2-40B4-BE49-F238E27FC236}">
              <a16:creationId xmlns:a16="http://schemas.microsoft.com/office/drawing/2014/main" id="{090DA98C-1BB1-44D0-B6AD-C13B25DB0033}"/>
            </a:ext>
          </a:extLst>
        </xdr:cNvPr>
        <xdr:cNvSpPr txBox="1"/>
      </xdr:nvSpPr>
      <xdr:spPr>
        <a:xfrm>
          <a:off x="11557900" y="35141808"/>
          <a:ext cx="1081769" cy="288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89D9E4A-5054-4A30-AFA4-E5BECCF539D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01/01/2020</a:t>
          </a:fld>
          <a:endParaRPr lang="fr-FR" sz="1400" b="1"/>
        </a:p>
      </xdr:txBody>
    </xdr:sp>
    <xdr:clientData/>
  </xdr:twoCellAnchor>
  <xdr:twoCellAnchor>
    <xdr:from>
      <xdr:col>10</xdr:col>
      <xdr:colOff>747026</xdr:colOff>
      <xdr:row>279</xdr:row>
      <xdr:rowOff>51708</xdr:rowOff>
    </xdr:from>
    <xdr:to>
      <xdr:col>11</xdr:col>
      <xdr:colOff>903509</xdr:colOff>
      <xdr:row>280</xdr:row>
      <xdr:rowOff>136071</xdr:rowOff>
    </xdr:to>
    <xdr:sp macro="" textlink="$B$6">
      <xdr:nvSpPr>
        <xdr:cNvPr id="62" name="ZoneTexte 61">
          <a:extLst>
            <a:ext uri="{FF2B5EF4-FFF2-40B4-BE49-F238E27FC236}">
              <a16:creationId xmlns:a16="http://schemas.microsoft.com/office/drawing/2014/main" id="{793A2F93-C875-4BD6-A682-303A8F0EDD89}"/>
            </a:ext>
          </a:extLst>
        </xdr:cNvPr>
        <xdr:cNvSpPr txBox="1"/>
      </xdr:nvSpPr>
      <xdr:spPr>
        <a:xfrm>
          <a:off x="12605651" y="35141808"/>
          <a:ext cx="1185183" cy="27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88756F2-3671-438D-91CE-DE92740D0C61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31/03/2020</a:t>
          </a:fld>
          <a:endParaRPr lang="fr-FR" sz="2400" b="1"/>
        </a:p>
      </xdr:txBody>
    </xdr:sp>
    <xdr:clientData/>
  </xdr:twoCellAnchor>
  <xdr:twoCellAnchor>
    <xdr:from>
      <xdr:col>14</xdr:col>
      <xdr:colOff>522514</xdr:colOff>
      <xdr:row>278</xdr:row>
      <xdr:rowOff>160565</xdr:rowOff>
    </xdr:from>
    <xdr:to>
      <xdr:col>15</xdr:col>
      <xdr:colOff>842283</xdr:colOff>
      <xdr:row>280</xdr:row>
      <xdr:rowOff>68035</xdr:rowOff>
    </xdr:to>
    <xdr:sp macro="" textlink="$A$6">
      <xdr:nvSpPr>
        <xdr:cNvPr id="63" name="ZoneTexte 62">
          <a:extLst>
            <a:ext uri="{FF2B5EF4-FFF2-40B4-BE49-F238E27FC236}">
              <a16:creationId xmlns:a16="http://schemas.microsoft.com/office/drawing/2014/main" id="{EE6B5C8B-2BA3-4AC2-86F6-F840A266A799}"/>
            </a:ext>
          </a:extLst>
        </xdr:cNvPr>
        <xdr:cNvSpPr txBox="1"/>
      </xdr:nvSpPr>
      <xdr:spPr>
        <a:xfrm>
          <a:off x="17438914" y="35060165"/>
          <a:ext cx="1081769" cy="288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89D9E4A-5054-4A30-AFA4-E5BECCF539D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01/01/2020</a:t>
          </a:fld>
          <a:endParaRPr lang="fr-FR" sz="1400" b="1"/>
        </a:p>
      </xdr:txBody>
    </xdr:sp>
    <xdr:clientData/>
  </xdr:twoCellAnchor>
  <xdr:twoCellAnchor>
    <xdr:from>
      <xdr:col>15</xdr:col>
      <xdr:colOff>808265</xdr:colOff>
      <xdr:row>278</xdr:row>
      <xdr:rowOff>160565</xdr:rowOff>
    </xdr:from>
    <xdr:to>
      <xdr:col>16</xdr:col>
      <xdr:colOff>828676</xdr:colOff>
      <xdr:row>280</xdr:row>
      <xdr:rowOff>54428</xdr:rowOff>
    </xdr:to>
    <xdr:sp macro="" textlink="$B$6">
      <xdr:nvSpPr>
        <xdr:cNvPr id="64" name="ZoneTexte 63">
          <a:extLst>
            <a:ext uri="{FF2B5EF4-FFF2-40B4-BE49-F238E27FC236}">
              <a16:creationId xmlns:a16="http://schemas.microsoft.com/office/drawing/2014/main" id="{73C0E21A-96A0-428A-873C-D7A1B23017A9}"/>
            </a:ext>
          </a:extLst>
        </xdr:cNvPr>
        <xdr:cNvSpPr txBox="1"/>
      </xdr:nvSpPr>
      <xdr:spPr>
        <a:xfrm>
          <a:off x="18486665" y="35060165"/>
          <a:ext cx="1191986" cy="27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88756F2-3671-438D-91CE-DE92740D0C61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31/03/2020</a:t>
          </a:fld>
          <a:endParaRPr lang="fr-FR" sz="2400" b="1"/>
        </a:p>
      </xdr:txBody>
    </xdr:sp>
    <xdr:clientData/>
  </xdr:twoCellAnchor>
  <xdr:twoCellAnchor>
    <xdr:from>
      <xdr:col>4</xdr:col>
      <xdr:colOff>312964</xdr:colOff>
      <xdr:row>306</xdr:row>
      <xdr:rowOff>190499</xdr:rowOff>
    </xdr:from>
    <xdr:to>
      <xdr:col>5</xdr:col>
      <xdr:colOff>156483</xdr:colOff>
      <xdr:row>308</xdr:row>
      <xdr:rowOff>97969</xdr:rowOff>
    </xdr:to>
    <xdr:sp macro="" textlink="$A$6">
      <xdr:nvSpPr>
        <xdr:cNvPr id="65" name="ZoneTexte 64">
          <a:extLst>
            <a:ext uri="{FF2B5EF4-FFF2-40B4-BE49-F238E27FC236}">
              <a16:creationId xmlns:a16="http://schemas.microsoft.com/office/drawing/2014/main" id="{63FB965C-582D-4BAD-8515-B426C3F373EB}"/>
            </a:ext>
          </a:extLst>
        </xdr:cNvPr>
        <xdr:cNvSpPr txBox="1"/>
      </xdr:nvSpPr>
      <xdr:spPr>
        <a:xfrm>
          <a:off x="4913539" y="40424099"/>
          <a:ext cx="1081769" cy="288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89D9E4A-5054-4A30-AFA4-E5BECCF539D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01/01/2020</a:t>
          </a:fld>
          <a:endParaRPr lang="fr-FR" sz="1400" b="1"/>
        </a:p>
      </xdr:txBody>
    </xdr:sp>
    <xdr:clientData/>
  </xdr:twoCellAnchor>
  <xdr:twoCellAnchor>
    <xdr:from>
      <xdr:col>5</xdr:col>
      <xdr:colOff>122465</xdr:colOff>
      <xdr:row>306</xdr:row>
      <xdr:rowOff>190499</xdr:rowOff>
    </xdr:from>
    <xdr:to>
      <xdr:col>5</xdr:col>
      <xdr:colOff>1313090</xdr:colOff>
      <xdr:row>308</xdr:row>
      <xdr:rowOff>84362</xdr:rowOff>
    </xdr:to>
    <xdr:sp macro="" textlink="$B$6">
      <xdr:nvSpPr>
        <xdr:cNvPr id="66" name="ZoneTexte 65">
          <a:extLst>
            <a:ext uri="{FF2B5EF4-FFF2-40B4-BE49-F238E27FC236}">
              <a16:creationId xmlns:a16="http://schemas.microsoft.com/office/drawing/2014/main" id="{58CCF7E7-B80E-4BB6-886C-6C8A36B8C74C}"/>
            </a:ext>
          </a:extLst>
        </xdr:cNvPr>
        <xdr:cNvSpPr txBox="1"/>
      </xdr:nvSpPr>
      <xdr:spPr>
        <a:xfrm>
          <a:off x="5961290" y="40424099"/>
          <a:ext cx="1190625" cy="27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88756F2-3671-438D-91CE-DE92740D0C61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31/03/2020</a:t>
          </a:fld>
          <a:endParaRPr lang="fr-FR" sz="2400" b="1"/>
        </a:p>
      </xdr:txBody>
    </xdr:sp>
    <xdr:clientData/>
  </xdr:twoCellAnchor>
  <xdr:twoCellAnchor>
    <xdr:from>
      <xdr:col>9</xdr:col>
      <xdr:colOff>1061355</xdr:colOff>
      <xdr:row>307</xdr:row>
      <xdr:rowOff>54426</xdr:rowOff>
    </xdr:from>
    <xdr:to>
      <xdr:col>10</xdr:col>
      <xdr:colOff>809624</xdr:colOff>
      <xdr:row>308</xdr:row>
      <xdr:rowOff>152396</xdr:rowOff>
    </xdr:to>
    <xdr:sp macro="" textlink="$A$6">
      <xdr:nvSpPr>
        <xdr:cNvPr id="67" name="ZoneTexte 66">
          <a:extLst>
            <a:ext uri="{FF2B5EF4-FFF2-40B4-BE49-F238E27FC236}">
              <a16:creationId xmlns:a16="http://schemas.microsoft.com/office/drawing/2014/main" id="{D27A23B4-7A53-4BF8-A9FC-2FE8796357E6}"/>
            </a:ext>
          </a:extLst>
        </xdr:cNvPr>
        <xdr:cNvSpPr txBox="1"/>
      </xdr:nvSpPr>
      <xdr:spPr>
        <a:xfrm>
          <a:off x="11586480" y="40478526"/>
          <a:ext cx="1081769" cy="288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89D9E4A-5054-4A30-AFA4-E5BECCF539D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01/01/2020</a:t>
          </a:fld>
          <a:endParaRPr lang="fr-FR" sz="1400" b="1"/>
        </a:p>
      </xdr:txBody>
    </xdr:sp>
    <xdr:clientData/>
  </xdr:twoCellAnchor>
  <xdr:twoCellAnchor>
    <xdr:from>
      <xdr:col>10</xdr:col>
      <xdr:colOff>775606</xdr:colOff>
      <xdr:row>307</xdr:row>
      <xdr:rowOff>54426</xdr:rowOff>
    </xdr:from>
    <xdr:to>
      <xdr:col>11</xdr:col>
      <xdr:colOff>932089</xdr:colOff>
      <xdr:row>308</xdr:row>
      <xdr:rowOff>138789</xdr:rowOff>
    </xdr:to>
    <xdr:sp macro="" textlink="$B$6">
      <xdr:nvSpPr>
        <xdr:cNvPr id="68" name="ZoneTexte 67">
          <a:extLst>
            <a:ext uri="{FF2B5EF4-FFF2-40B4-BE49-F238E27FC236}">
              <a16:creationId xmlns:a16="http://schemas.microsoft.com/office/drawing/2014/main" id="{37DF42ED-C153-4DB2-9C8D-26563138C120}"/>
            </a:ext>
          </a:extLst>
        </xdr:cNvPr>
        <xdr:cNvSpPr txBox="1"/>
      </xdr:nvSpPr>
      <xdr:spPr>
        <a:xfrm>
          <a:off x="12634231" y="40478526"/>
          <a:ext cx="1185183" cy="27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88756F2-3671-438D-91CE-DE92740D0C61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31/03/2020</a:t>
          </a:fld>
          <a:endParaRPr lang="fr-FR" sz="2400" b="1"/>
        </a:p>
      </xdr:txBody>
    </xdr:sp>
    <xdr:clientData/>
  </xdr:twoCellAnchor>
  <xdr:twoCellAnchor>
    <xdr:from>
      <xdr:col>15</xdr:col>
      <xdr:colOff>163283</xdr:colOff>
      <xdr:row>307</xdr:row>
      <xdr:rowOff>81641</xdr:rowOff>
    </xdr:from>
    <xdr:to>
      <xdr:col>16</xdr:col>
      <xdr:colOff>74838</xdr:colOff>
      <xdr:row>308</xdr:row>
      <xdr:rowOff>179611</xdr:rowOff>
    </xdr:to>
    <xdr:sp macro="" textlink="$A$6">
      <xdr:nvSpPr>
        <xdr:cNvPr id="69" name="ZoneTexte 68">
          <a:extLst>
            <a:ext uri="{FF2B5EF4-FFF2-40B4-BE49-F238E27FC236}">
              <a16:creationId xmlns:a16="http://schemas.microsoft.com/office/drawing/2014/main" id="{86062911-235A-4C82-90E2-AF94ADA4A6C2}"/>
            </a:ext>
          </a:extLst>
        </xdr:cNvPr>
        <xdr:cNvSpPr txBox="1"/>
      </xdr:nvSpPr>
      <xdr:spPr>
        <a:xfrm>
          <a:off x="17841683" y="40505741"/>
          <a:ext cx="1083130" cy="288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89D9E4A-5054-4A30-AFA4-E5BECCF539D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01/01/2020</a:t>
          </a:fld>
          <a:endParaRPr lang="fr-FR" sz="1400" b="1"/>
        </a:p>
      </xdr:txBody>
    </xdr:sp>
    <xdr:clientData/>
  </xdr:twoCellAnchor>
  <xdr:twoCellAnchor>
    <xdr:from>
      <xdr:col>16</xdr:col>
      <xdr:colOff>40820</xdr:colOff>
      <xdr:row>307</xdr:row>
      <xdr:rowOff>81641</xdr:rowOff>
    </xdr:from>
    <xdr:to>
      <xdr:col>17</xdr:col>
      <xdr:colOff>278945</xdr:colOff>
      <xdr:row>308</xdr:row>
      <xdr:rowOff>166004</xdr:rowOff>
    </xdr:to>
    <xdr:sp macro="" textlink="$B$6">
      <xdr:nvSpPr>
        <xdr:cNvPr id="70" name="ZoneTexte 69">
          <a:extLst>
            <a:ext uri="{FF2B5EF4-FFF2-40B4-BE49-F238E27FC236}">
              <a16:creationId xmlns:a16="http://schemas.microsoft.com/office/drawing/2014/main" id="{9AE60A90-340D-49C7-AC9A-FBDAF1ABE0D8}"/>
            </a:ext>
          </a:extLst>
        </xdr:cNvPr>
        <xdr:cNvSpPr txBox="1"/>
      </xdr:nvSpPr>
      <xdr:spPr>
        <a:xfrm>
          <a:off x="18890795" y="40505741"/>
          <a:ext cx="1190625" cy="27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88756F2-3671-438D-91CE-DE92740D0C61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31/03/2020</a:t>
          </a:fld>
          <a:endParaRPr lang="fr-FR" sz="2400" b="1"/>
        </a:p>
      </xdr:txBody>
    </xdr:sp>
    <xdr:clientData/>
  </xdr:twoCellAnchor>
  <xdr:twoCellAnchor>
    <xdr:from>
      <xdr:col>4</xdr:col>
      <xdr:colOff>401411</xdr:colOff>
      <xdr:row>330</xdr:row>
      <xdr:rowOff>29936</xdr:rowOff>
    </xdr:from>
    <xdr:to>
      <xdr:col>5</xdr:col>
      <xdr:colOff>244930</xdr:colOff>
      <xdr:row>331</xdr:row>
      <xdr:rowOff>127906</xdr:rowOff>
    </xdr:to>
    <xdr:sp macro="" textlink="$A$6">
      <xdr:nvSpPr>
        <xdr:cNvPr id="71" name="ZoneTexte 70">
          <a:extLst>
            <a:ext uri="{FF2B5EF4-FFF2-40B4-BE49-F238E27FC236}">
              <a16:creationId xmlns:a16="http://schemas.microsoft.com/office/drawing/2014/main" id="{E17E7053-910B-41DE-8FC1-F5101BCC6464}"/>
            </a:ext>
          </a:extLst>
        </xdr:cNvPr>
        <xdr:cNvSpPr txBox="1"/>
      </xdr:nvSpPr>
      <xdr:spPr>
        <a:xfrm>
          <a:off x="5001986" y="44835536"/>
          <a:ext cx="1081769" cy="288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89D9E4A-5054-4A30-AFA4-E5BECCF539DC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01/01/2020</a:t>
          </a:fld>
          <a:endParaRPr lang="fr-FR" sz="1400" b="1"/>
        </a:p>
      </xdr:txBody>
    </xdr:sp>
    <xdr:clientData/>
  </xdr:twoCellAnchor>
  <xdr:twoCellAnchor>
    <xdr:from>
      <xdr:col>5</xdr:col>
      <xdr:colOff>210912</xdr:colOff>
      <xdr:row>330</xdr:row>
      <xdr:rowOff>29936</xdr:rowOff>
    </xdr:from>
    <xdr:to>
      <xdr:col>5</xdr:col>
      <xdr:colOff>1401537</xdr:colOff>
      <xdr:row>331</xdr:row>
      <xdr:rowOff>114299</xdr:rowOff>
    </xdr:to>
    <xdr:sp macro="" textlink="$B$6">
      <xdr:nvSpPr>
        <xdr:cNvPr id="72" name="ZoneTexte 71">
          <a:extLst>
            <a:ext uri="{FF2B5EF4-FFF2-40B4-BE49-F238E27FC236}">
              <a16:creationId xmlns:a16="http://schemas.microsoft.com/office/drawing/2014/main" id="{231CEDDC-BA38-45A2-ADF2-9225E734811E}"/>
            </a:ext>
          </a:extLst>
        </xdr:cNvPr>
        <xdr:cNvSpPr txBox="1"/>
      </xdr:nvSpPr>
      <xdr:spPr>
        <a:xfrm>
          <a:off x="6049737" y="44835536"/>
          <a:ext cx="1190625" cy="274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88756F2-3671-438D-91CE-DE92740D0C61}" type="TxLink">
            <a:rPr lang="en-US" sz="1400" b="1" i="0" u="none" strike="noStrike">
              <a:solidFill>
                <a:srgbClr val="000000"/>
              </a:solidFill>
              <a:latin typeface="Calibri"/>
            </a:rPr>
            <a:pPr/>
            <a:t>31/03/2020</a:t>
          </a:fld>
          <a:endParaRPr lang="fr-FR" sz="24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ivi%20de%20production%20et%20Cmde%20=S=/TdB%20cadences%20et%20production%20PREMS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TDB"/>
      <sheetName val="Recherche prod"/>
      <sheetName val="Indicateurs"/>
      <sheetName val="Saisie Prod"/>
      <sheetName val="Rapport DP"/>
      <sheetName val="Saisie DP"/>
      <sheetName val="Rapport RX"/>
      <sheetName val="Saisie RX"/>
      <sheetName val="Rapport Finition"/>
      <sheetName val="Saisie Finition"/>
      <sheetName val="Rapport Sablage"/>
      <sheetName val="Saisie Sablage"/>
      <sheetName val="Rapport Emballage"/>
      <sheetName val="Saisie Emballage"/>
      <sheetName val="Tab Compétence"/>
      <sheetName val="Validation"/>
      <sheetName val="Pareto"/>
      <sheetName val="Feuil1"/>
    </sheetNames>
    <definedNames>
      <definedName name="annulelesfiltres"/>
      <definedName name="imprimerlespareto"/>
      <definedName name="suppressiondes0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2">
          <cell r="D22" t="str">
            <v>somme des défauts</v>
          </cell>
        </row>
        <row r="23">
          <cell r="C23" t="str">
            <v>Bavure sur-moulée</v>
          </cell>
          <cell r="D23">
            <v>55</v>
          </cell>
        </row>
        <row r="24">
          <cell r="C24" t="str">
            <v>Bulle sous-coque</v>
          </cell>
          <cell r="D24">
            <v>204</v>
          </cell>
        </row>
        <row r="25">
          <cell r="C25" t="str">
            <v>centreur bloqué</v>
          </cell>
          <cell r="D25">
            <v>1</v>
          </cell>
        </row>
        <row r="26">
          <cell r="C26" t="str">
            <v>coque mal placée/ choc coque</v>
          </cell>
          <cell r="D26">
            <v>0</v>
          </cell>
        </row>
        <row r="27">
          <cell r="C27" t="str">
            <v>Croquage</v>
          </cell>
          <cell r="D27">
            <v>2</v>
          </cell>
        </row>
        <row r="28">
          <cell r="C28" t="str">
            <v>décollement coque/iso</v>
          </cell>
          <cell r="D28">
            <v>27</v>
          </cell>
        </row>
        <row r="29">
          <cell r="C29" t="str">
            <v>Décollement insert/iso</v>
          </cell>
          <cell r="D29">
            <v>31</v>
          </cell>
        </row>
        <row r="30">
          <cell r="C30" t="str">
            <v>Décollement Iso/SC</v>
          </cell>
          <cell r="D30">
            <v>37</v>
          </cell>
        </row>
        <row r="31">
          <cell r="C31" t="str">
            <v>Défaut dans l'isolant</v>
          </cell>
          <cell r="D31">
            <v>4</v>
          </cell>
        </row>
        <row r="32">
          <cell r="C32" t="str">
            <v>Défaut semi-conducteur</v>
          </cell>
          <cell r="D32">
            <v>11</v>
          </cell>
        </row>
        <row r="33">
          <cell r="C33" t="str">
            <v>défaut visuel</v>
          </cell>
          <cell r="D33">
            <v>0</v>
          </cell>
        </row>
        <row r="34">
          <cell r="C34" t="str">
            <v>En cours d'investigation</v>
          </cell>
          <cell r="D34">
            <v>0</v>
          </cell>
        </row>
        <row r="35">
          <cell r="C35" t="str">
            <v>Encrassement</v>
          </cell>
          <cell r="D35">
            <v>4</v>
          </cell>
        </row>
        <row r="36">
          <cell r="C36" t="str">
            <v>Impureté sur insert</v>
          </cell>
          <cell r="D36">
            <v>8</v>
          </cell>
        </row>
        <row r="37">
          <cell r="C37" t="str">
            <v>insert abimé</v>
          </cell>
          <cell r="D37">
            <v>0</v>
          </cell>
        </row>
        <row r="38">
          <cell r="C38" t="str">
            <v>Levre déchirée</v>
          </cell>
          <cell r="D38">
            <v>23</v>
          </cell>
        </row>
        <row r="39">
          <cell r="C39" t="str">
            <v>Manque cuisson</v>
          </cell>
          <cell r="D39">
            <v>4</v>
          </cell>
        </row>
        <row r="40">
          <cell r="C40" t="str">
            <v>NOK DP</v>
          </cell>
          <cell r="D40">
            <v>10</v>
          </cell>
        </row>
        <row r="41">
          <cell r="C41" t="str">
            <v>Pièce incomplète</v>
          </cell>
          <cell r="D41">
            <v>78</v>
          </cell>
        </row>
        <row r="42">
          <cell r="C42" t="str">
            <v>Pièce non déchargée P-C</v>
          </cell>
          <cell r="D42">
            <v>0</v>
          </cell>
        </row>
        <row r="43">
          <cell r="C43" t="str">
            <v>Tâches sur interface/ coque</v>
          </cell>
          <cell r="D43">
            <v>0</v>
          </cell>
        </row>
        <row r="44">
          <cell r="C44" t="str">
            <v>Trou/ déchirure interface</v>
          </cell>
          <cell r="D44">
            <v>20</v>
          </cell>
        </row>
        <row r="80">
          <cell r="C80" t="str">
            <v>décollement coque/iso</v>
          </cell>
          <cell r="D80">
            <v>10</v>
          </cell>
        </row>
        <row r="81">
          <cell r="C81" t="str">
            <v>Décollement Iso/SC</v>
          </cell>
          <cell r="D81">
            <v>10</v>
          </cell>
        </row>
        <row r="82">
          <cell r="C82" t="str">
            <v>Pièce incomplète</v>
          </cell>
          <cell r="D82">
            <v>8</v>
          </cell>
        </row>
        <row r="83">
          <cell r="C83" t="str">
            <v>En cours d'investigation</v>
          </cell>
          <cell r="D83">
            <v>0</v>
          </cell>
        </row>
        <row r="84">
          <cell r="C84" t="str">
            <v>Croquage</v>
          </cell>
          <cell r="D84">
            <v>0</v>
          </cell>
        </row>
        <row r="85">
          <cell r="C85" t="str">
            <v>Levre déchirée</v>
          </cell>
          <cell r="D85">
            <v>4</v>
          </cell>
        </row>
        <row r="86">
          <cell r="C86" t="str">
            <v>Bulle sous-coque</v>
          </cell>
          <cell r="D86">
            <v>102</v>
          </cell>
        </row>
        <row r="87">
          <cell r="C87" t="str">
            <v>Bavure sur-moulée</v>
          </cell>
          <cell r="D87">
            <v>16</v>
          </cell>
        </row>
        <row r="88">
          <cell r="C88" t="str">
            <v>Encrassement</v>
          </cell>
          <cell r="D88">
            <v>1</v>
          </cell>
        </row>
        <row r="89">
          <cell r="C89" t="str">
            <v>Trou/ déchirure interface</v>
          </cell>
          <cell r="D89">
            <v>4</v>
          </cell>
        </row>
        <row r="90">
          <cell r="C90" t="str">
            <v>Décollement insert/iso</v>
          </cell>
          <cell r="D90">
            <v>5</v>
          </cell>
        </row>
        <row r="91">
          <cell r="C91" t="str">
            <v>Défaut dans l'isolant</v>
          </cell>
          <cell r="D91">
            <v>0</v>
          </cell>
        </row>
        <row r="92">
          <cell r="C92" t="str">
            <v>Défaut semi-conducteur</v>
          </cell>
          <cell r="D92">
            <v>2</v>
          </cell>
        </row>
        <row r="93">
          <cell r="C93" t="str">
            <v>Impureté sur insert</v>
          </cell>
          <cell r="D93">
            <v>2</v>
          </cell>
        </row>
        <row r="94">
          <cell r="C94" t="str">
            <v>NOK DP</v>
          </cell>
          <cell r="D94">
            <v>0</v>
          </cell>
        </row>
        <row r="95">
          <cell r="C95" t="str">
            <v>Manque cuisson</v>
          </cell>
          <cell r="D95">
            <v>0</v>
          </cell>
        </row>
        <row r="96">
          <cell r="C96" t="str">
            <v>insert abimé</v>
          </cell>
          <cell r="D96">
            <v>0</v>
          </cell>
        </row>
        <row r="97">
          <cell r="C97" t="str">
            <v>défaut visuel</v>
          </cell>
          <cell r="D97">
            <v>0</v>
          </cell>
        </row>
        <row r="98">
          <cell r="C98" t="str">
            <v>centreur bloqué</v>
          </cell>
          <cell r="D98">
            <v>0</v>
          </cell>
        </row>
        <row r="99">
          <cell r="C99" t="str">
            <v>Pièce non déchargée P-C</v>
          </cell>
          <cell r="D99">
            <v>0</v>
          </cell>
        </row>
        <row r="100">
          <cell r="C100" t="str">
            <v>coque mal placée/ choc coque</v>
          </cell>
          <cell r="D100">
            <v>0</v>
          </cell>
        </row>
        <row r="101">
          <cell r="C101" t="str">
            <v>Tâches sur interface/ coque</v>
          </cell>
          <cell r="D101">
            <v>0</v>
          </cell>
        </row>
        <row r="110">
          <cell r="D110" t="str">
            <v>somme des défauts</v>
          </cell>
        </row>
        <row r="111">
          <cell r="C111" t="str">
            <v>décollement coque/iso</v>
          </cell>
          <cell r="D111">
            <v>4</v>
          </cell>
        </row>
        <row r="112">
          <cell r="C112" t="str">
            <v>Décollement Iso/SC</v>
          </cell>
          <cell r="D112">
            <v>8</v>
          </cell>
        </row>
        <row r="113">
          <cell r="C113" t="str">
            <v>Pièce incomplète</v>
          </cell>
          <cell r="D113">
            <v>4</v>
          </cell>
        </row>
        <row r="114">
          <cell r="C114" t="str">
            <v>En cours d'investigation</v>
          </cell>
          <cell r="D114">
            <v>0</v>
          </cell>
        </row>
        <row r="115">
          <cell r="C115" t="str">
            <v>Croquage</v>
          </cell>
          <cell r="D115">
            <v>1</v>
          </cell>
        </row>
        <row r="116">
          <cell r="C116" t="str">
            <v>Levre déchirée</v>
          </cell>
          <cell r="D116">
            <v>0</v>
          </cell>
        </row>
        <row r="117">
          <cell r="C117" t="str">
            <v>Bulle sous-coque</v>
          </cell>
          <cell r="D117">
            <v>64</v>
          </cell>
        </row>
        <row r="118">
          <cell r="C118" t="str">
            <v>Bavure sur-moulée</v>
          </cell>
          <cell r="D118">
            <v>16</v>
          </cell>
        </row>
        <row r="119">
          <cell r="C119" t="str">
            <v>Encrassement</v>
          </cell>
          <cell r="D119">
            <v>0</v>
          </cell>
        </row>
        <row r="120">
          <cell r="C120" t="str">
            <v>Trou/ déchirure interface</v>
          </cell>
          <cell r="D120">
            <v>3</v>
          </cell>
        </row>
        <row r="121">
          <cell r="C121" t="str">
            <v>Décollement insert/iso</v>
          </cell>
          <cell r="D121">
            <v>18</v>
          </cell>
        </row>
        <row r="122">
          <cell r="C122" t="str">
            <v>Défaut dans l'isolant</v>
          </cell>
          <cell r="D122">
            <v>0</v>
          </cell>
        </row>
        <row r="123">
          <cell r="C123" t="str">
            <v>Défaut semi-conducteur</v>
          </cell>
          <cell r="D123">
            <v>2</v>
          </cell>
        </row>
        <row r="124">
          <cell r="C124" t="str">
            <v>Impureté sur insert</v>
          </cell>
          <cell r="D124">
            <v>4</v>
          </cell>
        </row>
        <row r="125">
          <cell r="C125" t="str">
            <v>NOK DP</v>
          </cell>
          <cell r="D125">
            <v>4</v>
          </cell>
        </row>
        <row r="126">
          <cell r="C126" t="str">
            <v>Manque cuisson</v>
          </cell>
          <cell r="D126">
            <v>0</v>
          </cell>
        </row>
        <row r="127">
          <cell r="C127" t="str">
            <v>insert abimé</v>
          </cell>
          <cell r="D127">
            <v>0</v>
          </cell>
        </row>
        <row r="128">
          <cell r="C128" t="str">
            <v>défaut visuel</v>
          </cell>
          <cell r="D128">
            <v>0</v>
          </cell>
        </row>
        <row r="129">
          <cell r="C129" t="str">
            <v>centreur bloqué</v>
          </cell>
          <cell r="D129">
            <v>0</v>
          </cell>
        </row>
        <row r="130">
          <cell r="C130" t="str">
            <v>Pièce non déchargée P-C</v>
          </cell>
          <cell r="D130">
            <v>0</v>
          </cell>
        </row>
        <row r="131">
          <cell r="C131" t="str">
            <v>coque mal placée/ choc coque</v>
          </cell>
          <cell r="D131">
            <v>0</v>
          </cell>
        </row>
        <row r="132">
          <cell r="C132" t="str">
            <v>Tâches sur interface/ coque</v>
          </cell>
          <cell r="D132">
            <v>1</v>
          </cell>
        </row>
        <row r="137">
          <cell r="D137" t="str">
            <v>somme des défauts</v>
          </cell>
        </row>
        <row r="138">
          <cell r="C138" t="str">
            <v>décollement coque/iso</v>
          </cell>
          <cell r="D138">
            <v>13</v>
          </cell>
        </row>
        <row r="139">
          <cell r="C139" t="str">
            <v>Décollement Iso/SC</v>
          </cell>
          <cell r="D139">
            <v>8</v>
          </cell>
        </row>
        <row r="140">
          <cell r="C140" t="str">
            <v>Pièce incomplète</v>
          </cell>
          <cell r="D140">
            <v>38</v>
          </cell>
        </row>
        <row r="141">
          <cell r="C141" t="str">
            <v>En cours d'investigation</v>
          </cell>
          <cell r="D141">
            <v>0</v>
          </cell>
        </row>
        <row r="142">
          <cell r="C142" t="str">
            <v>Croquage</v>
          </cell>
          <cell r="D142">
            <v>1</v>
          </cell>
        </row>
        <row r="143">
          <cell r="C143" t="str">
            <v>Levre déchirée</v>
          </cell>
          <cell r="D143">
            <v>1</v>
          </cell>
        </row>
        <row r="144">
          <cell r="C144" t="str">
            <v>Bulle sous-coque</v>
          </cell>
          <cell r="D144">
            <v>38</v>
          </cell>
        </row>
        <row r="145">
          <cell r="C145" t="str">
            <v>Bavure sur-moulée</v>
          </cell>
          <cell r="D145">
            <v>13</v>
          </cell>
        </row>
        <row r="146">
          <cell r="C146" t="str">
            <v>Encrassement</v>
          </cell>
          <cell r="D146">
            <v>0</v>
          </cell>
        </row>
        <row r="147">
          <cell r="C147" t="str">
            <v>Trou/ déchirure interface</v>
          </cell>
          <cell r="D147">
            <v>6</v>
          </cell>
        </row>
        <row r="148">
          <cell r="C148" t="str">
            <v>Décollement insert/iso</v>
          </cell>
          <cell r="D148">
            <v>6</v>
          </cell>
        </row>
        <row r="149">
          <cell r="C149" t="str">
            <v>Défaut dans l'isolant</v>
          </cell>
          <cell r="D149">
            <v>4</v>
          </cell>
        </row>
        <row r="150">
          <cell r="C150" t="str">
            <v>Défaut semi-conducteur</v>
          </cell>
          <cell r="D150">
            <v>1</v>
          </cell>
        </row>
        <row r="151">
          <cell r="C151" t="str">
            <v>Impureté sur insert</v>
          </cell>
          <cell r="D151">
            <v>1</v>
          </cell>
        </row>
        <row r="152">
          <cell r="C152" t="str">
            <v>NOK DP</v>
          </cell>
          <cell r="D152">
            <v>0</v>
          </cell>
        </row>
        <row r="153">
          <cell r="C153" t="str">
            <v>Manque cuisson</v>
          </cell>
          <cell r="D153">
            <v>0</v>
          </cell>
        </row>
        <row r="154">
          <cell r="C154" t="str">
            <v>insert abimé</v>
          </cell>
          <cell r="D154">
            <v>0</v>
          </cell>
        </row>
        <row r="155">
          <cell r="C155" t="str">
            <v>défaut visuel</v>
          </cell>
          <cell r="D155">
            <v>0</v>
          </cell>
        </row>
        <row r="156">
          <cell r="C156" t="str">
            <v>centreur bloqué</v>
          </cell>
          <cell r="D156">
            <v>1</v>
          </cell>
        </row>
        <row r="157">
          <cell r="C157" t="str">
            <v>Pièce non déchargée P-C</v>
          </cell>
          <cell r="D157">
            <v>1</v>
          </cell>
        </row>
        <row r="158">
          <cell r="C158" t="str">
            <v>coque mal placée/ choc coque</v>
          </cell>
          <cell r="D158">
            <v>1</v>
          </cell>
        </row>
        <row r="159">
          <cell r="C159" t="str">
            <v>Tâches sur interface/ coque</v>
          </cell>
          <cell r="D159">
            <v>0</v>
          </cell>
        </row>
        <row r="166">
          <cell r="D166" t="str">
            <v>somme des défauts</v>
          </cell>
        </row>
        <row r="167">
          <cell r="C167" t="str">
            <v>décollement coque/iso</v>
          </cell>
          <cell r="D167">
            <v>0</v>
          </cell>
        </row>
        <row r="168">
          <cell r="C168" t="str">
            <v>Décollement Iso/SC</v>
          </cell>
          <cell r="D168">
            <v>8</v>
          </cell>
        </row>
        <row r="169">
          <cell r="C169" t="str">
            <v>Pièce incomplète</v>
          </cell>
          <cell r="D169">
            <v>10</v>
          </cell>
        </row>
        <row r="170">
          <cell r="C170" t="str">
            <v>En cours d'investigation</v>
          </cell>
          <cell r="D170">
            <v>0</v>
          </cell>
        </row>
        <row r="171">
          <cell r="C171" t="str">
            <v>Croquage</v>
          </cell>
          <cell r="D171">
            <v>0</v>
          </cell>
        </row>
        <row r="172">
          <cell r="C172" t="str">
            <v>Levre déchirée</v>
          </cell>
          <cell r="D172">
            <v>6</v>
          </cell>
        </row>
        <row r="173">
          <cell r="C173" t="str">
            <v>Bulle sous-coque</v>
          </cell>
          <cell r="D173">
            <v>0</v>
          </cell>
        </row>
        <row r="174">
          <cell r="C174" t="str">
            <v>Bavure sur-moulée</v>
          </cell>
          <cell r="D174">
            <v>1</v>
          </cell>
        </row>
        <row r="175">
          <cell r="C175" t="str">
            <v>Encrassement</v>
          </cell>
          <cell r="D175">
            <v>1</v>
          </cell>
        </row>
        <row r="176">
          <cell r="C176" t="str">
            <v>Trou/ déchirure interface</v>
          </cell>
          <cell r="D176">
            <v>2</v>
          </cell>
        </row>
        <row r="177">
          <cell r="C177" t="str">
            <v>Décollement insert/iso</v>
          </cell>
          <cell r="D177">
            <v>0</v>
          </cell>
        </row>
        <row r="178">
          <cell r="C178" t="str">
            <v>Défaut dans l'isolant</v>
          </cell>
          <cell r="D178">
            <v>0</v>
          </cell>
        </row>
        <row r="179">
          <cell r="C179" t="str">
            <v>Défaut semi-conducteur</v>
          </cell>
          <cell r="D179">
            <v>1</v>
          </cell>
        </row>
        <row r="180">
          <cell r="C180" t="str">
            <v>Impureté sur insert</v>
          </cell>
          <cell r="D180">
            <v>0</v>
          </cell>
        </row>
        <row r="181">
          <cell r="C181" t="str">
            <v>NOK DP</v>
          </cell>
          <cell r="D181">
            <v>2</v>
          </cell>
        </row>
        <row r="182">
          <cell r="C182" t="str">
            <v>Manque cuisson</v>
          </cell>
          <cell r="D182">
            <v>0</v>
          </cell>
        </row>
        <row r="183">
          <cell r="C183" t="str">
            <v>insert abimé</v>
          </cell>
          <cell r="D183">
            <v>0</v>
          </cell>
        </row>
        <row r="184">
          <cell r="C184" t="str">
            <v>défaut visuel</v>
          </cell>
          <cell r="D184">
            <v>0</v>
          </cell>
        </row>
        <row r="185">
          <cell r="C185" t="str">
            <v>centreur bloqué</v>
          </cell>
          <cell r="D185">
            <v>0</v>
          </cell>
        </row>
        <row r="186">
          <cell r="C186" t="str">
            <v>Pièce non déchargée P-C</v>
          </cell>
          <cell r="D186">
            <v>0</v>
          </cell>
        </row>
        <row r="187">
          <cell r="C187" t="str">
            <v>coque mal placée/ choc coque</v>
          </cell>
          <cell r="D187">
            <v>0</v>
          </cell>
        </row>
        <row r="188">
          <cell r="C188" t="str">
            <v>Tâches sur interface/ coque</v>
          </cell>
          <cell r="D188">
            <v>0</v>
          </cell>
        </row>
        <row r="196">
          <cell r="D196" t="str">
            <v>somme des défauts</v>
          </cell>
        </row>
        <row r="197">
          <cell r="C197" t="str">
            <v>décollement coque/iso</v>
          </cell>
          <cell r="D197">
            <v>0</v>
          </cell>
        </row>
        <row r="198">
          <cell r="C198" t="str">
            <v>Décollement Iso/SC</v>
          </cell>
          <cell r="D198">
            <v>3</v>
          </cell>
        </row>
        <row r="199">
          <cell r="C199" t="str">
            <v>Pièce incomplète</v>
          </cell>
          <cell r="D199">
            <v>11</v>
          </cell>
        </row>
        <row r="200">
          <cell r="C200" t="str">
            <v>En cours d'investigation</v>
          </cell>
          <cell r="D200">
            <v>0</v>
          </cell>
        </row>
        <row r="201">
          <cell r="C201" t="str">
            <v>Croquage</v>
          </cell>
          <cell r="D201">
            <v>0</v>
          </cell>
        </row>
        <row r="202">
          <cell r="C202" t="str">
            <v>Levre déchirée</v>
          </cell>
          <cell r="D202">
            <v>10</v>
          </cell>
        </row>
        <row r="203">
          <cell r="C203" t="str">
            <v>Bulle sous-coque</v>
          </cell>
          <cell r="D203">
            <v>0</v>
          </cell>
        </row>
        <row r="204">
          <cell r="C204" t="str">
            <v>Bavure sur-moulée</v>
          </cell>
          <cell r="D204">
            <v>8</v>
          </cell>
        </row>
        <row r="205">
          <cell r="C205" t="str">
            <v>Encrassement</v>
          </cell>
          <cell r="D205">
            <v>2</v>
          </cell>
        </row>
        <row r="206">
          <cell r="C206" t="str">
            <v>Trou/ déchirure interface</v>
          </cell>
          <cell r="D206">
            <v>4</v>
          </cell>
        </row>
        <row r="207">
          <cell r="C207" t="str">
            <v>Décollement insert/iso</v>
          </cell>
          <cell r="D207">
            <v>1</v>
          </cell>
        </row>
        <row r="208">
          <cell r="C208" t="str">
            <v>Défaut dans l'isolant</v>
          </cell>
          <cell r="D208">
            <v>0</v>
          </cell>
        </row>
        <row r="209">
          <cell r="C209" t="str">
            <v>Défaut semi-conducteur</v>
          </cell>
          <cell r="D209">
            <v>3</v>
          </cell>
        </row>
        <row r="210">
          <cell r="C210" t="str">
            <v>Impureté sur insert</v>
          </cell>
          <cell r="D210">
            <v>0</v>
          </cell>
        </row>
        <row r="211">
          <cell r="C211" t="str">
            <v>NOK DP</v>
          </cell>
          <cell r="D211">
            <v>2</v>
          </cell>
        </row>
        <row r="212">
          <cell r="C212" t="str">
            <v>Manque cuisson</v>
          </cell>
          <cell r="D212">
            <v>4</v>
          </cell>
        </row>
        <row r="213">
          <cell r="C213" t="str">
            <v>insert abimé</v>
          </cell>
          <cell r="D213">
            <v>0</v>
          </cell>
        </row>
        <row r="214">
          <cell r="C214" t="str">
            <v>défaut visuel</v>
          </cell>
          <cell r="D214">
            <v>0</v>
          </cell>
        </row>
        <row r="215">
          <cell r="C215" t="str">
            <v>centreur bloqué</v>
          </cell>
          <cell r="D215">
            <v>0</v>
          </cell>
        </row>
        <row r="216">
          <cell r="C216" t="str">
            <v>Pièce non déchargée P-C</v>
          </cell>
          <cell r="D216">
            <v>0</v>
          </cell>
        </row>
        <row r="217">
          <cell r="C217" t="str">
            <v>coque mal placée/ choc coque</v>
          </cell>
          <cell r="D217">
            <v>0</v>
          </cell>
        </row>
        <row r="218">
          <cell r="C218" t="str">
            <v>Tâches sur interface/ coque</v>
          </cell>
          <cell r="D218">
            <v>1</v>
          </cell>
        </row>
        <row r="225">
          <cell r="D225" t="str">
            <v>somme des défauts</v>
          </cell>
        </row>
        <row r="226">
          <cell r="C226" t="str">
            <v>décollement coque/iso</v>
          </cell>
          <cell r="D226">
            <v>0</v>
          </cell>
        </row>
        <row r="227">
          <cell r="C227" t="str">
            <v>Décollement Iso/SC</v>
          </cell>
          <cell r="D227">
            <v>0</v>
          </cell>
        </row>
        <row r="228">
          <cell r="C228" t="str">
            <v>Pièce incomplète</v>
          </cell>
          <cell r="D228">
            <v>0</v>
          </cell>
        </row>
        <row r="229">
          <cell r="C229" t="str">
            <v>En cours d'investigation</v>
          </cell>
          <cell r="D229">
            <v>0</v>
          </cell>
        </row>
        <row r="230">
          <cell r="C230" t="str">
            <v>Croquage</v>
          </cell>
          <cell r="D230">
            <v>0</v>
          </cell>
        </row>
        <row r="231">
          <cell r="C231" t="str">
            <v>Levre déchirée</v>
          </cell>
          <cell r="D231">
            <v>0</v>
          </cell>
        </row>
        <row r="232">
          <cell r="C232" t="str">
            <v>Bulle sous-coque</v>
          </cell>
          <cell r="D232">
            <v>0</v>
          </cell>
        </row>
        <row r="233">
          <cell r="C233" t="str">
            <v>Bavure sur-moulée</v>
          </cell>
          <cell r="D233">
            <v>0</v>
          </cell>
        </row>
        <row r="234">
          <cell r="C234" t="str">
            <v>Encrassement</v>
          </cell>
          <cell r="D234">
            <v>0</v>
          </cell>
        </row>
        <row r="235">
          <cell r="C235" t="str">
            <v>Trou/ déchirure interface</v>
          </cell>
          <cell r="D235">
            <v>0</v>
          </cell>
        </row>
        <row r="236">
          <cell r="C236" t="str">
            <v>Décollement insert/iso</v>
          </cell>
          <cell r="D236">
            <v>0</v>
          </cell>
        </row>
        <row r="237">
          <cell r="C237" t="str">
            <v>Défaut dans l'isolant</v>
          </cell>
          <cell r="D237">
            <v>0</v>
          </cell>
        </row>
        <row r="238">
          <cell r="C238" t="str">
            <v>Défaut semi-conducteur</v>
          </cell>
          <cell r="D238">
            <v>0</v>
          </cell>
        </row>
        <row r="239">
          <cell r="C239" t="str">
            <v>Impureté sur insert</v>
          </cell>
          <cell r="D239">
            <v>0</v>
          </cell>
        </row>
        <row r="240">
          <cell r="C240" t="str">
            <v>NOK DP</v>
          </cell>
          <cell r="D240">
            <v>0</v>
          </cell>
        </row>
        <row r="241">
          <cell r="C241" t="str">
            <v>Manque cuisson</v>
          </cell>
          <cell r="D241">
            <v>0</v>
          </cell>
        </row>
        <row r="242">
          <cell r="C242" t="str">
            <v>insert abimé</v>
          </cell>
          <cell r="D242">
            <v>0</v>
          </cell>
        </row>
        <row r="243">
          <cell r="C243" t="str">
            <v>défaut visuel</v>
          </cell>
          <cell r="D243">
            <v>0</v>
          </cell>
        </row>
        <row r="244">
          <cell r="C244" t="str">
            <v>centreur bloqué</v>
          </cell>
          <cell r="D244">
            <v>0</v>
          </cell>
        </row>
        <row r="245">
          <cell r="C245" t="str">
            <v>Pièce non déchargée P-C</v>
          </cell>
          <cell r="D245">
            <v>0</v>
          </cell>
        </row>
        <row r="246">
          <cell r="C246" t="str">
            <v>coque mal placée/ choc coque</v>
          </cell>
          <cell r="D246">
            <v>0</v>
          </cell>
        </row>
        <row r="247">
          <cell r="C247" t="str">
            <v>Tâches sur interface/ coque</v>
          </cell>
          <cell r="D247">
            <v>0</v>
          </cell>
        </row>
        <row r="255">
          <cell r="D255" t="str">
            <v>somme des défauts</v>
          </cell>
        </row>
        <row r="256">
          <cell r="C256" t="str">
            <v>décollement coque/iso</v>
          </cell>
          <cell r="D256">
            <v>0</v>
          </cell>
        </row>
        <row r="257">
          <cell r="C257" t="str">
            <v>Décollement Iso/SC</v>
          </cell>
          <cell r="D257">
            <v>0</v>
          </cell>
        </row>
        <row r="258">
          <cell r="C258" t="str">
            <v>Pièce incomplète</v>
          </cell>
          <cell r="D258">
            <v>7</v>
          </cell>
        </row>
        <row r="259">
          <cell r="C259" t="str">
            <v>En cours d'investigation</v>
          </cell>
          <cell r="D259">
            <v>0</v>
          </cell>
        </row>
        <row r="260">
          <cell r="C260" t="str">
            <v>Croquage</v>
          </cell>
          <cell r="D260">
            <v>0</v>
          </cell>
        </row>
        <row r="261">
          <cell r="C261" t="str">
            <v>Levre déchirée</v>
          </cell>
          <cell r="D261">
            <v>2</v>
          </cell>
        </row>
        <row r="262">
          <cell r="C262" t="str">
            <v>Bulle sous-coque</v>
          </cell>
          <cell r="D262">
            <v>0</v>
          </cell>
        </row>
        <row r="263">
          <cell r="C263" t="str">
            <v>Bavure sur-moulée</v>
          </cell>
          <cell r="D263">
            <v>1</v>
          </cell>
        </row>
        <row r="264">
          <cell r="C264" t="str">
            <v>Encrassement</v>
          </cell>
          <cell r="D264">
            <v>0</v>
          </cell>
        </row>
        <row r="265">
          <cell r="C265" t="str">
            <v>Trou/ déchirure interface</v>
          </cell>
          <cell r="D265">
            <v>1</v>
          </cell>
        </row>
        <row r="266">
          <cell r="C266" t="str">
            <v>Décollement insert/iso</v>
          </cell>
          <cell r="D266">
            <v>1</v>
          </cell>
        </row>
        <row r="267">
          <cell r="C267" t="str">
            <v>Défaut dans l'isolant</v>
          </cell>
          <cell r="D267">
            <v>0</v>
          </cell>
        </row>
        <row r="268">
          <cell r="C268" t="str">
            <v>Défaut semi-conducteur</v>
          </cell>
          <cell r="D268">
            <v>2</v>
          </cell>
        </row>
        <row r="269">
          <cell r="C269" t="str">
            <v>Impureté sur insert</v>
          </cell>
          <cell r="D269">
            <v>1</v>
          </cell>
        </row>
        <row r="270">
          <cell r="C270" t="str">
            <v>NOK DP</v>
          </cell>
          <cell r="D270">
            <v>2</v>
          </cell>
        </row>
        <row r="271">
          <cell r="C271" t="str">
            <v>Manque cuisson</v>
          </cell>
          <cell r="D271">
            <v>0</v>
          </cell>
        </row>
        <row r="272">
          <cell r="C272" t="str">
            <v>insert abimé</v>
          </cell>
          <cell r="D272">
            <v>0</v>
          </cell>
        </row>
        <row r="273">
          <cell r="C273" t="str">
            <v>défaut visuel</v>
          </cell>
          <cell r="D273">
            <v>0</v>
          </cell>
        </row>
        <row r="274">
          <cell r="C274" t="str">
            <v>centreur bloqué</v>
          </cell>
          <cell r="D274">
            <v>0</v>
          </cell>
        </row>
        <row r="275">
          <cell r="C275" t="str">
            <v>Pièce non déchargée P-C</v>
          </cell>
          <cell r="D275">
            <v>0</v>
          </cell>
        </row>
        <row r="276">
          <cell r="C276" t="str">
            <v>coque mal placée/ choc coque</v>
          </cell>
          <cell r="D276">
            <v>0</v>
          </cell>
        </row>
        <row r="277">
          <cell r="C277" t="str">
            <v>Tâches sur interface/ coque</v>
          </cell>
          <cell r="D277">
            <v>0</v>
          </cell>
        </row>
      </sheetData>
      <sheetData sheetId="18"/>
    </sheetDataSet>
  </externalBook>
</externalLink>
</file>

<file path=xl/tables/table1.xml><?xml version="1.0" encoding="utf-8"?>
<table xmlns="http://schemas.openxmlformats.org/spreadsheetml/2006/main" id="1" name="Tableau20" displayName="Tableau20" ref="C7:X14" totalsRowShown="0" headerRowDxfId="77">
  <autoFilter ref="C7:X14"/>
  <tableColumns count="22">
    <tableColumn id="1" name="décollement coque/iso" dataDxfId="76">
      <calculatedColumnFormula>SUMIFS([1]!TableauProd[décollement coque/iso],[1]!TableauProd[référence],B8,[1]!TableauProd[Date],"&gt;="&amp;$A$6,[1]!TableauProd[Date],"&lt;="&amp;$B$6)</calculatedColumnFormula>
    </tableColumn>
    <tableColumn id="2" name="Décollement Iso/SC" dataDxfId="75">
      <calculatedColumnFormula>SUMIFS([1]!TableauProd[Décollement Iso/SC],[1]!TableauProd[référence],B8,[1]!TableauProd[Date],"&gt;="&amp;$A$6,[1]!TableauProd[Date],"&lt;="&amp;$B$6)</calculatedColumnFormula>
    </tableColumn>
    <tableColumn id="3" name="Pièce incomplète" dataDxfId="74">
      <calculatedColumnFormula>SUMIFS([1]!TableauProd[Pièce incomplète],[1]!TableauProd[référence],B8,[1]!TableauProd[Date],"&gt;="&amp;$A$6,[1]!TableauProd[Date],"&lt;="&amp;$B$6)</calculatedColumnFormula>
    </tableColumn>
    <tableColumn id="4" name="En cours d'investigation" dataDxfId="73">
      <calculatedColumnFormula>SUMIFS([1]!TableauProd[En cours d''investigation],[1]!TableauProd[référence],B8,[1]!TableauProd[Date],"&gt;="&amp;$A$6,[1]!TableauProd[Date],"&lt;="&amp;$B$6)</calculatedColumnFormula>
    </tableColumn>
    <tableColumn id="5" name="Croquage" dataDxfId="72">
      <calculatedColumnFormula>SUMIFS([1]!TableauProd[Croquage],[1]!TableauProd[référence],B8,[1]!TableauProd[Date],"&gt;="&amp;$A$6,[1]!TableauProd[Date],"&lt;="&amp;$B$6)</calculatedColumnFormula>
    </tableColumn>
    <tableColumn id="6" name="Levre déchirée" dataDxfId="71">
      <calculatedColumnFormula>SUMIFS([1]!TableauProd[Levre déchirée],[1]!TableauProd[référence],B8,[1]!TableauProd[Date],"&gt;="&amp;$A$6,[1]!TableauProd[Date],"&lt;="&amp;$B$6)</calculatedColumnFormula>
    </tableColumn>
    <tableColumn id="7" name="Bulle sous-coque" dataDxfId="70">
      <calculatedColumnFormula>SUMIFS([1]!TableauProd[Bulle sous-coque],[1]!TableauProd[référence],B8,[1]!TableauProd[Date],"&gt;="&amp;$A$6,[1]!TableauProd[Date],"&lt;="&amp;$B$6)</calculatedColumnFormula>
    </tableColumn>
    <tableColumn id="8" name="Bavure sur-moulée" dataDxfId="69">
      <calculatedColumnFormula>SUMIFS([1]!TableauProd[Bavure sur-moulée],[1]!TableauProd[référence],B8,[1]!TableauProd[Date],"&gt;="&amp;$A$6,[1]!TableauProd[Date],"&lt;="&amp;$B$6)</calculatedColumnFormula>
    </tableColumn>
    <tableColumn id="9" name="Encrassement" dataDxfId="68">
      <calculatedColumnFormula>SUMIFS([1]!TableauProd[Encrassement],[1]!TableauProd[référence],B8,[1]!TableauProd[Date],"&gt;="&amp;$A$6,[1]!TableauProd[Date],"&lt;="&amp;$B$6)</calculatedColumnFormula>
    </tableColumn>
    <tableColumn id="10" name="Trou/ déchirure interface" dataDxfId="67">
      <calculatedColumnFormula>SUMIFS([1]!TableauProd[Trou/ déchirure interface],[1]!TableauProd[référence],B8,[1]!TableauProd[Date],"&gt;="&amp;$A$6,[1]!TableauProd[Date],"&lt;="&amp;$B$6)</calculatedColumnFormula>
    </tableColumn>
    <tableColumn id="11" name="Décollement insert/iso" dataDxfId="66">
      <calculatedColumnFormula>SUMIFS([1]!TableauProd[Décollement insert/iso],[1]!TableauProd[référence],B8,[1]!TableauProd[Date],"&gt;="&amp;$A$6,[1]!TableauProd[Date],"&lt;="&amp;$B$6)</calculatedColumnFormula>
    </tableColumn>
    <tableColumn id="12" name="Défaut dans l'isolant" dataDxfId="65">
      <calculatedColumnFormula>SUMIFS([1]!TableauProd[Défaut dans l''isolant],[1]!TableauProd[référence],B8,[1]!TableauProd[Date],"&gt;="&amp;$A$6,[1]!TableauProd[Date],"&lt;="&amp;$B$6)</calculatedColumnFormula>
    </tableColumn>
    <tableColumn id="13" name="Défaut semi-conducteur" dataDxfId="64">
      <calculatedColumnFormula>SUMIFS([1]!TableauProd[NOK DP],[1]!TableauProd[référence],B8,[1]!TableauProd[Date],"&gt;="&amp;$A$6,[1]!TableauProd[Date],"&lt;="&amp;$B$6)</calculatedColumnFormula>
    </tableColumn>
    <tableColumn id="14" name="Impureté sur insert" dataDxfId="63">
      <calculatedColumnFormula>SUMIFS([1]!TableauProd[Manque cuisson],[1]!TableauProd[référence],B8,[1]!TableauProd[Date],"&gt;="&amp;$A$6,[1]!TableauProd[Date],"&lt;="&amp;$B$6)</calculatedColumnFormula>
    </tableColumn>
    <tableColumn id="15" name="NOK DP" dataDxfId="62">
      <calculatedColumnFormula>SUMIFS([1]!TableauProd[insert abimé],[1]!TableauProd[référence],B8,[1]!TableauProd[Date],"&gt;="&amp;$A$6,[1]!TableauProd[Date],"&lt;="&amp;$B$6)</calculatedColumnFormula>
    </tableColumn>
    <tableColumn id="16" name="Manque cuisson" dataDxfId="61">
      <calculatedColumnFormula>SUMIFS([1]!TableauProd[défaut visuel],[1]!TableauProd[référence],B8,[1]!TableauProd[Date],"&gt;="&amp;$A$6,[1]!TableauProd[Date],"&lt;="&amp;$B$6)</calculatedColumnFormula>
    </tableColumn>
    <tableColumn id="17" name="insert abimé" dataDxfId="60">
      <calculatedColumnFormula>SUMIFS([1]!TableauProd[centreur bloqué],[1]!TableauProd[référence],B8,[1]!TableauProd[Date],"&gt;="&amp;$A$6,[1]!TableauProd[Date],"&lt;="&amp;$B$6)</calculatedColumnFormula>
    </tableColumn>
    <tableColumn id="18" name="défaut visuel" dataDxfId="59">
      <calculatedColumnFormula>SUMIFS([1]!TableauProd[Pièce non déchargée P-C],[1]!TableauProd[référence],B8,[1]!TableauProd[Date],"&gt;="&amp;$A$6,[1]!TableauProd[Date],"&lt;="&amp;$B$6)</calculatedColumnFormula>
    </tableColumn>
    <tableColumn id="19" name="centreur bloqué" dataDxfId="58">
      <calculatedColumnFormula>SUMIFS([1]!TableauProd[coque mal placée/ choc coque],[1]!TableauProd[référence],B8,[1]!TableauProd[Date],"&gt;="&amp;$A$6,[1]!TableauProd[Date],"&lt;="&amp;$B$6)</calculatedColumnFormula>
    </tableColumn>
    <tableColumn id="20" name="Pièce non déchargée P-C" dataDxfId="57">
      <calculatedColumnFormula>SUMIFS([1]!TableauProd[coque mal placée/ choc coque],[1]!TableauProd[référence],C8,[1]!TableauProd[Date],"&gt;="&amp;$A$6,[1]!TableauProd[Date],"&lt;="&amp;$B$6)</calculatedColumnFormula>
    </tableColumn>
    <tableColumn id="21" name="coque mal placée/ choc coque" dataDxfId="56">
      <calculatedColumnFormula>SUMIFS([1]!TableauProd[coque mal placée/ choc coque],[1]!TableauProd[référence],D8,[1]!TableauProd[Date],"&gt;="&amp;$A$6,[1]!TableauProd[Date],"&lt;="&amp;$B$6)</calculatedColumnFormula>
    </tableColumn>
    <tableColumn id="22" name="Tâches sur interface/ coque" dataDxfId="55">
      <calculatedColumnFormula>SUMIFS([1]!TableauProd[Tâches sur interface/ coque],[1]!TableauProd[référence],E8,[1]!TableauProd[Date],"&gt;="&amp;$A$6,[1]!TableauProd[Date],"&lt;="&amp;$B$6)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au312426" displayName="Tableau312426" ref="C255:D277" totalsRowShown="0" headerRowBorderDxfId="3" tableBorderDxfId="4" totalsRowBorderDxfId="2">
  <autoFilter ref="C255:D277">
    <filterColumn colId="1">
      <customFilters>
        <customFilter operator="notEqual" val="0"/>
      </customFilters>
    </filterColumn>
  </autoFilter>
  <sortState ref="C256:D277">
    <sortCondition ref="C22:C44"/>
  </sortState>
  <tableColumns count="2">
    <tableColumn id="1" name="Défaut" dataDxfId="1"/>
    <tableColumn id="2" name="somme des défauts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au21" displayName="Tableau21" ref="C16:X17" totalsRowShown="0" headerRowDxfId="54">
  <autoFilter ref="C16:X17"/>
  <tableColumns count="22">
    <tableColumn id="1" name="décollement coque/iso" dataDxfId="53">
      <calculatedColumnFormula>SUM(Tableau20[décollement coque/iso])</calculatedColumnFormula>
    </tableColumn>
    <tableColumn id="2" name="Décollement Iso/SC" dataDxfId="52">
      <calculatedColumnFormula>SUM(Tableau20[Décollement Iso/SC])</calculatedColumnFormula>
    </tableColumn>
    <tableColumn id="3" name="Pièce incomplète" dataDxfId="51">
      <calculatedColumnFormula>SUM(Tableau20[Pièce incomplète])</calculatedColumnFormula>
    </tableColumn>
    <tableColumn id="4" name="En cours d'investigation" dataDxfId="50">
      <calculatedColumnFormula>SUM(Tableau20[En cours d''investigation])</calculatedColumnFormula>
    </tableColumn>
    <tableColumn id="5" name="Croquage" dataDxfId="49">
      <calculatedColumnFormula>SUM(Tableau20[Croquage])</calculatedColumnFormula>
    </tableColumn>
    <tableColumn id="6" name="Levre déchirée" dataDxfId="48">
      <calculatedColumnFormula>SUM(Tableau20[Levre déchirée])</calculatedColumnFormula>
    </tableColumn>
    <tableColumn id="7" name="Bulle sous-coque" dataDxfId="47">
      <calculatedColumnFormula>SUM(Tableau20[Bulle sous-coque])</calculatedColumnFormula>
    </tableColumn>
    <tableColumn id="8" name="Bavure sur-moulée" dataDxfId="46">
      <calculatedColumnFormula>SUM(Tableau20[Bavure sur-moulée])</calculatedColumnFormula>
    </tableColumn>
    <tableColumn id="9" name="Encrassement" dataDxfId="45">
      <calculatedColumnFormula>SUM(Tableau20[Encrassement])</calculatedColumnFormula>
    </tableColumn>
    <tableColumn id="10" name="Trou/ déchirure interface" dataDxfId="44">
      <calculatedColumnFormula>SUM(Tableau20[Trou/ déchirure interface])</calculatedColumnFormula>
    </tableColumn>
    <tableColumn id="11" name="Décollement insert/iso" dataDxfId="43">
      <calculatedColumnFormula>SUM(Tableau20[Décollement insert/iso])</calculatedColumnFormula>
    </tableColumn>
    <tableColumn id="12" name="Défaut dans l'isolant" dataDxfId="42">
      <calculatedColumnFormula>SUM(Tableau20[Défaut dans l''isolant])</calculatedColumnFormula>
    </tableColumn>
    <tableColumn id="13" name="Défaut semi-conducteur" dataDxfId="41">
      <calculatedColumnFormula>SUM(Tableau20[Défaut semi-conducteur])</calculatedColumnFormula>
    </tableColumn>
    <tableColumn id="14" name="Impureté sur insert" dataDxfId="40">
      <calculatedColumnFormula>SUM(Tableau20[Impureté sur insert])</calculatedColumnFormula>
    </tableColumn>
    <tableColumn id="15" name="NOK DP">
      <calculatedColumnFormula>SUM(Tableau20[NOK DP])</calculatedColumnFormula>
    </tableColumn>
    <tableColumn id="16" name="Manque cuisson">
      <calculatedColumnFormula>SUM(Tableau20[Manque cuisson])</calculatedColumnFormula>
    </tableColumn>
    <tableColumn id="17" name="insert abimé">
      <calculatedColumnFormula>SUM(Tableau20[insert abimé])</calculatedColumnFormula>
    </tableColumn>
    <tableColumn id="18" name="défaut visuel">
      <calculatedColumnFormula>SUM(Tableau20[défaut visuel])</calculatedColumnFormula>
    </tableColumn>
    <tableColumn id="19" name="centreur bloqué">
      <calculatedColumnFormula>SUM(Tableau20[centreur bloqué])</calculatedColumnFormula>
    </tableColumn>
    <tableColumn id="20" name="Pièce non déchargée P-C">
      <calculatedColumnFormula>SUM(Tableau20[Pièce non déchargée P-C])</calculatedColumnFormula>
    </tableColumn>
    <tableColumn id="21" name="coque mal placée/ choc coque">
      <calculatedColumnFormula>SUM(Tableau20[coque mal placée/ choc coque])</calculatedColumnFormula>
    </tableColumn>
    <tableColumn id="22" name="Tâches sur interface/ coque">
      <calculatedColumnFormula>SUM(Tableau20[Tâches sur interface/ coque])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au31" displayName="Tableau31" ref="C22:D44" totalsRowShown="0" headerRowBorderDxfId="38" tableBorderDxfId="39" totalsRowBorderDxfId="37">
  <autoFilter ref="C22:D44">
    <filterColumn colId="1">
      <customFilters>
        <customFilter operator="notEqual" val="0"/>
      </customFilters>
    </filterColumn>
  </autoFilter>
  <sortState ref="C23:D44">
    <sortCondition ref="C22:C44"/>
  </sortState>
  <tableColumns count="2">
    <tableColumn id="1" name="Défaut" dataDxfId="36"/>
    <tableColumn id="2" name="somme des défauts" dataDxfId="3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au3118" displayName="Tableau3118" ref="C79:D101" totalsRowShown="0" headerRowBorderDxfId="33" tableBorderDxfId="34" totalsRowBorderDxfId="32">
  <autoFilter ref="C79:D101">
    <filterColumn colId="1">
      <customFilters>
        <customFilter operator="notEqual" val="0"/>
      </customFilters>
    </filterColumn>
  </autoFilter>
  <sortState ref="C80:D101">
    <sortCondition ref="C22:C44"/>
  </sortState>
  <tableColumns count="2">
    <tableColumn id="1" name="Défaut" dataDxfId="31"/>
    <tableColumn id="2" name="somme des défauts" dataDxfId="3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au3119" displayName="Tableau3119" ref="C110:D132" totalsRowShown="0" headerRowBorderDxfId="28" tableBorderDxfId="29" totalsRowBorderDxfId="27">
  <autoFilter ref="C110:D132">
    <filterColumn colId="1">
      <customFilters>
        <customFilter operator="notEqual" val="0"/>
      </customFilters>
    </filterColumn>
  </autoFilter>
  <sortState ref="C111:D132">
    <sortCondition ref="C22:C44"/>
  </sortState>
  <tableColumns count="2">
    <tableColumn id="1" name="Défaut" dataDxfId="26"/>
    <tableColumn id="2" name="somme des défauts" dataDxfId="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au3120" displayName="Tableau3120" ref="C137:D159" totalsRowShown="0" headerRowBorderDxfId="23" tableBorderDxfId="24" totalsRowBorderDxfId="22">
  <autoFilter ref="C137:D159">
    <filterColumn colId="1">
      <customFilters>
        <customFilter operator="notEqual" val="0"/>
      </customFilters>
    </filterColumn>
  </autoFilter>
  <sortState ref="C138:D159">
    <sortCondition ref="C22:C44"/>
  </sortState>
  <tableColumns count="2">
    <tableColumn id="1" name="Défaut" dataDxfId="21"/>
    <tableColumn id="2" name="somme des défauts" dataDxfId="2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au3123" displayName="Tableau3123" ref="C166:D188" totalsRowShown="0" headerRowBorderDxfId="18" tableBorderDxfId="19" totalsRowBorderDxfId="17">
  <autoFilter ref="C166:D188">
    <filterColumn colId="1">
      <customFilters>
        <customFilter operator="notEqual" val="0"/>
      </customFilters>
    </filterColumn>
  </autoFilter>
  <sortState ref="C167:D188">
    <sortCondition ref="C22:C44"/>
  </sortState>
  <tableColumns count="2">
    <tableColumn id="1" name="Défaut" dataDxfId="16"/>
    <tableColumn id="2" name="somme des défauts" dataDxfId="15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au3124" displayName="Tableau3124" ref="C196:D218" totalsRowShown="0" headerRowBorderDxfId="13" tableBorderDxfId="14" totalsRowBorderDxfId="12">
  <autoFilter ref="C196:D218">
    <filterColumn colId="1">
      <customFilters>
        <customFilter operator="notEqual" val="0"/>
      </customFilters>
    </filterColumn>
  </autoFilter>
  <sortState ref="C197:D218">
    <sortCondition ref="C22:C44"/>
  </sortState>
  <tableColumns count="2">
    <tableColumn id="1" name="Défaut" dataDxfId="11"/>
    <tableColumn id="2" name="somme des défauts" dataDxfId="1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au312325" displayName="Tableau312325" ref="C225:D247" totalsRowShown="0" headerRowBorderDxfId="8" tableBorderDxfId="9" totalsRowBorderDxfId="7">
  <autoFilter ref="C225:D247">
    <filterColumn colId="1">
      <customFilters>
        <customFilter operator="notEqual" val="0"/>
      </customFilters>
    </filterColumn>
  </autoFilter>
  <sortState ref="C226:D247">
    <sortCondition ref="C22:C44"/>
  </sortState>
  <tableColumns count="2">
    <tableColumn id="1" name="Défaut" dataDxfId="6"/>
    <tableColumn id="2" name="somme des défauts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13" Type="http://schemas.openxmlformats.org/officeDocument/2006/relationships/table" Target="../tables/table7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12" Type="http://schemas.openxmlformats.org/officeDocument/2006/relationships/table" Target="../tables/table6.xml"/><Relationship Id="rId2" Type="http://schemas.openxmlformats.org/officeDocument/2006/relationships/drawing" Target="../drawings/drawing1.xml"/><Relationship Id="rId16" Type="http://schemas.openxmlformats.org/officeDocument/2006/relationships/table" Target="../tables/table1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table" Target="../tables/table5.xml"/><Relationship Id="rId5" Type="http://schemas.openxmlformats.org/officeDocument/2006/relationships/ctrlProp" Target="../ctrlProps/ctrlProp2.xml"/><Relationship Id="rId15" Type="http://schemas.openxmlformats.org/officeDocument/2006/relationships/table" Target="../tables/table9.xml"/><Relationship Id="rId10" Type="http://schemas.openxmlformats.org/officeDocument/2006/relationships/table" Target="../tables/table4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3.xml"/><Relationship Id="rId1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9">
    <pageSetUpPr fitToPage="1"/>
  </sheetPr>
  <dimension ref="A1:X277"/>
  <sheetViews>
    <sheetView tabSelected="1" zoomScale="70" zoomScaleNormal="70" workbookViewId="0">
      <selection activeCell="T27" sqref="T27"/>
    </sheetView>
  </sheetViews>
  <sheetFormatPr baseColWidth="10" defaultRowHeight="15" x14ac:dyDescent="0.25"/>
  <cols>
    <col min="2" max="2" width="13.28515625" customWidth="1"/>
    <col min="3" max="3" width="23.7109375" customWidth="1"/>
    <col min="4" max="4" width="20.5703125" customWidth="1"/>
    <col min="5" max="5" width="18.5703125" customWidth="1"/>
    <col min="6" max="6" width="24.140625" customWidth="1"/>
    <col min="7" max="7" width="11.5703125" customWidth="1"/>
    <col min="8" max="8" width="16.28515625" customWidth="1"/>
    <col min="9" max="9" width="18.28515625" customWidth="1"/>
    <col min="10" max="10" width="20" customWidth="1"/>
    <col min="11" max="11" width="15.42578125" customWidth="1"/>
    <col min="12" max="12" width="15.5703125" customWidth="1"/>
    <col min="13" max="13" width="23.5703125" customWidth="1"/>
    <col min="14" max="14" width="21.28515625" customWidth="1"/>
    <col min="15" max="15" width="11.42578125" customWidth="1"/>
    <col min="16" max="16" width="17.5703125" customWidth="1"/>
    <col min="17" max="17" width="14.28515625" customWidth="1"/>
    <col min="18" max="18" width="14.7109375" customWidth="1"/>
    <col min="19" max="19" width="17.42578125" customWidth="1"/>
    <col min="20" max="20" width="25" customWidth="1"/>
    <col min="21" max="21" width="18.5703125" customWidth="1"/>
  </cols>
  <sheetData>
    <row r="1" spans="1:2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4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4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"/>
    </row>
    <row r="6" spans="1:24" x14ac:dyDescent="0.25">
      <c r="A6" s="2">
        <v>43831</v>
      </c>
      <c r="B6" s="2">
        <v>43921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24" x14ac:dyDescent="0.25">
      <c r="A7" s="1"/>
      <c r="B7" s="1"/>
      <c r="C7" s="4" t="s">
        <v>1</v>
      </c>
      <c r="D7" s="4" t="s">
        <v>2</v>
      </c>
      <c r="E7" s="4" t="s">
        <v>3</v>
      </c>
      <c r="F7" s="4" t="s">
        <v>4</v>
      </c>
      <c r="G7" s="4" t="s">
        <v>5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5" t="s">
        <v>14</v>
      </c>
      <c r="Q7" s="5" t="s">
        <v>15</v>
      </c>
      <c r="R7" s="5" t="s">
        <v>16</v>
      </c>
      <c r="S7" s="5" t="s">
        <v>17</v>
      </c>
      <c r="T7" s="5" t="s">
        <v>18</v>
      </c>
      <c r="U7" s="5" t="s">
        <v>19</v>
      </c>
      <c r="V7" s="5" t="s">
        <v>20</v>
      </c>
      <c r="W7" s="5" t="s">
        <v>21</v>
      </c>
      <c r="X7" s="6" t="s">
        <v>22</v>
      </c>
    </row>
    <row r="8" spans="1:24" x14ac:dyDescent="0.25">
      <c r="A8" s="1"/>
      <c r="B8" s="1" t="s">
        <v>23</v>
      </c>
      <c r="C8" s="1">
        <f>SUMIFS([1]!TableauProd[décollement coque/iso],[1]!TableauProd[référence],B8,[1]!TableauProd[Date],"&gt;="&amp;$A$6,[1]!TableauProd[Date],"&lt;="&amp;$B$6)</f>
        <v>10</v>
      </c>
      <c r="D8" s="1">
        <f>SUMIFS([1]!TableauProd[Décollement Iso/SC],[1]!TableauProd[référence],B8,[1]!TableauProd[Date],"&gt;="&amp;$A$6,[1]!TableauProd[Date],"&lt;="&amp;$B$6)</f>
        <v>10</v>
      </c>
      <c r="E8" s="1">
        <f>SUMIFS([1]!TableauProd[Pièce incomplète],[1]!TableauProd[référence],B8,[1]!TableauProd[Date],"&gt;="&amp;$A$6,[1]!TableauProd[Date],"&lt;="&amp;$B$6)</f>
        <v>8</v>
      </c>
      <c r="F8" s="1">
        <f>SUMIFS([1]!TableauProd[En cours d''investigation],[1]!TableauProd[référence],B8,[1]!TableauProd[Date],"&gt;="&amp;$A$6,[1]!TableauProd[Date],"&lt;="&amp;$B$6)</f>
        <v>0</v>
      </c>
      <c r="G8" s="1">
        <f>SUMIFS([1]!TableauProd[Croquage],[1]!TableauProd[référence],B8,[1]!TableauProd[Date],"&gt;="&amp;$A$6,[1]!TableauProd[Date],"&lt;="&amp;$B$6)</f>
        <v>0</v>
      </c>
      <c r="H8" s="1">
        <f>SUMIFS([1]!TableauProd[Levre déchirée],[1]!TableauProd[référence],B8,[1]!TableauProd[Date],"&gt;="&amp;$A$6,[1]!TableauProd[Date],"&lt;="&amp;$B$6)</f>
        <v>4</v>
      </c>
      <c r="I8" s="1">
        <f>SUMIFS([1]!TableauProd[Bulle sous-coque],[1]!TableauProd[référence],B8,[1]!TableauProd[Date],"&gt;="&amp;$A$6,[1]!TableauProd[Date],"&lt;="&amp;$B$6)</f>
        <v>102</v>
      </c>
      <c r="J8" s="1">
        <f>SUMIFS([1]!TableauProd[Bavure sur-moulée],[1]!TableauProd[référence],B8,[1]!TableauProd[Date],"&gt;="&amp;$A$6,[1]!TableauProd[Date],"&lt;="&amp;$B$6)</f>
        <v>16</v>
      </c>
      <c r="K8" s="1">
        <f>SUMIFS([1]!TableauProd[Encrassement],[1]!TableauProd[référence],B8,[1]!TableauProd[Date],"&gt;="&amp;$A$6,[1]!TableauProd[Date],"&lt;="&amp;$B$6)</f>
        <v>1</v>
      </c>
      <c r="L8" s="1">
        <f>SUMIFS([1]!TableauProd[Trou/ déchirure interface],[1]!TableauProd[référence],B8,[1]!TableauProd[Date],"&gt;="&amp;$A$6,[1]!TableauProd[Date],"&lt;="&amp;$B$6)</f>
        <v>4</v>
      </c>
      <c r="M8" s="1">
        <f>SUMIFS([1]!TableauProd[Décollement insert/iso],[1]!TableauProd[référence],B8,[1]!TableauProd[Date],"&gt;="&amp;$A$6,[1]!TableauProd[Date],"&lt;="&amp;$B$6)</f>
        <v>5</v>
      </c>
      <c r="N8" s="1">
        <f>SUMIFS([1]!TableauProd[Défaut dans l''isolant],[1]!TableauProd[référence],B8,[1]!TableauProd[Date],"&gt;="&amp;$A$6,[1]!TableauProd[Date],"&lt;="&amp;$B$6)</f>
        <v>0</v>
      </c>
      <c r="O8" s="1">
        <f>SUMIFS([1]!TableauProd[NOK DP],[1]!TableauProd[référence],B8,[1]!TableauProd[Date],"&gt;="&amp;$A$6,[1]!TableauProd[Date],"&lt;="&amp;$B$6)</f>
        <v>2</v>
      </c>
      <c r="P8" s="1">
        <f>SUMIFS([1]!TableauProd[Manque cuisson],[1]!TableauProd[référence],B8,[1]!TableauProd[Date],"&gt;="&amp;$A$6,[1]!TableauProd[Date],"&lt;="&amp;$B$6)</f>
        <v>2</v>
      </c>
      <c r="Q8">
        <f>SUMIFS([1]!TableauProd[insert abimé],[1]!TableauProd[référence],B8,[1]!TableauProd[Date],"&gt;="&amp;$A$6,[1]!TableauProd[Date],"&lt;="&amp;$B$6)</f>
        <v>0</v>
      </c>
      <c r="R8">
        <f>SUMIFS([1]!TableauProd[défaut visuel],[1]!TableauProd[référence],B8,[1]!TableauProd[Date],"&gt;="&amp;$A$6,[1]!TableauProd[Date],"&lt;="&amp;$B$6)</f>
        <v>0</v>
      </c>
      <c r="S8">
        <f>SUMIFS([1]!TableauProd[centreur bloqué],[1]!TableauProd[référence],B8,[1]!TableauProd[Date],"&gt;="&amp;$A$6,[1]!TableauProd[Date],"&lt;="&amp;$B$6)</f>
        <v>0</v>
      </c>
      <c r="T8">
        <f>SUMIFS([1]!TableauProd[Pièce non déchargée P-C],[1]!TableauProd[référence],B8,[1]!TableauProd[Date],"&gt;="&amp;$A$6,[1]!TableauProd[Date],"&lt;="&amp;$B$6)</f>
        <v>0</v>
      </c>
      <c r="U8">
        <f>SUMIFS([1]!TableauProd[coque mal placée/ choc coque],[1]!TableauProd[référence],B8,[1]!TableauProd[Date],"&gt;="&amp;$A$6,[1]!TableauProd[Date],"&lt;="&amp;$B$6)</f>
        <v>0</v>
      </c>
      <c r="V8">
        <f>SUMIFS([1]!TableauProd[coque mal placée/ choc coque],[1]!TableauProd[référence],C8,[1]!TableauProd[Date],"&gt;="&amp;$A$6,[1]!TableauProd[Date],"&lt;="&amp;$B$6)</f>
        <v>0</v>
      </c>
      <c r="W8">
        <f>SUMIFS([1]!TableauProd[coque mal placée/ choc coque],[1]!TableauProd[référence],D8,[1]!TableauProd[Date],"&gt;="&amp;$A$6,[1]!TableauProd[Date],"&lt;="&amp;$B$6)</f>
        <v>0</v>
      </c>
      <c r="X8">
        <f>SUMIFS([1]!TableauProd[Tâches sur interface/ coque],[1]!TableauProd[référence],E8,[1]!TableauProd[Date],"&gt;="&amp;$A$6,[1]!TableauProd[Date],"&lt;="&amp;$B$6)</f>
        <v>0</v>
      </c>
    </row>
    <row r="9" spans="1:24" x14ac:dyDescent="0.25">
      <c r="A9" s="1"/>
      <c r="B9" s="1" t="s">
        <v>24</v>
      </c>
      <c r="C9" s="1">
        <f>SUMIFS([1]!TableauProd[décollement coque/iso],[1]!TableauProd[référence],B9,[1]!TableauProd[Date],"&gt;="&amp;$A$6,[1]!TableauProd[Date],"&lt;="&amp;$B$6)</f>
        <v>4</v>
      </c>
      <c r="D9" s="1">
        <f>SUMIFS([1]!TableauProd[Décollement Iso/SC],[1]!TableauProd[référence],B9,[1]!TableauProd[Date],"&gt;="&amp;$A$6,[1]!TableauProd[Date],"&lt;="&amp;$B$6)</f>
        <v>8</v>
      </c>
      <c r="E9" s="1">
        <f>SUMIFS([1]!TableauProd[Pièce incomplète],[1]!TableauProd[référence],B9,[1]!TableauProd[Date],"&gt;="&amp;$A$6,[1]!TableauProd[Date],"&lt;="&amp;$B$6)</f>
        <v>4</v>
      </c>
      <c r="F9" s="1">
        <f>SUMIFS([1]!TableauProd[En cours d''investigation],[1]!TableauProd[référence],B9,[1]!TableauProd[Date],"&gt;="&amp;$A$6,[1]!TableauProd[Date],"&lt;="&amp;$B$6)</f>
        <v>0</v>
      </c>
      <c r="G9" s="1">
        <f>SUMIFS([1]!TableauProd[Croquage],[1]!TableauProd[référence],B9,[1]!TableauProd[Date],"&gt;="&amp;$A$6,[1]!TableauProd[Date],"&lt;="&amp;$B$6)</f>
        <v>1</v>
      </c>
      <c r="H9" s="1">
        <f>SUMIFS([1]!TableauProd[Levre déchirée],[1]!TableauProd[référence],B9,[1]!TableauProd[Date],"&gt;="&amp;$A$6,[1]!TableauProd[Date],"&lt;="&amp;$B$6)</f>
        <v>0</v>
      </c>
      <c r="I9" s="1">
        <f>SUMIFS([1]!TableauProd[Bulle sous-coque],[1]!TableauProd[référence],B9,[1]!TableauProd[Date],"&gt;="&amp;$A$6,[1]!TableauProd[Date],"&lt;="&amp;$B$6)</f>
        <v>64</v>
      </c>
      <c r="J9" s="1">
        <f>SUMIFS([1]!TableauProd[Bavure sur-moulée],[1]!TableauProd[référence],B9,[1]!TableauProd[Date],"&gt;="&amp;$A$6,[1]!TableauProd[Date],"&lt;="&amp;$B$6)</f>
        <v>16</v>
      </c>
      <c r="K9" s="1">
        <f>SUMIFS([1]!TableauProd[Encrassement],[1]!TableauProd[référence],B9,[1]!TableauProd[Date],"&gt;="&amp;$A$6,[1]!TableauProd[Date],"&lt;="&amp;$B$6)</f>
        <v>0</v>
      </c>
      <c r="L9" s="1">
        <f>SUMIFS([1]!TableauProd[Trou/ déchirure interface],[1]!TableauProd[référence],B9,[1]!TableauProd[Date],"&gt;="&amp;$A$6,[1]!TableauProd[Date],"&lt;="&amp;$B$6)</f>
        <v>3</v>
      </c>
      <c r="M9" s="1">
        <f>SUMIFS([1]!TableauProd[Décollement insert/iso],[1]!TableauProd[référence],B9,[1]!TableauProd[Date],"&gt;="&amp;$A$6,[1]!TableauProd[Date],"&lt;="&amp;$B$6)</f>
        <v>18</v>
      </c>
      <c r="N9" s="1">
        <f>SUMIFS([1]!TableauProd[Défaut dans l''isolant],[1]!TableauProd[référence],B9,[1]!TableauProd[Date],"&gt;="&amp;$A$6,[1]!TableauProd[Date],"&lt;="&amp;$B$6)</f>
        <v>0</v>
      </c>
      <c r="O9" s="1">
        <f>SUMIFS([1]!TableauProd[NOK DP],[1]!TableauProd[référence],B9,[1]!TableauProd[Date],"&gt;="&amp;$A$6,[1]!TableauProd[Date],"&lt;="&amp;$B$6)</f>
        <v>2</v>
      </c>
      <c r="P9" s="1">
        <f>SUMIFS([1]!TableauProd[Manque cuisson],[1]!TableauProd[référence],B9,[1]!TableauProd[Date],"&gt;="&amp;$A$6,[1]!TableauProd[Date],"&lt;="&amp;$B$6)</f>
        <v>4</v>
      </c>
      <c r="Q9">
        <f>SUMIFS([1]!TableauProd[insert abimé],[1]!TableauProd[référence],B9,[1]!TableauProd[Date],"&gt;="&amp;$A$6,[1]!TableauProd[Date],"&lt;="&amp;$B$6)</f>
        <v>4</v>
      </c>
      <c r="R9">
        <f>SUMIFS([1]!TableauProd[défaut visuel],[1]!TableauProd[référence],B9,[1]!TableauProd[Date],"&gt;="&amp;$A$6,[1]!TableauProd[Date],"&lt;="&amp;$B$6)</f>
        <v>0</v>
      </c>
      <c r="S9">
        <f>SUMIFS([1]!TableauProd[centreur bloqué],[1]!TableauProd[référence],B9,[1]!TableauProd[Date],"&gt;="&amp;$A$6,[1]!TableauProd[Date],"&lt;="&amp;$B$6)</f>
        <v>0</v>
      </c>
      <c r="T9">
        <f>SUMIFS([1]!TableauProd[Pièce non déchargée P-C],[1]!TableauProd[référence],B9,[1]!TableauProd[Date],"&gt;="&amp;$A$6,[1]!TableauProd[Date],"&lt;="&amp;$B$6)</f>
        <v>0</v>
      </c>
      <c r="U9">
        <f>SUMIFS([1]!TableauProd[coque mal placée/ choc coque],[1]!TableauProd[référence],B9,[1]!TableauProd[Date],"&gt;="&amp;$A$6,[1]!TableauProd[Date],"&lt;="&amp;$B$6)</f>
        <v>0</v>
      </c>
      <c r="V9">
        <f>SUMIFS([1]!TableauProd[coque mal placée/ choc coque],[1]!TableauProd[référence],C9,[1]!TableauProd[Date],"&gt;="&amp;$A$6,[1]!TableauProd[Date],"&lt;="&amp;$B$6)</f>
        <v>0</v>
      </c>
      <c r="W9">
        <f>SUMIFS([1]!TableauProd[coque mal placée/ choc coque],[1]!TableauProd[référence],D9,[1]!TableauProd[Date],"&gt;="&amp;$A$6,[1]!TableauProd[Date],"&lt;="&amp;$B$6)</f>
        <v>0</v>
      </c>
      <c r="X9">
        <f>SUMIFS([1]!TableauProd[Tâches sur interface/ coque],[1]!TableauProd[référence],E9,[1]!TableauProd[Date],"&gt;="&amp;$A$6,[1]!TableauProd[Date],"&lt;="&amp;$B$6)</f>
        <v>0</v>
      </c>
    </row>
    <row r="10" spans="1:24" x14ac:dyDescent="0.25">
      <c r="A10" s="1"/>
      <c r="B10" s="1" t="s">
        <v>25</v>
      </c>
      <c r="C10" s="1">
        <f>SUMIFS([1]!TableauProd[décollement coque/iso],[1]!TableauProd[référence],B10,[1]!TableauProd[Date],"&gt;="&amp;$A$6,[1]!TableauProd[Date],"&lt;="&amp;$B$6)</f>
        <v>13</v>
      </c>
      <c r="D10" s="1">
        <f>SUMIFS([1]!TableauProd[Décollement Iso/SC],[1]!TableauProd[référence],B10,[1]!TableauProd[Date],"&gt;="&amp;$A$6,[1]!TableauProd[Date],"&lt;="&amp;$B$6)</f>
        <v>8</v>
      </c>
      <c r="E10" s="1">
        <f>SUMIFS([1]!TableauProd[Pièce incomplète],[1]!TableauProd[référence],B10,[1]!TableauProd[Date],"&gt;="&amp;$A$6,[1]!TableauProd[Date],"&lt;="&amp;$B$6)</f>
        <v>38</v>
      </c>
      <c r="F10" s="1">
        <f>SUMIFS([1]!TableauProd[En cours d''investigation],[1]!TableauProd[référence],B10,[1]!TableauProd[Date],"&gt;="&amp;$A$6,[1]!TableauProd[Date],"&lt;="&amp;$B$6)</f>
        <v>0</v>
      </c>
      <c r="G10" s="1">
        <f>SUMIFS([1]!TableauProd[Croquage],[1]!TableauProd[référence],B10,[1]!TableauProd[Date],"&gt;="&amp;$A$6,[1]!TableauProd[Date],"&lt;="&amp;$B$6)</f>
        <v>1</v>
      </c>
      <c r="H10" s="1">
        <f>SUMIFS([1]!TableauProd[Levre déchirée],[1]!TableauProd[référence],B10,[1]!TableauProd[Date],"&gt;="&amp;$A$6,[1]!TableauProd[Date],"&lt;="&amp;$B$6)</f>
        <v>1</v>
      </c>
      <c r="I10" s="1">
        <f>SUMIFS([1]!TableauProd[Bulle sous-coque],[1]!TableauProd[référence],B10,[1]!TableauProd[Date],"&gt;="&amp;$A$6,[1]!TableauProd[Date],"&lt;="&amp;$B$6)</f>
        <v>38</v>
      </c>
      <c r="J10" s="1">
        <f>SUMIFS([1]!TableauProd[Bavure sur-moulée],[1]!TableauProd[référence],B10,[1]!TableauProd[Date],"&gt;="&amp;$A$6,[1]!TableauProd[Date],"&lt;="&amp;$B$6)</f>
        <v>13</v>
      </c>
      <c r="K10" s="1">
        <f>SUMIFS([1]!TableauProd[Encrassement],[1]!TableauProd[référence],B10,[1]!TableauProd[Date],"&gt;="&amp;$A$6,[1]!TableauProd[Date],"&lt;="&amp;$B$6)</f>
        <v>0</v>
      </c>
      <c r="L10" s="1">
        <f>SUMIFS([1]!TableauProd[Trou/ déchirure interface],[1]!TableauProd[référence],B10,[1]!TableauProd[Date],"&gt;="&amp;$A$6,[1]!TableauProd[Date],"&lt;="&amp;$B$6)</f>
        <v>6</v>
      </c>
      <c r="M10" s="1">
        <f>SUMIFS([1]!TableauProd[Décollement insert/iso],[1]!TableauProd[référence],B10,[1]!TableauProd[Date],"&gt;="&amp;$A$6,[1]!TableauProd[Date],"&lt;="&amp;$B$6)</f>
        <v>6</v>
      </c>
      <c r="N10" s="1">
        <f>SUMIFS([1]!TableauProd[Défaut dans l''isolant],[1]!TableauProd[référence],B10,[1]!TableauProd[Date],"&gt;="&amp;$A$6,[1]!TableauProd[Date],"&lt;="&amp;$B$6)</f>
        <v>4</v>
      </c>
      <c r="O10" s="1">
        <f>SUMIFS([1]!TableauProd[NOK DP],[1]!TableauProd[référence],B10,[1]!TableauProd[Date],"&gt;="&amp;$A$6,[1]!TableauProd[Date],"&lt;="&amp;$B$6)</f>
        <v>1</v>
      </c>
      <c r="P10" s="1">
        <f>SUMIFS([1]!TableauProd[Manque cuisson],[1]!TableauProd[référence],B10,[1]!TableauProd[Date],"&gt;="&amp;$A$6,[1]!TableauProd[Date],"&lt;="&amp;$B$6)</f>
        <v>1</v>
      </c>
      <c r="Q10">
        <f>SUMIFS([1]!TableauProd[insert abimé],[1]!TableauProd[référence],B10,[1]!TableauProd[Date],"&gt;="&amp;$A$6,[1]!TableauProd[Date],"&lt;="&amp;$B$6)</f>
        <v>0</v>
      </c>
      <c r="R10">
        <f>SUMIFS([1]!TableauProd[défaut visuel],[1]!TableauProd[référence],B10,[1]!TableauProd[Date],"&gt;="&amp;$A$6,[1]!TableauProd[Date],"&lt;="&amp;$B$6)</f>
        <v>0</v>
      </c>
      <c r="S10">
        <f>SUMIFS([1]!TableauProd[centreur bloqué],[1]!TableauProd[référence],B10,[1]!TableauProd[Date],"&gt;="&amp;$A$6,[1]!TableauProd[Date],"&lt;="&amp;$B$6)</f>
        <v>0</v>
      </c>
      <c r="T10">
        <f>SUMIFS([1]!TableauProd[Pièce non déchargée P-C],[1]!TableauProd[référence],B10,[1]!TableauProd[Date],"&gt;="&amp;$A$6,[1]!TableauProd[Date],"&lt;="&amp;$B$6)</f>
        <v>0</v>
      </c>
      <c r="U10">
        <f>SUMIFS([1]!TableauProd[coque mal placée/ choc coque],[1]!TableauProd[référence],B10,[1]!TableauProd[Date],"&gt;="&amp;$A$6,[1]!TableauProd[Date],"&lt;="&amp;$B$6)</f>
        <v>1</v>
      </c>
      <c r="V10">
        <f>SUMIFS([1]!TableauProd[coque mal placée/ choc coque],[1]!TableauProd[référence],C10,[1]!TableauProd[Date],"&gt;="&amp;$A$6,[1]!TableauProd[Date],"&lt;="&amp;$B$6)</f>
        <v>0</v>
      </c>
      <c r="W10">
        <f>SUMIFS([1]!TableauProd[coque mal placée/ choc coque],[1]!TableauProd[référence],D10,[1]!TableauProd[Date],"&gt;="&amp;$A$6,[1]!TableauProd[Date],"&lt;="&amp;$B$6)</f>
        <v>0</v>
      </c>
      <c r="X10">
        <f>SUMIFS([1]!TableauProd[Tâches sur interface/ coque],[1]!TableauProd[référence],E10,[1]!TableauProd[Date],"&gt;="&amp;$A$6,[1]!TableauProd[Date],"&lt;="&amp;$B$6)</f>
        <v>0</v>
      </c>
    </row>
    <row r="11" spans="1:24" x14ac:dyDescent="0.25">
      <c r="A11" s="1"/>
      <c r="B11" s="1" t="s">
        <v>26</v>
      </c>
      <c r="C11" s="1">
        <f>SUMIFS([1]!TableauProd[décollement coque/iso],[1]!TableauProd[référence],B11,[1]!TableauProd[Date],"&gt;="&amp;$A$6,[1]!TableauProd[Date],"&lt;="&amp;$B$6)</f>
        <v>0</v>
      </c>
      <c r="D11" s="1">
        <f>SUMIFS([1]!TableauProd[Décollement Iso/SC],[1]!TableauProd[référence],B11,[1]!TableauProd[Date],"&gt;="&amp;$A$6,[1]!TableauProd[Date],"&lt;="&amp;$B$6)</f>
        <v>8</v>
      </c>
      <c r="E11" s="1">
        <f>SUMIFS([1]!TableauProd[Pièce incomplète],[1]!TableauProd[référence],B11,[1]!TableauProd[Date],"&gt;="&amp;$A$6,[1]!TableauProd[Date],"&lt;="&amp;$B$6)</f>
        <v>10</v>
      </c>
      <c r="F11" s="1">
        <f>SUMIFS([1]!TableauProd[En cours d''investigation],[1]!TableauProd[référence],B11,[1]!TableauProd[Date],"&gt;="&amp;$A$6,[1]!TableauProd[Date],"&lt;="&amp;$B$6)</f>
        <v>0</v>
      </c>
      <c r="G11" s="1">
        <f>SUMIFS([1]!TableauProd[Croquage],[1]!TableauProd[référence],B11,[1]!TableauProd[Date],"&gt;="&amp;$A$6,[1]!TableauProd[Date],"&lt;="&amp;$B$6)</f>
        <v>0</v>
      </c>
      <c r="H11" s="1">
        <f>SUMIFS([1]!TableauProd[Levre déchirée],[1]!TableauProd[référence],B11,[1]!TableauProd[Date],"&gt;="&amp;$A$6,[1]!TableauProd[Date],"&lt;="&amp;$B$6)</f>
        <v>6</v>
      </c>
      <c r="I11" s="1">
        <f>SUMIFS([1]!TableauProd[Bulle sous-coque],[1]!TableauProd[référence],B11,[1]!TableauProd[Date],"&gt;="&amp;$A$6,[1]!TableauProd[Date],"&lt;="&amp;$B$6)</f>
        <v>0</v>
      </c>
      <c r="J11" s="1">
        <f>SUMIFS([1]!TableauProd[Bavure sur-moulée],[1]!TableauProd[référence],B11,[1]!TableauProd[Date],"&gt;="&amp;$A$6,[1]!TableauProd[Date],"&lt;="&amp;$B$6)</f>
        <v>1</v>
      </c>
      <c r="K11" s="1">
        <f>SUMIFS([1]!TableauProd[Encrassement],[1]!TableauProd[référence],B11,[1]!TableauProd[Date],"&gt;="&amp;$A$6,[1]!TableauProd[Date],"&lt;="&amp;$B$6)</f>
        <v>1</v>
      </c>
      <c r="L11" s="1">
        <f>SUMIFS([1]!TableauProd[Trou/ déchirure interface],[1]!TableauProd[référence],B11,[1]!TableauProd[Date],"&gt;="&amp;$A$6,[1]!TableauProd[Date],"&lt;="&amp;$B$6)</f>
        <v>2</v>
      </c>
      <c r="M11" s="1">
        <f>SUMIFS([1]!TableauProd[Décollement insert/iso],[1]!TableauProd[référence],B11,[1]!TableauProd[Date],"&gt;="&amp;$A$6,[1]!TableauProd[Date],"&lt;="&amp;$B$6)</f>
        <v>0</v>
      </c>
      <c r="N11" s="1">
        <f>SUMIFS([1]!TableauProd[Défaut dans l''isolant],[1]!TableauProd[référence],B11,[1]!TableauProd[Date],"&gt;="&amp;$A$6,[1]!TableauProd[Date],"&lt;="&amp;$B$6)</f>
        <v>0</v>
      </c>
      <c r="O11" s="1">
        <f>SUMIFS([1]!TableauProd[NOK DP],[1]!TableauProd[référence],B11,[1]!TableauProd[Date],"&gt;="&amp;$A$6,[1]!TableauProd[Date],"&lt;="&amp;$B$6)</f>
        <v>1</v>
      </c>
      <c r="P11" s="1">
        <f>SUMIFS([1]!TableauProd[Manque cuisson],[1]!TableauProd[référence],B11,[1]!TableauProd[Date],"&gt;="&amp;$A$6,[1]!TableauProd[Date],"&lt;="&amp;$B$6)</f>
        <v>0</v>
      </c>
      <c r="Q11">
        <f>SUMIFS([1]!TableauProd[insert abimé],[1]!TableauProd[référence],B11,[1]!TableauProd[Date],"&gt;="&amp;$A$6,[1]!TableauProd[Date],"&lt;="&amp;$B$6)</f>
        <v>2</v>
      </c>
      <c r="R11">
        <f>SUMIFS([1]!TableauProd[défaut visuel],[1]!TableauProd[référence],B11,[1]!TableauProd[Date],"&gt;="&amp;$A$6,[1]!TableauProd[Date],"&lt;="&amp;$B$6)</f>
        <v>0</v>
      </c>
      <c r="S11">
        <f>SUMIFS([1]!TableauProd[centreur bloqué],[1]!TableauProd[référence],B11,[1]!TableauProd[Date],"&gt;="&amp;$A$6,[1]!TableauProd[Date],"&lt;="&amp;$B$6)</f>
        <v>0</v>
      </c>
      <c r="T11">
        <f>SUMIFS([1]!TableauProd[Pièce non déchargée P-C],[1]!TableauProd[référence],B11,[1]!TableauProd[Date],"&gt;="&amp;$A$6,[1]!TableauProd[Date],"&lt;="&amp;$B$6)</f>
        <v>0</v>
      </c>
      <c r="U11">
        <f>SUMIFS([1]!TableauProd[coque mal placée/ choc coque],[1]!TableauProd[référence],B11,[1]!TableauProd[Date],"&gt;="&amp;$A$6,[1]!TableauProd[Date],"&lt;="&amp;$B$6)</f>
        <v>0</v>
      </c>
      <c r="V11">
        <f>SUMIFS([1]!TableauProd[coque mal placée/ choc coque],[1]!TableauProd[référence],C11,[1]!TableauProd[Date],"&gt;="&amp;$A$6,[1]!TableauProd[Date],"&lt;="&amp;$B$6)</f>
        <v>0</v>
      </c>
      <c r="W11">
        <f>SUMIFS([1]!TableauProd[coque mal placée/ choc coque],[1]!TableauProd[référence],D11,[1]!TableauProd[Date],"&gt;="&amp;$A$6,[1]!TableauProd[Date],"&lt;="&amp;$B$6)</f>
        <v>0</v>
      </c>
      <c r="X11">
        <f>SUMIFS([1]!TableauProd[Tâches sur interface/ coque],[1]!TableauProd[référence],E11,[1]!TableauProd[Date],"&gt;="&amp;$A$6,[1]!TableauProd[Date],"&lt;="&amp;$B$6)</f>
        <v>0</v>
      </c>
    </row>
    <row r="12" spans="1:24" x14ac:dyDescent="0.25">
      <c r="A12" s="1"/>
      <c r="B12" s="1" t="s">
        <v>27</v>
      </c>
      <c r="C12" s="1">
        <f>SUMIFS([1]!TableauProd[décollement coque/iso],[1]!TableauProd[référence],B12,[1]!TableauProd[Date],"&gt;="&amp;$A$6,[1]!TableauProd[Date],"&lt;="&amp;$B$6)</f>
        <v>0</v>
      </c>
      <c r="D12" s="1">
        <f>SUMIFS([1]!TableauProd[Décollement Iso/SC],[1]!TableauProd[référence],B12,[1]!TableauProd[Date],"&gt;="&amp;$A$6,[1]!TableauProd[Date],"&lt;="&amp;$B$6)</f>
        <v>3</v>
      </c>
      <c r="E12" s="1">
        <f>SUMIFS([1]!TableauProd[Pièce incomplète],[1]!TableauProd[référence],B12,[1]!TableauProd[Date],"&gt;="&amp;$A$6,[1]!TableauProd[Date],"&lt;="&amp;$B$6)</f>
        <v>11</v>
      </c>
      <c r="F12" s="1">
        <f>SUMIFS([1]!TableauProd[En cours d''investigation],[1]!TableauProd[référence],B12,[1]!TableauProd[Date],"&gt;="&amp;$A$6,[1]!TableauProd[Date],"&lt;="&amp;$B$6)</f>
        <v>0</v>
      </c>
      <c r="G12" s="1">
        <f>SUMIFS([1]!TableauProd[Croquage],[1]!TableauProd[référence],B12,[1]!TableauProd[Date],"&gt;="&amp;$A$6,[1]!TableauProd[Date],"&lt;="&amp;$B$6)</f>
        <v>0</v>
      </c>
      <c r="H12" s="1">
        <f>SUMIFS([1]!TableauProd[Levre déchirée],[1]!TableauProd[référence],B12,[1]!TableauProd[Date],"&gt;="&amp;$A$6,[1]!TableauProd[Date],"&lt;="&amp;$B$6)</f>
        <v>10</v>
      </c>
      <c r="I12" s="1">
        <f>SUMIFS([1]!TableauProd[Bulle sous-coque],[1]!TableauProd[référence],B12,[1]!TableauProd[Date],"&gt;="&amp;$A$6,[1]!TableauProd[Date],"&lt;="&amp;$B$6)</f>
        <v>0</v>
      </c>
      <c r="J12" s="1">
        <f>SUMIFS([1]!TableauProd[Bavure sur-moulée],[1]!TableauProd[référence],B12,[1]!TableauProd[Date],"&gt;="&amp;$A$6,[1]!TableauProd[Date],"&lt;="&amp;$B$6)</f>
        <v>8</v>
      </c>
      <c r="K12" s="1">
        <f>SUMIFS([1]!TableauProd[Encrassement],[1]!TableauProd[référence],B12,[1]!TableauProd[Date],"&gt;="&amp;$A$6,[1]!TableauProd[Date],"&lt;="&amp;$B$6)</f>
        <v>2</v>
      </c>
      <c r="L12" s="1">
        <f>SUMIFS([1]!TableauProd[Trou/ déchirure interface],[1]!TableauProd[référence],B12,[1]!TableauProd[Date],"&gt;="&amp;$A$6,[1]!TableauProd[Date],"&lt;="&amp;$B$6)</f>
        <v>4</v>
      </c>
      <c r="M12" s="1">
        <f>SUMIFS([1]!TableauProd[Décollement insert/iso],[1]!TableauProd[référence],B12,[1]!TableauProd[Date],"&gt;="&amp;$A$6,[1]!TableauProd[Date],"&lt;="&amp;$B$6)</f>
        <v>1</v>
      </c>
      <c r="N12" s="1">
        <f>SUMIFS([1]!TableauProd[Défaut dans l''isolant],[1]!TableauProd[référence],B12,[1]!TableauProd[Date],"&gt;="&amp;$A$6,[1]!TableauProd[Date],"&lt;="&amp;$B$6)</f>
        <v>0</v>
      </c>
      <c r="O12" s="1">
        <f>SUMIFS([1]!TableauProd[NOK DP],[1]!TableauProd[référence],B12,[1]!TableauProd[Date],"&gt;="&amp;$A$6,[1]!TableauProd[Date],"&lt;="&amp;$B$6)</f>
        <v>3</v>
      </c>
      <c r="P12" s="1">
        <f>SUMIFS([1]!TableauProd[Manque cuisson],[1]!TableauProd[référence],B12,[1]!TableauProd[Date],"&gt;="&amp;$A$6,[1]!TableauProd[Date],"&lt;="&amp;$B$6)</f>
        <v>0</v>
      </c>
      <c r="Q12">
        <f>SUMIFS([1]!TableauProd[insert abimé],[1]!TableauProd[référence],B12,[1]!TableauProd[Date],"&gt;="&amp;$A$6,[1]!TableauProd[Date],"&lt;="&amp;$B$6)</f>
        <v>2</v>
      </c>
      <c r="R12">
        <f>SUMIFS([1]!TableauProd[défaut visuel],[1]!TableauProd[référence],B12,[1]!TableauProd[Date],"&gt;="&amp;$A$6,[1]!TableauProd[Date],"&lt;="&amp;$B$6)</f>
        <v>4</v>
      </c>
      <c r="S12">
        <f>SUMIFS([1]!TableauProd[centreur bloqué],[1]!TableauProd[référence],B12,[1]!TableauProd[Date],"&gt;="&amp;$A$6,[1]!TableauProd[Date],"&lt;="&amp;$B$6)</f>
        <v>0</v>
      </c>
      <c r="T12">
        <f>SUMIFS([1]!TableauProd[Pièce non déchargée P-C],[1]!TableauProd[référence],B12,[1]!TableauProd[Date],"&gt;="&amp;$A$6,[1]!TableauProd[Date],"&lt;="&amp;$B$6)</f>
        <v>0</v>
      </c>
      <c r="U12">
        <f>SUMIFS([1]!TableauProd[coque mal placée/ choc coque],[1]!TableauProd[référence],B12,[1]!TableauProd[Date],"&gt;="&amp;$A$6,[1]!TableauProd[Date],"&lt;="&amp;$B$6)</f>
        <v>0</v>
      </c>
      <c r="V12">
        <f>SUMIFS([1]!TableauProd[coque mal placée/ choc coque],[1]!TableauProd[référence],C12,[1]!TableauProd[Date],"&gt;="&amp;$A$6,[1]!TableauProd[Date],"&lt;="&amp;$B$6)</f>
        <v>0</v>
      </c>
      <c r="W12">
        <f>SUMIFS([1]!TableauProd[coque mal placée/ choc coque],[1]!TableauProd[référence],D12,[1]!TableauProd[Date],"&gt;="&amp;$A$6,[1]!TableauProd[Date],"&lt;="&amp;$B$6)</f>
        <v>0</v>
      </c>
      <c r="X12">
        <f>SUMIFS([1]!TableauProd[Tâches sur interface/ coque],[1]!TableauProd[référence],E12,[1]!TableauProd[Date],"&gt;="&amp;$A$6,[1]!TableauProd[Date],"&lt;="&amp;$B$6)</f>
        <v>0</v>
      </c>
    </row>
    <row r="13" spans="1:24" x14ac:dyDescent="0.25">
      <c r="A13" s="1"/>
      <c r="B13" s="1" t="s">
        <v>28</v>
      </c>
      <c r="C13" s="1">
        <f>SUMIFS([1]!TableauProd[décollement coque/iso],[1]!TableauProd[référence],B13,[1]!TableauProd[Date],"&gt;="&amp;$A$6,[1]!TableauProd[Date],"&lt;="&amp;$B$6)</f>
        <v>0</v>
      </c>
      <c r="D13" s="1">
        <f>SUMIFS([1]!TableauProd[Décollement Iso/SC],[1]!TableauProd[référence],B13,[1]!TableauProd[Date],"&gt;="&amp;$A$6,[1]!TableauProd[Date],"&lt;="&amp;$B$6)</f>
        <v>0</v>
      </c>
      <c r="E13" s="1">
        <f>SUMIFS([1]!TableauProd[Pièce incomplète],[1]!TableauProd[référence],B13,[1]!TableauProd[Date],"&gt;="&amp;$A$6,[1]!TableauProd[Date],"&lt;="&amp;$B$6)</f>
        <v>0</v>
      </c>
      <c r="F13" s="1">
        <f>SUMIFS([1]!TableauProd[En cours d''investigation],[1]!TableauProd[référence],B13,[1]!TableauProd[Date],"&gt;="&amp;$A$6,[1]!TableauProd[Date],"&lt;="&amp;$B$6)</f>
        <v>0</v>
      </c>
      <c r="G13" s="1">
        <f>SUMIFS([1]!TableauProd[Croquage],[1]!TableauProd[référence],B13,[1]!TableauProd[Date],"&gt;="&amp;$A$6,[1]!TableauProd[Date],"&lt;="&amp;$B$6)</f>
        <v>0</v>
      </c>
      <c r="H13" s="1">
        <f>SUMIFS([1]!TableauProd[Levre déchirée],[1]!TableauProd[référence],B13,[1]!TableauProd[Date],"&gt;="&amp;$A$6,[1]!TableauProd[Date],"&lt;="&amp;$B$6)</f>
        <v>0</v>
      </c>
      <c r="I13" s="1">
        <f>SUMIFS([1]!TableauProd[Bulle sous-coque],[1]!TableauProd[référence],B13,[1]!TableauProd[Date],"&gt;="&amp;$A$6,[1]!TableauProd[Date],"&lt;="&amp;$B$6)</f>
        <v>0</v>
      </c>
      <c r="J13" s="1">
        <f>SUMIFS([1]!TableauProd[Bavure sur-moulée],[1]!TableauProd[référence],B13,[1]!TableauProd[Date],"&gt;="&amp;$A$6,[1]!TableauProd[Date],"&lt;="&amp;$B$6)</f>
        <v>0</v>
      </c>
      <c r="K13" s="1">
        <f>SUMIFS([1]!TableauProd[Encrassement],[1]!TableauProd[référence],B13,[1]!TableauProd[Date],"&gt;="&amp;$A$6,[1]!TableauProd[Date],"&lt;="&amp;$B$6)</f>
        <v>0</v>
      </c>
      <c r="L13" s="1">
        <f>SUMIFS([1]!TableauProd[Trou/ déchirure interface],[1]!TableauProd[référence],B13,[1]!TableauProd[Date],"&gt;="&amp;$A$6,[1]!TableauProd[Date],"&lt;="&amp;$B$6)</f>
        <v>0</v>
      </c>
      <c r="M13" s="1">
        <f>SUMIFS([1]!TableauProd[Décollement insert/iso],[1]!TableauProd[référence],B13,[1]!TableauProd[Date],"&gt;="&amp;$A$6,[1]!TableauProd[Date],"&lt;="&amp;$B$6)</f>
        <v>0</v>
      </c>
      <c r="N13" s="1">
        <f>SUMIFS([1]!TableauProd[Défaut dans l''isolant],[1]!TableauProd[référence],B13,[1]!TableauProd[Date],"&gt;="&amp;$A$6,[1]!TableauProd[Date],"&lt;="&amp;$B$6)</f>
        <v>0</v>
      </c>
      <c r="O13" s="1">
        <f>SUMIFS([1]!TableauProd[NOK DP],[1]!TableauProd[référence],B13,[1]!TableauProd[Date],"&gt;="&amp;$A$6,[1]!TableauProd[Date],"&lt;="&amp;$B$6)</f>
        <v>0</v>
      </c>
      <c r="P13" s="1">
        <f>SUMIFS([1]!TableauProd[Manque cuisson],[1]!TableauProd[référence],B13,[1]!TableauProd[Date],"&gt;="&amp;$A$6,[1]!TableauProd[Date],"&lt;="&amp;$B$6)</f>
        <v>0</v>
      </c>
      <c r="Q13">
        <f>SUMIFS([1]!TableauProd[insert abimé],[1]!TableauProd[référence],B13,[1]!TableauProd[Date],"&gt;="&amp;$A$6,[1]!TableauProd[Date],"&lt;="&amp;$B$6)</f>
        <v>0</v>
      </c>
      <c r="R13">
        <f>SUMIFS([1]!TableauProd[défaut visuel],[1]!TableauProd[référence],B13,[1]!TableauProd[Date],"&gt;="&amp;$A$6,[1]!TableauProd[Date],"&lt;="&amp;$B$6)</f>
        <v>0</v>
      </c>
      <c r="S13">
        <f>SUMIFS([1]!TableauProd[centreur bloqué],[1]!TableauProd[référence],B13,[1]!TableauProd[Date],"&gt;="&amp;$A$6,[1]!TableauProd[Date],"&lt;="&amp;$B$6)</f>
        <v>0</v>
      </c>
      <c r="T13">
        <f>SUMIFS([1]!TableauProd[Pièce non déchargée P-C],[1]!TableauProd[référence],B13,[1]!TableauProd[Date],"&gt;="&amp;$A$6,[1]!TableauProd[Date],"&lt;="&amp;$B$6)</f>
        <v>0</v>
      </c>
      <c r="U13">
        <f>SUMIFS([1]!TableauProd[coque mal placée/ choc coque],[1]!TableauProd[référence],B13,[1]!TableauProd[Date],"&gt;="&amp;$A$6,[1]!TableauProd[Date],"&lt;="&amp;$B$6)</f>
        <v>0</v>
      </c>
      <c r="V13">
        <f>SUMIFS([1]!TableauProd[coque mal placée/ choc coque],[1]!TableauProd[référence],C13,[1]!TableauProd[Date],"&gt;="&amp;$A$6,[1]!TableauProd[Date],"&lt;="&amp;$B$6)</f>
        <v>0</v>
      </c>
      <c r="W13">
        <f>SUMIFS([1]!TableauProd[coque mal placée/ choc coque],[1]!TableauProd[référence],D13,[1]!TableauProd[Date],"&gt;="&amp;$A$6,[1]!TableauProd[Date],"&lt;="&amp;$B$6)</f>
        <v>0</v>
      </c>
      <c r="X13">
        <f>SUMIFS([1]!TableauProd[Tâches sur interface/ coque],[1]!TableauProd[référence],E13,[1]!TableauProd[Date],"&gt;="&amp;$A$6,[1]!TableauProd[Date],"&lt;="&amp;$B$6)</f>
        <v>0</v>
      </c>
    </row>
    <row r="14" spans="1:24" x14ac:dyDescent="0.25">
      <c r="A14" s="1"/>
      <c r="B14" s="1" t="s">
        <v>29</v>
      </c>
      <c r="C14" s="1">
        <f>SUMIFS([1]!TableauProd[décollement coque/iso],[1]!TableauProd[référence],B14,[1]!TableauProd[Date],"&gt;="&amp;$A$6,[1]!TableauProd[Date],"&lt;="&amp;$B$6)</f>
        <v>0</v>
      </c>
      <c r="D14" s="1">
        <f>SUMIFS([1]!TableauProd[Décollement Iso/SC],[1]!TableauProd[référence],B14,[1]!TableauProd[Date],"&gt;="&amp;$A$6,[1]!TableauProd[Date],"&lt;="&amp;$B$6)</f>
        <v>0</v>
      </c>
      <c r="E14" s="1">
        <f>SUMIFS([1]!TableauProd[Pièce incomplète],[1]!TableauProd[référence],B14,[1]!TableauProd[Date],"&gt;="&amp;$A$6,[1]!TableauProd[Date],"&lt;="&amp;$B$6)</f>
        <v>7</v>
      </c>
      <c r="F14" s="1">
        <f>SUMIFS([1]!TableauProd[En cours d''investigation],[1]!TableauProd[référence],B14,[1]!TableauProd[Date],"&gt;="&amp;$A$6,[1]!TableauProd[Date],"&lt;="&amp;$B$6)</f>
        <v>0</v>
      </c>
      <c r="G14" s="1">
        <f>SUMIFS([1]!TableauProd[Croquage],[1]!TableauProd[référence],B14,[1]!TableauProd[Date],"&gt;="&amp;$A$6,[1]!TableauProd[Date],"&lt;="&amp;$B$6)</f>
        <v>0</v>
      </c>
      <c r="H14" s="1">
        <f>SUMIFS([1]!TableauProd[Levre déchirée],[1]!TableauProd[référence],B14,[1]!TableauProd[Date],"&gt;="&amp;$A$6,[1]!TableauProd[Date],"&lt;="&amp;$B$6)</f>
        <v>2</v>
      </c>
      <c r="I14" s="1">
        <f>SUMIFS([1]!TableauProd[Bulle sous-coque],[1]!TableauProd[référence],B14,[1]!TableauProd[Date],"&gt;="&amp;$A$6,[1]!TableauProd[Date],"&lt;="&amp;$B$6)</f>
        <v>0</v>
      </c>
      <c r="J14" s="1">
        <f>SUMIFS([1]!TableauProd[Bavure sur-moulée],[1]!TableauProd[référence],B14,[1]!TableauProd[Date],"&gt;="&amp;$A$6,[1]!TableauProd[Date],"&lt;="&amp;$B$6)</f>
        <v>1</v>
      </c>
      <c r="K14" s="1">
        <f>SUMIFS([1]!TableauProd[Encrassement],[1]!TableauProd[référence],B14,[1]!TableauProd[Date],"&gt;="&amp;$A$6,[1]!TableauProd[Date],"&lt;="&amp;$B$6)</f>
        <v>0</v>
      </c>
      <c r="L14" s="1">
        <f>SUMIFS([1]!TableauProd[Trou/ déchirure interface],[1]!TableauProd[référence],B14,[1]!TableauProd[Date],"&gt;="&amp;$A$6,[1]!TableauProd[Date],"&lt;="&amp;$B$6)</f>
        <v>1</v>
      </c>
      <c r="M14" s="1">
        <f>SUMIFS([1]!TableauProd[Décollement insert/iso],[1]!TableauProd[référence],B14,[1]!TableauProd[Date],"&gt;="&amp;$A$6,[1]!TableauProd[Date],"&lt;="&amp;$B$6)</f>
        <v>1</v>
      </c>
      <c r="N14" s="1">
        <f>SUMIFS([1]!TableauProd[Défaut dans l''isolant],[1]!TableauProd[référence],B14,[1]!TableauProd[Date],"&gt;="&amp;$A$6,[1]!TableauProd[Date],"&lt;="&amp;$B$6)</f>
        <v>0</v>
      </c>
      <c r="O14" s="1">
        <f>SUMIFS([1]!TableauProd[NOK DP],[1]!TableauProd[référence],B14,[1]!TableauProd[Date],"&gt;="&amp;$A$6,[1]!TableauProd[Date],"&lt;="&amp;$B$6)</f>
        <v>2</v>
      </c>
      <c r="P14" s="1">
        <f>SUMIFS([1]!TableauProd[Manque cuisson],[1]!TableauProd[référence],B14,[1]!TableauProd[Date],"&gt;="&amp;$A$6,[1]!TableauProd[Date],"&lt;="&amp;$B$6)</f>
        <v>1</v>
      </c>
      <c r="Q14">
        <f>SUMIFS([1]!TableauProd[insert abimé],[1]!TableauProd[référence],B14,[1]!TableauProd[Date],"&gt;="&amp;$A$6,[1]!TableauProd[Date],"&lt;="&amp;$B$6)</f>
        <v>2</v>
      </c>
      <c r="R14">
        <f>SUMIFS([1]!TableauProd[défaut visuel],[1]!TableauProd[référence],B14,[1]!TableauProd[Date],"&gt;="&amp;$A$6,[1]!TableauProd[Date],"&lt;="&amp;$B$6)</f>
        <v>0</v>
      </c>
      <c r="S14">
        <f>SUMIFS([1]!TableauProd[centreur bloqué],[1]!TableauProd[référence],B14,[1]!TableauProd[Date],"&gt;="&amp;$A$6,[1]!TableauProd[Date],"&lt;="&amp;$B$6)</f>
        <v>0</v>
      </c>
      <c r="T14">
        <f>SUMIFS([1]!TableauProd[Pièce non déchargée P-C],[1]!TableauProd[référence],B14,[1]!TableauProd[Date],"&gt;="&amp;$A$6,[1]!TableauProd[Date],"&lt;="&amp;$B$6)</f>
        <v>0</v>
      </c>
      <c r="U14">
        <f>SUMIFS([1]!TableauProd[coque mal placée/ choc coque],[1]!TableauProd[référence],B14,[1]!TableauProd[Date],"&gt;="&amp;$A$6,[1]!TableauProd[Date],"&lt;="&amp;$B$6)</f>
        <v>0</v>
      </c>
      <c r="V14">
        <f>SUMIFS([1]!TableauProd[coque mal placée/ choc coque],[1]!TableauProd[référence],C14,[1]!TableauProd[Date],"&gt;="&amp;$A$6,[1]!TableauProd[Date],"&lt;="&amp;$B$6)</f>
        <v>0</v>
      </c>
      <c r="W14">
        <f>SUMIFS([1]!TableauProd[coque mal placée/ choc coque],[1]!TableauProd[référence],D14,[1]!TableauProd[Date],"&gt;="&amp;$A$6,[1]!TableauProd[Date],"&lt;="&amp;$B$6)</f>
        <v>0</v>
      </c>
      <c r="X14">
        <f>SUMIFS([1]!TableauProd[Tâches sur interface/ coque],[1]!TableauProd[référence],E14,[1]!TableauProd[Date],"&gt;="&amp;$A$6,[1]!TableauProd[Date],"&lt;="&amp;$B$6)</f>
        <v>0</v>
      </c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24" x14ac:dyDescent="0.25">
      <c r="A16" s="1"/>
      <c r="B16" s="1"/>
      <c r="C16" s="4" t="s">
        <v>1</v>
      </c>
      <c r="D16" s="4" t="s">
        <v>2</v>
      </c>
      <c r="E16" s="4" t="s">
        <v>3</v>
      </c>
      <c r="F16" s="4" t="s">
        <v>4</v>
      </c>
      <c r="G16" s="4" t="s">
        <v>5</v>
      </c>
      <c r="H16" s="4" t="s">
        <v>6</v>
      </c>
      <c r="I16" s="4" t="s">
        <v>7</v>
      </c>
      <c r="J16" s="4" t="s">
        <v>8</v>
      </c>
      <c r="K16" s="4" t="s">
        <v>9</v>
      </c>
      <c r="L16" s="4" t="s">
        <v>10</v>
      </c>
      <c r="M16" s="4" t="s">
        <v>11</v>
      </c>
      <c r="N16" s="4" t="s">
        <v>12</v>
      </c>
      <c r="O16" s="4" t="s">
        <v>13</v>
      </c>
      <c r="P16" s="4" t="s">
        <v>14</v>
      </c>
      <c r="Q16" s="5" t="s">
        <v>15</v>
      </c>
      <c r="R16" s="5" t="s">
        <v>16</v>
      </c>
      <c r="S16" s="5" t="s">
        <v>17</v>
      </c>
      <c r="T16" s="5" t="s">
        <v>18</v>
      </c>
      <c r="U16" s="5" t="s">
        <v>19</v>
      </c>
      <c r="V16" s="5" t="s">
        <v>20</v>
      </c>
      <c r="W16" s="5" t="s">
        <v>21</v>
      </c>
      <c r="X16" s="5" t="s">
        <v>22</v>
      </c>
    </row>
    <row r="17" spans="1:24" x14ac:dyDescent="0.25">
      <c r="A17" s="1"/>
      <c r="B17" s="1" t="s">
        <v>30</v>
      </c>
      <c r="C17" s="1">
        <f>SUM(Tableau20[décollement coque/iso])</f>
        <v>27</v>
      </c>
      <c r="D17" s="1">
        <f>SUM(Tableau20[Décollement Iso/SC])</f>
        <v>37</v>
      </c>
      <c r="E17" s="1">
        <f>SUM(Tableau20[Pièce incomplète])</f>
        <v>78</v>
      </c>
      <c r="F17" s="1">
        <f>SUM(Tableau20[En cours d''investigation])</f>
        <v>0</v>
      </c>
      <c r="G17" s="1">
        <f>SUM(Tableau20[Croquage])</f>
        <v>2</v>
      </c>
      <c r="H17" s="1">
        <f>SUM(Tableau20[Levre déchirée])</f>
        <v>23</v>
      </c>
      <c r="I17" s="1">
        <f>SUM(Tableau20[Bulle sous-coque])</f>
        <v>204</v>
      </c>
      <c r="J17" s="1">
        <f>SUM(Tableau20[Bavure sur-moulée])</f>
        <v>55</v>
      </c>
      <c r="K17" s="1">
        <f>SUM(Tableau20[Encrassement])</f>
        <v>4</v>
      </c>
      <c r="L17" s="1">
        <f>SUM(Tableau20[Trou/ déchirure interface])</f>
        <v>20</v>
      </c>
      <c r="M17" s="1">
        <f>SUM(Tableau20[Décollement insert/iso])</f>
        <v>31</v>
      </c>
      <c r="N17" s="1">
        <f>SUM(Tableau20[Défaut dans l''isolant])</f>
        <v>4</v>
      </c>
      <c r="O17" s="1">
        <f>SUM(Tableau20[Défaut semi-conducteur])</f>
        <v>11</v>
      </c>
      <c r="P17" s="1">
        <f>SUM(Tableau20[Impureté sur insert])</f>
        <v>8</v>
      </c>
      <c r="Q17">
        <f>SUM(Tableau20[NOK DP])</f>
        <v>10</v>
      </c>
      <c r="R17">
        <f>SUM(Tableau20[Manque cuisson])</f>
        <v>4</v>
      </c>
      <c r="S17">
        <f>SUM(Tableau20[insert abimé])</f>
        <v>0</v>
      </c>
      <c r="T17">
        <f>SUM(Tableau20[défaut visuel])</f>
        <v>0</v>
      </c>
      <c r="U17">
        <f>SUM(Tableau20[centreur bloqué])</f>
        <v>1</v>
      </c>
      <c r="V17">
        <f>SUM(Tableau20[Pièce non déchargée P-C])</f>
        <v>0</v>
      </c>
      <c r="W17">
        <f>SUM(Tableau20[coque mal placée/ choc coque])</f>
        <v>0</v>
      </c>
      <c r="X17">
        <f>SUM(Tableau20[Tâches sur interface/ coque])</f>
        <v>0</v>
      </c>
    </row>
    <row r="18" spans="1:2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24" x14ac:dyDescent="0.25">
      <c r="A19" s="1"/>
      <c r="B19" s="1"/>
      <c r="C19" s="1"/>
      <c r="D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24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2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24" x14ac:dyDescent="0.25">
      <c r="A22" s="1"/>
      <c r="B22" s="1"/>
      <c r="C22" s="7" t="s">
        <v>31</v>
      </c>
      <c r="D22" s="8" t="s">
        <v>32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24" x14ac:dyDescent="0.25">
      <c r="A23" s="1"/>
      <c r="B23" s="1"/>
      <c r="C23" s="9" t="s">
        <v>8</v>
      </c>
      <c r="D23" s="10">
        <f>SUM(Tableau20[Bavure sur-moulée])</f>
        <v>55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24" x14ac:dyDescent="0.25">
      <c r="A24" s="1"/>
      <c r="B24" s="1"/>
      <c r="C24" s="6" t="s">
        <v>7</v>
      </c>
      <c r="D24" s="10">
        <f>SUM(Tableau20[Bulle sous-coque])</f>
        <v>204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24" x14ac:dyDescent="0.25">
      <c r="A25" s="1"/>
      <c r="B25" s="1"/>
      <c r="C25" s="11" t="s">
        <v>19</v>
      </c>
      <c r="D25" s="12">
        <f>SUM(Tableau20[centreur bloqué])</f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T25" s="6"/>
    </row>
    <row r="26" spans="1:24" hidden="1" x14ac:dyDescent="0.25">
      <c r="A26" s="1"/>
      <c r="B26" s="1"/>
      <c r="C26" s="11" t="s">
        <v>21</v>
      </c>
      <c r="D26" s="12">
        <f>SUM(Tableau20[coque mal placée/ choc coque])</f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24" x14ac:dyDescent="0.25">
      <c r="A27" s="1"/>
      <c r="B27" s="1"/>
      <c r="C27" s="6" t="s">
        <v>5</v>
      </c>
      <c r="D27" s="13">
        <f>SUM(Tableau20[Croquage])</f>
        <v>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24" x14ac:dyDescent="0.25">
      <c r="A28" s="1"/>
      <c r="B28" s="14"/>
      <c r="C28" s="6" t="s">
        <v>1</v>
      </c>
      <c r="D28" s="13">
        <f>SUM(Tableau20[décollement coque/iso])</f>
        <v>27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24" x14ac:dyDescent="0.25">
      <c r="A29" s="1"/>
      <c r="B29" s="15"/>
      <c r="C29" s="6" t="s">
        <v>11</v>
      </c>
      <c r="D29" s="13">
        <f>SUM(Tableau20[Décollement insert/iso])</f>
        <v>31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24" x14ac:dyDescent="0.25">
      <c r="A30" s="1"/>
      <c r="B30" s="14"/>
      <c r="C30" s="6" t="s">
        <v>2</v>
      </c>
      <c r="D30" s="13">
        <f>SUM(Tableau20[Décollement Iso/SC])</f>
        <v>37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24" x14ac:dyDescent="0.25">
      <c r="A31" s="1"/>
      <c r="B31" s="14"/>
      <c r="C31" s="6" t="s">
        <v>12</v>
      </c>
      <c r="D31" s="13">
        <f>SUM(Tableau20[Défaut dans l''isolant])</f>
        <v>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24" x14ac:dyDescent="0.25">
      <c r="A32" s="1"/>
      <c r="B32" s="14"/>
      <c r="C32" s="6" t="s">
        <v>13</v>
      </c>
      <c r="D32" s="13">
        <f>SUM(Tableau20[Défaut semi-conducteur])</f>
        <v>11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idden="1" x14ac:dyDescent="0.25">
      <c r="A33" s="1"/>
      <c r="B33" s="16"/>
      <c r="C33" s="11" t="s">
        <v>18</v>
      </c>
      <c r="D33" s="12">
        <f>SUM(Tableau20[défaut visuel])</f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idden="1" x14ac:dyDescent="0.25">
      <c r="A34" s="1"/>
      <c r="B34" s="14"/>
      <c r="C34" s="6" t="s">
        <v>4</v>
      </c>
      <c r="D34" s="13">
        <f>SUM(Tableau20[En cours d''investigation])</f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4"/>
      <c r="C35" s="17" t="s">
        <v>9</v>
      </c>
      <c r="D35" s="13">
        <f>SUM(Tableau20[Encrassement])</f>
        <v>4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B36" s="14"/>
      <c r="C36" s="11" t="s">
        <v>14</v>
      </c>
      <c r="D36" s="13">
        <f>SUM(Tableau20[Impureté sur insert])</f>
        <v>8</v>
      </c>
    </row>
    <row r="37" spans="1:16" hidden="1" x14ac:dyDescent="0.25">
      <c r="B37" s="16"/>
      <c r="C37" s="11" t="s">
        <v>17</v>
      </c>
      <c r="D37" s="12">
        <f>SUM(Tableau20[insert abimé])</f>
        <v>0</v>
      </c>
    </row>
    <row r="38" spans="1:16" x14ac:dyDescent="0.25">
      <c r="B38" s="14"/>
      <c r="C38" s="6" t="s">
        <v>6</v>
      </c>
      <c r="D38" s="13">
        <f>SUM(Tableau20[Levre déchirée])</f>
        <v>23</v>
      </c>
    </row>
    <row r="39" spans="1:16" x14ac:dyDescent="0.25">
      <c r="B39" s="16"/>
      <c r="C39" s="11" t="s">
        <v>16</v>
      </c>
      <c r="D39" s="12">
        <f>SUM(Tableau20[Manque cuisson])</f>
        <v>4</v>
      </c>
    </row>
    <row r="40" spans="1:16" x14ac:dyDescent="0.25">
      <c r="B40" s="16"/>
      <c r="C40" s="11" t="s">
        <v>15</v>
      </c>
      <c r="D40" s="12">
        <f>SUM(Tableau20[NOK DP])</f>
        <v>10</v>
      </c>
    </row>
    <row r="41" spans="1:16" x14ac:dyDescent="0.25">
      <c r="B41" s="14"/>
      <c r="C41" s="6" t="s">
        <v>3</v>
      </c>
      <c r="D41" s="13">
        <f>SUM(Tableau20[Pièce incomplète])</f>
        <v>78</v>
      </c>
    </row>
    <row r="42" spans="1:16" hidden="1" x14ac:dyDescent="0.25">
      <c r="B42" s="14"/>
      <c r="C42" s="11" t="s">
        <v>20</v>
      </c>
      <c r="D42" s="12">
        <f>SUM(Tableau20[Pièce non déchargée P-C])</f>
        <v>0</v>
      </c>
    </row>
    <row r="43" spans="1:16" hidden="1" x14ac:dyDescent="0.25">
      <c r="B43" s="14"/>
      <c r="C43" s="6" t="s">
        <v>22</v>
      </c>
      <c r="D43" s="12">
        <f>SUM(Tableau20[Tâches sur interface/ coque])</f>
        <v>0</v>
      </c>
    </row>
    <row r="44" spans="1:16" x14ac:dyDescent="0.25">
      <c r="B44" s="14"/>
      <c r="C44" s="6" t="s">
        <v>10</v>
      </c>
      <c r="D44" s="18">
        <f>SUM(Tableau20[Trou/ déchirure interface])</f>
        <v>20</v>
      </c>
    </row>
    <row r="78" spans="3:5" x14ac:dyDescent="0.25">
      <c r="C78" t="s">
        <v>33</v>
      </c>
      <c r="D78" t="s">
        <v>23</v>
      </c>
    </row>
    <row r="79" spans="3:5" x14ac:dyDescent="0.25">
      <c r="C79" s="7" t="s">
        <v>31</v>
      </c>
      <c r="D79" s="8" t="s">
        <v>32</v>
      </c>
      <c r="E79" s="19"/>
    </row>
    <row r="80" spans="3:5" x14ac:dyDescent="0.25">
      <c r="C80" s="4" t="s">
        <v>1</v>
      </c>
      <c r="D80" s="1">
        <f>SUMIFS([1]!TableauProd[décollement coque/iso],[1]!TableauProd[référence],$D$78,[1]!TableauProd[Date],"&gt;="&amp;$A$6,[1]!TableauProd[Date],"&lt;="&amp;$B$6)</f>
        <v>10</v>
      </c>
    </row>
    <row r="81" spans="3:4" x14ac:dyDescent="0.25">
      <c r="C81" s="4" t="s">
        <v>2</v>
      </c>
      <c r="D81" s="1">
        <f>SUMIFS([1]!TableauProd[Décollement Iso/SC],[1]!TableauProd[référence],D78,[1]!TableauProd[Date],"&gt;="&amp;$A$6,[1]!TableauProd[Date],"&lt;="&amp;$B$6)</f>
        <v>10</v>
      </c>
    </row>
    <row r="82" spans="3:4" x14ac:dyDescent="0.25">
      <c r="C82" s="4" t="s">
        <v>3</v>
      </c>
      <c r="D82" s="1">
        <f>SUMIFS([1]!TableauProd[Pièce incomplète],[1]!TableauProd[référence],D78,[1]!TableauProd[Date],"&gt;="&amp;$A$6,[1]!TableauProd[Date],"&lt;="&amp;$B$6)</f>
        <v>8</v>
      </c>
    </row>
    <row r="83" spans="3:4" hidden="1" x14ac:dyDescent="0.25">
      <c r="C83" s="4" t="s">
        <v>4</v>
      </c>
      <c r="D83" s="1">
        <f>SUMIFS([1]!TableauProd[En cours d''investigation],[1]!TableauProd[référence],D78,[1]!TableauProd[Date],"&gt;="&amp;$A$6,[1]!TableauProd[Date],"&lt;="&amp;$B$6)</f>
        <v>0</v>
      </c>
    </row>
    <row r="84" spans="3:4" hidden="1" x14ac:dyDescent="0.25">
      <c r="C84" s="4" t="s">
        <v>5</v>
      </c>
      <c r="D84" s="1">
        <f>SUMIFS([1]!TableauProd[Croquage],[1]!TableauProd[référence],D78,[1]!TableauProd[Date],"&gt;="&amp;$A$6,[1]!TableauProd[Date],"&lt;="&amp;$B$6)</f>
        <v>0</v>
      </c>
    </row>
    <row r="85" spans="3:4" x14ac:dyDescent="0.25">
      <c r="C85" s="4" t="s">
        <v>6</v>
      </c>
      <c r="D85" s="1">
        <f>SUMIFS([1]!TableauProd[Levre déchirée],[1]!TableauProd[référence],D78,[1]!TableauProd[Date],"&gt;="&amp;$A$6,[1]!TableauProd[Date],"&lt;="&amp;$B$6)</f>
        <v>4</v>
      </c>
    </row>
    <row r="86" spans="3:4" x14ac:dyDescent="0.25">
      <c r="C86" s="4" t="s">
        <v>7</v>
      </c>
      <c r="D86" s="1">
        <f>SUMIFS([1]!TableauProd[Bulle sous-coque],[1]!TableauProd[référence],D78,[1]!TableauProd[Date],"&gt;="&amp;$A$6,[1]!TableauProd[Date],"&lt;="&amp;$B$6)</f>
        <v>102</v>
      </c>
    </row>
    <row r="87" spans="3:4" x14ac:dyDescent="0.25">
      <c r="C87" s="4" t="s">
        <v>8</v>
      </c>
      <c r="D87" s="1">
        <f>SUMIFS([1]!TableauProd[Bavure sur-moulée],[1]!TableauProd[référence],D78,[1]!TableauProd[Date],"&gt;="&amp;$A$6,[1]!TableauProd[Date],"&lt;="&amp;$B$6)</f>
        <v>16</v>
      </c>
    </row>
    <row r="88" spans="3:4" x14ac:dyDescent="0.25">
      <c r="C88" s="4" t="s">
        <v>9</v>
      </c>
      <c r="D88" s="1">
        <f>SUMIFS([1]!TableauProd[Encrassement],[1]!TableauProd[référence],D78,[1]!TableauProd[Date],"&gt;="&amp;$A$6,[1]!TableauProd[Date],"&lt;="&amp;$B$6)</f>
        <v>1</v>
      </c>
    </row>
    <row r="89" spans="3:4" x14ac:dyDescent="0.25">
      <c r="C89" s="4" t="s">
        <v>10</v>
      </c>
      <c r="D89" s="1">
        <f>SUMIFS([1]!TableauProd[Trou/ déchirure interface],[1]!TableauProd[référence],D78,[1]!TableauProd[Date],"&gt;="&amp;$A$6,[1]!TableauProd[Date],"&lt;="&amp;$B$6)</f>
        <v>4</v>
      </c>
    </row>
    <row r="90" spans="3:4" x14ac:dyDescent="0.25">
      <c r="C90" s="4" t="s">
        <v>11</v>
      </c>
      <c r="D90" s="1">
        <f>SUMIFS([1]!TableauProd[Décollement insert/iso],[1]!TableauProd[référence],D78,[1]!TableauProd[Date],"&gt;="&amp;$A$6,[1]!TableauProd[Date],"&lt;="&amp;$B$6)</f>
        <v>5</v>
      </c>
    </row>
    <row r="91" spans="3:4" hidden="1" x14ac:dyDescent="0.25">
      <c r="C91" s="4" t="s">
        <v>12</v>
      </c>
      <c r="D91" s="1">
        <f>SUMIFS([1]!TableauProd[Défaut dans l''isolant],[1]!TableauProd[référence],D78,[1]!TableauProd[Date],"&gt;="&amp;$A$6,[1]!TableauProd[Date],"&lt;="&amp;$B$6)</f>
        <v>0</v>
      </c>
    </row>
    <row r="92" spans="3:4" x14ac:dyDescent="0.25">
      <c r="C92" s="4" t="s">
        <v>13</v>
      </c>
      <c r="D92" s="1">
        <f>SUMIFS([1]!TableauProd[NOK DP],[1]!TableauProd[référence],D78,[1]!TableauProd[Date],"&gt;="&amp;$A$6,[1]!TableauProd[Date],"&lt;="&amp;$B$6)</f>
        <v>2</v>
      </c>
    </row>
    <row r="93" spans="3:4" x14ac:dyDescent="0.25">
      <c r="C93" s="5" t="s">
        <v>14</v>
      </c>
      <c r="D93" s="1">
        <f>SUMIFS([1]!TableauProd[Manque cuisson],[1]!TableauProd[référence],D78,[1]!TableauProd[Date],"&gt;="&amp;$A$6,[1]!TableauProd[Date],"&lt;="&amp;$B$6)</f>
        <v>2</v>
      </c>
    </row>
    <row r="94" spans="3:4" hidden="1" x14ac:dyDescent="0.25">
      <c r="C94" s="5" t="s">
        <v>15</v>
      </c>
      <c r="D94">
        <f>SUMIFS([1]!TableauProd[insert abimé],[1]!TableauProd[référence],D78,[1]!TableauProd[Date],"&gt;="&amp;$A$6,[1]!TableauProd[Date],"&lt;="&amp;$B$6)</f>
        <v>0</v>
      </c>
    </row>
    <row r="95" spans="3:4" hidden="1" x14ac:dyDescent="0.25">
      <c r="C95" s="5" t="s">
        <v>16</v>
      </c>
      <c r="D95">
        <f>SUMIFS([1]!TableauProd[défaut visuel],[1]!TableauProd[référence],D78,[1]!TableauProd[Date],"&gt;="&amp;$A$6,[1]!TableauProd[Date],"&lt;="&amp;$B$6)</f>
        <v>0</v>
      </c>
    </row>
    <row r="96" spans="3:4" hidden="1" x14ac:dyDescent="0.25">
      <c r="C96" s="5" t="s">
        <v>17</v>
      </c>
      <c r="D96">
        <f>SUMIFS([1]!TableauProd[centreur bloqué],[1]!TableauProd[référence],D78,[1]!TableauProd[Date],"&gt;="&amp;$A$6,[1]!TableauProd[Date],"&lt;="&amp;$B$6)</f>
        <v>0</v>
      </c>
    </row>
    <row r="97" spans="3:4" hidden="1" x14ac:dyDescent="0.25">
      <c r="C97" s="5" t="s">
        <v>18</v>
      </c>
      <c r="D97">
        <f>SUMIFS([1]!TableauProd[Pièce non déchargée P-C],[1]!TableauProd[référence],D78,[1]!TableauProd[Date],"&gt;="&amp;$A$6,[1]!TableauProd[Date],"&lt;="&amp;$B$6)</f>
        <v>0</v>
      </c>
    </row>
    <row r="98" spans="3:4" hidden="1" x14ac:dyDescent="0.25">
      <c r="C98" s="5" t="s">
        <v>19</v>
      </c>
      <c r="D98">
        <f>SUMIFS([1]!TableauProd[coque mal placée/ choc coque],[1]!TableauProd[référence],D78,[1]!TableauProd[Date],"&gt;="&amp;$A$6,[1]!TableauProd[Date],"&lt;="&amp;$B$6)</f>
        <v>0</v>
      </c>
    </row>
    <row r="99" spans="3:4" hidden="1" x14ac:dyDescent="0.25">
      <c r="C99" s="5" t="s">
        <v>20</v>
      </c>
      <c r="D99">
        <f>SUMIFS([1]!TableauProd[coque mal placée/ choc coque],[1]!TableauProd[référence],D78,[1]!TableauProd[Date],"&gt;="&amp;$A$6,[1]!TableauProd[Date],"&lt;="&amp;$B$6)</f>
        <v>0</v>
      </c>
    </row>
    <row r="100" spans="3:4" hidden="1" x14ac:dyDescent="0.25">
      <c r="C100" s="5" t="s">
        <v>21</v>
      </c>
      <c r="D100">
        <f>SUMIFS([1]!TableauProd[coque mal placée/ choc coque],[1]!TableauProd[référence],D78,[1]!TableauProd[Date],"&gt;="&amp;$A$6,[1]!TableauProd[Date],"&lt;="&amp;$B$6)</f>
        <v>0</v>
      </c>
    </row>
    <row r="101" spans="3:4" hidden="1" x14ac:dyDescent="0.25">
      <c r="C101" s="6" t="s">
        <v>22</v>
      </c>
      <c r="D101">
        <f>SUMIFS([1]!TableauProd[Tâches sur interface/ coque],[1]!TableauProd[référence],D78,[1]!TableauProd[Date],"&gt;="&amp;$A$6,[1]!TableauProd[Date],"&lt;="&amp;$B$6)</f>
        <v>0</v>
      </c>
    </row>
    <row r="109" spans="3:4" x14ac:dyDescent="0.25">
      <c r="C109" t="s">
        <v>34</v>
      </c>
      <c r="D109" t="s">
        <v>24</v>
      </c>
    </row>
    <row r="110" spans="3:4" x14ac:dyDescent="0.25">
      <c r="C110" s="7" t="s">
        <v>31</v>
      </c>
      <c r="D110" s="8" t="s">
        <v>32</v>
      </c>
    </row>
    <row r="111" spans="3:4" x14ac:dyDescent="0.25">
      <c r="C111" s="4" t="s">
        <v>1</v>
      </c>
      <c r="D111" s="1">
        <f>SUMIFS([1]!TableauProd[décollement coque/iso],[1]!TableauProd[référence],D109,[1]!TableauProd[Date],"&gt;="&amp;$A$6,[1]!TableauProd[Date],"&lt;="&amp;$B$6)</f>
        <v>4</v>
      </c>
    </row>
    <row r="112" spans="3:4" x14ac:dyDescent="0.25">
      <c r="C112" s="4" t="s">
        <v>2</v>
      </c>
      <c r="D112" s="1">
        <f>SUMIFS([1]!TableauProd[Décollement Iso/SC],[1]!TableauProd[référence],D109,[1]!TableauProd[Date],"&gt;="&amp;$A$6,[1]!TableauProd[Date],"&lt;="&amp;$B$6)</f>
        <v>8</v>
      </c>
    </row>
    <row r="113" spans="3:4" x14ac:dyDescent="0.25">
      <c r="C113" s="4" t="s">
        <v>3</v>
      </c>
      <c r="D113" s="1">
        <f>SUMIFS([1]!TableauProd[Pièce incomplète],[1]!TableauProd[référence],D109,[1]!TableauProd[Date],"&gt;="&amp;$A$6,[1]!TableauProd[Date],"&lt;="&amp;$B$6)</f>
        <v>4</v>
      </c>
    </row>
    <row r="114" spans="3:4" hidden="1" x14ac:dyDescent="0.25">
      <c r="C114" s="4" t="s">
        <v>4</v>
      </c>
      <c r="D114" s="1">
        <f>SUMIFS([1]!TableauProd[En cours d''investigation],[1]!TableauProd[référence],D109,[1]!TableauProd[Date],"&gt;="&amp;$A$6,[1]!TableauProd[Date],"&lt;="&amp;$B$6)</f>
        <v>0</v>
      </c>
    </row>
    <row r="115" spans="3:4" x14ac:dyDescent="0.25">
      <c r="C115" s="4" t="s">
        <v>5</v>
      </c>
      <c r="D115" s="1">
        <f>SUMIFS([1]!TableauProd[Croquage],[1]!TableauProd[référence],D109,[1]!TableauProd[Date],"&gt;="&amp;$A$6,[1]!TableauProd[Date],"&lt;="&amp;$B$6)</f>
        <v>1</v>
      </c>
    </row>
    <row r="116" spans="3:4" hidden="1" x14ac:dyDescent="0.25">
      <c r="C116" s="4" t="s">
        <v>6</v>
      </c>
      <c r="D116" s="1">
        <f>SUMIFS([1]!TableauProd[Levre déchirée],[1]!TableauProd[référence],D109,[1]!TableauProd[Date],"&gt;="&amp;$A$6,[1]!TableauProd[Date],"&lt;="&amp;$B$6)</f>
        <v>0</v>
      </c>
    </row>
    <row r="117" spans="3:4" x14ac:dyDescent="0.25">
      <c r="C117" s="4" t="s">
        <v>7</v>
      </c>
      <c r="D117" s="1">
        <f>SUMIFS([1]!TableauProd[Bulle sous-coque],[1]!TableauProd[référence],D109,[1]!TableauProd[Date],"&gt;="&amp;$A$6,[1]!TableauProd[Date],"&lt;="&amp;$B$6)</f>
        <v>64</v>
      </c>
    </row>
    <row r="118" spans="3:4" x14ac:dyDescent="0.25">
      <c r="C118" s="4" t="s">
        <v>8</v>
      </c>
      <c r="D118" s="1">
        <f>SUMIFS([1]!TableauProd[Bavure sur-moulée],[1]!TableauProd[référence],D109,[1]!TableauProd[Date],"&gt;="&amp;$A$6,[1]!TableauProd[Date],"&lt;="&amp;$B$6)</f>
        <v>16</v>
      </c>
    </row>
    <row r="119" spans="3:4" hidden="1" x14ac:dyDescent="0.25">
      <c r="C119" s="4" t="s">
        <v>9</v>
      </c>
      <c r="D119" s="1">
        <f>SUMIFS([1]!TableauProd[Encrassement],[1]!TableauProd[référence],D109,[1]!TableauProd[Date],"&gt;="&amp;$A$6,[1]!TableauProd[Date],"&lt;="&amp;$B$6)</f>
        <v>0</v>
      </c>
    </row>
    <row r="120" spans="3:4" x14ac:dyDescent="0.25">
      <c r="C120" s="4" t="s">
        <v>10</v>
      </c>
      <c r="D120" s="1">
        <f>SUMIFS([1]!TableauProd[Trou/ déchirure interface],[1]!TableauProd[référence],D109,[1]!TableauProd[Date],"&gt;="&amp;$A$6,[1]!TableauProd[Date],"&lt;="&amp;$B$6)</f>
        <v>3</v>
      </c>
    </row>
    <row r="121" spans="3:4" x14ac:dyDescent="0.25">
      <c r="C121" s="4" t="s">
        <v>11</v>
      </c>
      <c r="D121" s="1">
        <f>SUMIFS([1]!TableauProd[Décollement insert/iso],[1]!TableauProd[référence],D109,[1]!TableauProd[Date],"&gt;="&amp;$A$6,[1]!TableauProd[Date],"&lt;="&amp;$B$6)</f>
        <v>18</v>
      </c>
    </row>
    <row r="122" spans="3:4" hidden="1" x14ac:dyDescent="0.25">
      <c r="C122" s="4" t="s">
        <v>12</v>
      </c>
      <c r="D122" s="1">
        <f>SUMIFS([1]!TableauProd[Défaut dans l''isolant],[1]!TableauProd[référence],D109,[1]!TableauProd[Date],"&gt;="&amp;$A$6,[1]!TableauProd[Date],"&lt;="&amp;$B$6)</f>
        <v>0</v>
      </c>
    </row>
    <row r="123" spans="3:4" x14ac:dyDescent="0.25">
      <c r="C123" s="4" t="s">
        <v>13</v>
      </c>
      <c r="D123" s="1">
        <f>SUMIFS([1]!TableauProd[NOK DP],[1]!TableauProd[référence],D109,[1]!TableauProd[Date],"&gt;="&amp;$A$6,[1]!TableauProd[Date],"&lt;="&amp;$B$6)</f>
        <v>2</v>
      </c>
    </row>
    <row r="124" spans="3:4" x14ac:dyDescent="0.25">
      <c r="C124" s="5" t="s">
        <v>14</v>
      </c>
      <c r="D124" s="1">
        <f>SUMIFS([1]!TableauProd[Manque cuisson],[1]!TableauProd[référence],D109,[1]!TableauProd[Date],"&gt;="&amp;$A$6,[1]!TableauProd[Date],"&lt;="&amp;$B$6)</f>
        <v>4</v>
      </c>
    </row>
    <row r="125" spans="3:4" x14ac:dyDescent="0.25">
      <c r="C125" s="5" t="s">
        <v>15</v>
      </c>
      <c r="D125">
        <f>SUMIFS([1]!TableauProd[insert abimé],[1]!TableauProd[référence],D109,[1]!TableauProd[Date],"&gt;="&amp;$A$6,[1]!TableauProd[Date],"&lt;="&amp;$B$6)</f>
        <v>4</v>
      </c>
    </row>
    <row r="126" spans="3:4" hidden="1" x14ac:dyDescent="0.25">
      <c r="C126" s="5" t="s">
        <v>16</v>
      </c>
      <c r="D126">
        <f>SUMIFS([1]!TableauProd[défaut visuel],[1]!TableauProd[référence],D109,[1]!TableauProd[Date],"&gt;="&amp;$A$6,[1]!TableauProd[Date],"&lt;="&amp;$B$6)</f>
        <v>0</v>
      </c>
    </row>
    <row r="127" spans="3:4" hidden="1" x14ac:dyDescent="0.25">
      <c r="C127" s="5" t="s">
        <v>17</v>
      </c>
      <c r="D127">
        <f>SUMIFS([1]!TableauProd[centreur bloqué],[1]!TableauProd[référence],D109,[1]!TableauProd[Date],"&gt;="&amp;$A$6,[1]!TableauProd[Date],"&lt;="&amp;$B$6)</f>
        <v>0</v>
      </c>
    </row>
    <row r="128" spans="3:4" hidden="1" x14ac:dyDescent="0.25">
      <c r="C128" s="5" t="s">
        <v>18</v>
      </c>
      <c r="D128">
        <f>SUMIFS([1]!TableauProd[Pièce non déchargée P-C],[1]!TableauProd[référence],D109,[1]!TableauProd[Date],"&gt;="&amp;$A$6,[1]!TableauProd[Date],"&lt;="&amp;$B$6)</f>
        <v>0</v>
      </c>
    </row>
    <row r="129" spans="3:4" hidden="1" x14ac:dyDescent="0.25">
      <c r="C129" s="5" t="s">
        <v>19</v>
      </c>
      <c r="D129">
        <f>SUMIFS([1]!TableauProd[coque mal placée/ choc coque],[1]!TableauProd[référence],D109,[1]!TableauProd[Date],"&gt;="&amp;$A$6,[1]!TableauProd[Date],"&lt;="&amp;$B$6)</f>
        <v>0</v>
      </c>
    </row>
    <row r="130" spans="3:4" hidden="1" x14ac:dyDescent="0.25">
      <c r="C130" s="5" t="s">
        <v>20</v>
      </c>
      <c r="D130">
        <f>SUMIFS([1]!TableauProd[coque mal placée/ choc coque],[1]!TableauProd[référence],D109,[1]!TableauProd[Date],"&gt;="&amp;$A$6,[1]!TableauProd[Date],"&lt;="&amp;$B$6)</f>
        <v>0</v>
      </c>
    </row>
    <row r="131" spans="3:4" hidden="1" x14ac:dyDescent="0.25">
      <c r="C131" s="5" t="s">
        <v>21</v>
      </c>
      <c r="D131">
        <f>SUMIFS([1]!TableauProd[coque mal placée/ choc coque],[1]!TableauProd[référence],D109,[1]!TableauProd[Date],"&gt;="&amp;$A$6,[1]!TableauProd[Date],"&lt;="&amp;$B$6)</f>
        <v>0</v>
      </c>
    </row>
    <row r="132" spans="3:4" x14ac:dyDescent="0.25">
      <c r="C132" s="6" t="s">
        <v>22</v>
      </c>
      <c r="D132">
        <f>SUMIFS([1]!TableauProd[Tâches sur interface/ coque],[1]!TableauProd[référence],D109,[1]!TableauProd[Date],"&gt;="&amp;$A$6,[1]!TableauProd[Date],"&lt;="&amp;$B$6)</f>
        <v>1</v>
      </c>
    </row>
    <row r="136" spans="3:4" x14ac:dyDescent="0.25">
      <c r="C136" t="s">
        <v>35</v>
      </c>
      <c r="D136" t="s">
        <v>25</v>
      </c>
    </row>
    <row r="137" spans="3:4" x14ac:dyDescent="0.25">
      <c r="C137" s="7" t="s">
        <v>31</v>
      </c>
      <c r="D137" s="8" t="s">
        <v>32</v>
      </c>
    </row>
    <row r="138" spans="3:4" x14ac:dyDescent="0.25">
      <c r="C138" s="4" t="s">
        <v>1</v>
      </c>
      <c r="D138" s="1">
        <f>SUMIFS([1]!TableauProd[décollement coque/iso],[1]!TableauProd[référence],D136,[1]!TableauProd[Date],"&gt;="&amp;$A$6,[1]!TableauProd[Date],"&lt;="&amp;$B$6)</f>
        <v>13</v>
      </c>
    </row>
    <row r="139" spans="3:4" x14ac:dyDescent="0.25">
      <c r="C139" s="4" t="s">
        <v>2</v>
      </c>
      <c r="D139" s="1">
        <f>SUMIFS([1]!TableauProd[Décollement Iso/SC],[1]!TableauProd[référence],D136,[1]!TableauProd[Date],"&gt;="&amp;$A$6,[1]!TableauProd[Date],"&lt;="&amp;$B$6)</f>
        <v>8</v>
      </c>
    </row>
    <row r="140" spans="3:4" x14ac:dyDescent="0.25">
      <c r="C140" s="4" t="s">
        <v>3</v>
      </c>
      <c r="D140" s="1">
        <f>SUMIFS([1]!TableauProd[Pièce incomplète],[1]!TableauProd[référence],D136,[1]!TableauProd[Date],"&gt;="&amp;$A$6,[1]!TableauProd[Date],"&lt;="&amp;$B$6)</f>
        <v>38</v>
      </c>
    </row>
    <row r="141" spans="3:4" hidden="1" x14ac:dyDescent="0.25">
      <c r="C141" s="4" t="s">
        <v>4</v>
      </c>
      <c r="D141" s="1">
        <f>SUMIFS([1]!TableauProd[En cours d''investigation],[1]!TableauProd[référence],D136,[1]!TableauProd[Date],"&gt;="&amp;$A$6,[1]!TableauProd[Date],"&lt;="&amp;$B$6)</f>
        <v>0</v>
      </c>
    </row>
    <row r="142" spans="3:4" x14ac:dyDescent="0.25">
      <c r="C142" s="4" t="s">
        <v>5</v>
      </c>
      <c r="D142" s="1">
        <f>SUMIFS([1]!TableauProd[Croquage],[1]!TableauProd[référence],D136,[1]!TableauProd[Date],"&gt;="&amp;$A$6,[1]!TableauProd[Date],"&lt;="&amp;$B$6)</f>
        <v>1</v>
      </c>
    </row>
    <row r="143" spans="3:4" x14ac:dyDescent="0.25">
      <c r="C143" s="4" t="s">
        <v>6</v>
      </c>
      <c r="D143" s="1">
        <f>SUMIFS([1]!TableauProd[Levre déchirée],[1]!TableauProd[référence],D136,[1]!TableauProd[Date],"&gt;="&amp;$A$6,[1]!TableauProd[Date],"&lt;="&amp;$B$6)</f>
        <v>1</v>
      </c>
    </row>
    <row r="144" spans="3:4" x14ac:dyDescent="0.25">
      <c r="C144" s="4" t="s">
        <v>7</v>
      </c>
      <c r="D144" s="1">
        <f>SUMIFS([1]!TableauProd[Bulle sous-coque],[1]!TableauProd[référence],D136,[1]!TableauProd[Date],"&gt;="&amp;$A$6,[1]!TableauProd[Date],"&lt;="&amp;$B$6)</f>
        <v>38</v>
      </c>
    </row>
    <row r="145" spans="3:4" x14ac:dyDescent="0.25">
      <c r="C145" s="4" t="s">
        <v>8</v>
      </c>
      <c r="D145" s="1">
        <f>SUMIFS([1]!TableauProd[Bavure sur-moulée],[1]!TableauProd[référence],D136,[1]!TableauProd[Date],"&gt;="&amp;$A$6,[1]!TableauProd[Date],"&lt;="&amp;$B$6)</f>
        <v>13</v>
      </c>
    </row>
    <row r="146" spans="3:4" hidden="1" x14ac:dyDescent="0.25">
      <c r="C146" s="4" t="s">
        <v>9</v>
      </c>
      <c r="D146" s="1">
        <f>SUMIFS([1]!TableauProd[Encrassement],[1]!TableauProd[référence],D136,[1]!TableauProd[Date],"&gt;="&amp;$A$6,[1]!TableauProd[Date],"&lt;="&amp;$B$6)</f>
        <v>0</v>
      </c>
    </row>
    <row r="147" spans="3:4" x14ac:dyDescent="0.25">
      <c r="C147" s="4" t="s">
        <v>10</v>
      </c>
      <c r="D147" s="1">
        <f>SUMIFS([1]!TableauProd[Trou/ déchirure interface],[1]!TableauProd[référence],D136,[1]!TableauProd[Date],"&gt;="&amp;$A$6,[1]!TableauProd[Date],"&lt;="&amp;$B$6)</f>
        <v>6</v>
      </c>
    </row>
    <row r="148" spans="3:4" x14ac:dyDescent="0.25">
      <c r="C148" s="4" t="s">
        <v>11</v>
      </c>
      <c r="D148" s="1">
        <f>SUMIFS([1]!TableauProd[Décollement insert/iso],[1]!TableauProd[référence],D136,[1]!TableauProd[Date],"&gt;="&amp;$A$6,[1]!TableauProd[Date],"&lt;="&amp;$B$6)</f>
        <v>6</v>
      </c>
    </row>
    <row r="149" spans="3:4" x14ac:dyDescent="0.25">
      <c r="C149" s="4" t="s">
        <v>12</v>
      </c>
      <c r="D149" s="1">
        <f>SUMIFS([1]!TableauProd[Défaut dans l''isolant],[1]!TableauProd[référence],D136,[1]!TableauProd[Date],"&gt;="&amp;$A$6,[1]!TableauProd[Date],"&lt;="&amp;$B$6)</f>
        <v>4</v>
      </c>
    </row>
    <row r="150" spans="3:4" x14ac:dyDescent="0.25">
      <c r="C150" s="4" t="s">
        <v>13</v>
      </c>
      <c r="D150" s="1">
        <f>SUMIFS([1]!TableauProd[NOK DP],[1]!TableauProd[référence],D136,[1]!TableauProd[Date],"&gt;="&amp;$A$6,[1]!TableauProd[Date],"&lt;="&amp;$B$6)</f>
        <v>1</v>
      </c>
    </row>
    <row r="151" spans="3:4" x14ac:dyDescent="0.25">
      <c r="C151" s="5" t="s">
        <v>14</v>
      </c>
      <c r="D151" s="1">
        <f>SUMIFS([1]!TableauProd[Manque cuisson],[1]!TableauProd[référence],D136,[1]!TableauProd[Date],"&gt;="&amp;$A$6,[1]!TableauProd[Date],"&lt;="&amp;$B$6)</f>
        <v>1</v>
      </c>
    </row>
    <row r="152" spans="3:4" hidden="1" x14ac:dyDescent="0.25">
      <c r="C152" s="5" t="s">
        <v>15</v>
      </c>
      <c r="D152">
        <f>SUMIFS([1]!TableauProd[insert abimé],[1]!TableauProd[référence],D136,[1]!TableauProd[Date],"&gt;="&amp;$A$6,[1]!TableauProd[Date],"&lt;="&amp;$B$6)</f>
        <v>0</v>
      </c>
    </row>
    <row r="153" spans="3:4" hidden="1" x14ac:dyDescent="0.25">
      <c r="C153" s="5" t="s">
        <v>16</v>
      </c>
      <c r="D153">
        <f>SUMIFS([1]!TableauProd[défaut visuel],[1]!TableauProd[référence],D136,[1]!TableauProd[Date],"&gt;="&amp;$A$6,[1]!TableauProd[Date],"&lt;="&amp;$B$6)</f>
        <v>0</v>
      </c>
    </row>
    <row r="154" spans="3:4" hidden="1" x14ac:dyDescent="0.25">
      <c r="C154" s="5" t="s">
        <v>17</v>
      </c>
      <c r="D154">
        <f>SUMIFS([1]!TableauProd[centreur bloqué],[1]!TableauProd[référence],D136,[1]!TableauProd[Date],"&gt;="&amp;$A$6,[1]!TableauProd[Date],"&lt;="&amp;$B$6)</f>
        <v>0</v>
      </c>
    </row>
    <row r="155" spans="3:4" hidden="1" x14ac:dyDescent="0.25">
      <c r="C155" s="5" t="s">
        <v>18</v>
      </c>
      <c r="D155">
        <f>SUMIFS([1]!TableauProd[Pièce non déchargée P-C],[1]!TableauProd[référence],D136,[1]!TableauProd[Date],"&gt;="&amp;$A$6,[1]!TableauProd[Date],"&lt;="&amp;$B$6)</f>
        <v>0</v>
      </c>
    </row>
    <row r="156" spans="3:4" x14ac:dyDescent="0.25">
      <c r="C156" s="5" t="s">
        <v>19</v>
      </c>
      <c r="D156">
        <f>SUMIFS([1]!TableauProd[coque mal placée/ choc coque],[1]!TableauProd[référence],D136,[1]!TableauProd[Date],"&gt;="&amp;$A$6,[1]!TableauProd[Date],"&lt;="&amp;$B$6)</f>
        <v>1</v>
      </c>
    </row>
    <row r="157" spans="3:4" x14ac:dyDescent="0.25">
      <c r="C157" s="5" t="s">
        <v>20</v>
      </c>
      <c r="D157">
        <f>SUMIFS([1]!TableauProd[coque mal placée/ choc coque],[1]!TableauProd[référence],D136,[1]!TableauProd[Date],"&gt;="&amp;$A$6,[1]!TableauProd[Date],"&lt;="&amp;$B$6)</f>
        <v>1</v>
      </c>
    </row>
    <row r="158" spans="3:4" x14ac:dyDescent="0.25">
      <c r="C158" s="5" t="s">
        <v>21</v>
      </c>
      <c r="D158">
        <f>SUMIFS([1]!TableauProd[coque mal placée/ choc coque],[1]!TableauProd[référence],D136,[1]!TableauProd[Date],"&gt;="&amp;$A$6,[1]!TableauProd[Date],"&lt;="&amp;$B$6)</f>
        <v>1</v>
      </c>
    </row>
    <row r="159" spans="3:4" hidden="1" x14ac:dyDescent="0.25">
      <c r="C159" s="6" t="s">
        <v>22</v>
      </c>
      <c r="D159">
        <f>SUMIFS([1]!TableauProd[Tâches sur interface/ coque],[1]!TableauProd[référence],D136,[1]!TableauProd[Date],"&gt;="&amp;$A$6,[1]!TableauProd[Date],"&lt;="&amp;$B$6)</f>
        <v>0</v>
      </c>
    </row>
    <row r="165" spans="3:4" x14ac:dyDescent="0.25">
      <c r="C165" t="s">
        <v>36</v>
      </c>
      <c r="D165" t="s">
        <v>26</v>
      </c>
    </row>
    <row r="166" spans="3:4" x14ac:dyDescent="0.25">
      <c r="C166" s="7" t="s">
        <v>31</v>
      </c>
      <c r="D166" s="8" t="s">
        <v>32</v>
      </c>
    </row>
    <row r="167" spans="3:4" hidden="1" x14ac:dyDescent="0.25">
      <c r="C167" s="4" t="s">
        <v>1</v>
      </c>
      <c r="D167" s="1">
        <f>SUMIFS([1]!TableauProd[décollement coque/iso],[1]!TableauProd[référence],D165,[1]!TableauProd[Date],"&gt;="&amp;$A$6,[1]!TableauProd[Date],"&lt;="&amp;$B$6)</f>
        <v>0</v>
      </c>
    </row>
    <row r="168" spans="3:4" x14ac:dyDescent="0.25">
      <c r="C168" s="4" t="s">
        <v>2</v>
      </c>
      <c r="D168" s="1">
        <f>SUMIFS([1]!TableauProd[Décollement Iso/SC],[1]!TableauProd[référence],D165,[1]!TableauProd[Date],"&gt;="&amp;$A$6,[1]!TableauProd[Date],"&lt;="&amp;$B$6)</f>
        <v>8</v>
      </c>
    </row>
    <row r="169" spans="3:4" x14ac:dyDescent="0.25">
      <c r="C169" s="4" t="s">
        <v>3</v>
      </c>
      <c r="D169" s="1">
        <f>SUMIFS([1]!TableauProd[Pièce incomplète],[1]!TableauProd[référence],D165,[1]!TableauProd[Date],"&gt;="&amp;$A$6,[1]!TableauProd[Date],"&lt;="&amp;$B$6)</f>
        <v>10</v>
      </c>
    </row>
    <row r="170" spans="3:4" hidden="1" x14ac:dyDescent="0.25">
      <c r="C170" s="4" t="s">
        <v>4</v>
      </c>
      <c r="D170" s="1">
        <f>SUMIFS([1]!TableauProd[En cours d''investigation],[1]!TableauProd[référence],D165,[1]!TableauProd[Date],"&gt;="&amp;$A$6,[1]!TableauProd[Date],"&lt;="&amp;$B$6)</f>
        <v>0</v>
      </c>
    </row>
    <row r="171" spans="3:4" hidden="1" x14ac:dyDescent="0.25">
      <c r="C171" s="4" t="s">
        <v>5</v>
      </c>
      <c r="D171" s="1">
        <f>SUMIFS([1]!TableauProd[Croquage],[1]!TableauProd[référence],D165,[1]!TableauProd[Date],"&gt;="&amp;$A$6,[1]!TableauProd[Date],"&lt;="&amp;$B$6)</f>
        <v>0</v>
      </c>
    </row>
    <row r="172" spans="3:4" x14ac:dyDescent="0.25">
      <c r="C172" s="4" t="s">
        <v>6</v>
      </c>
      <c r="D172" s="1">
        <f>SUMIFS([1]!TableauProd[Levre déchirée],[1]!TableauProd[référence],D165,[1]!TableauProd[Date],"&gt;="&amp;$A$6,[1]!TableauProd[Date],"&lt;="&amp;$B$6)</f>
        <v>6</v>
      </c>
    </row>
    <row r="173" spans="3:4" hidden="1" x14ac:dyDescent="0.25">
      <c r="C173" s="4" t="s">
        <v>7</v>
      </c>
      <c r="D173" s="1">
        <f>SUMIFS([1]!TableauProd[Bulle sous-coque],[1]!TableauProd[référence],D165,[1]!TableauProd[Date],"&gt;="&amp;$A$6,[1]!TableauProd[Date],"&lt;="&amp;$B$6)</f>
        <v>0</v>
      </c>
    </row>
    <row r="174" spans="3:4" x14ac:dyDescent="0.25">
      <c r="C174" s="4" t="s">
        <v>8</v>
      </c>
      <c r="D174" s="1">
        <f>SUMIFS([1]!TableauProd[Bavure sur-moulée],[1]!TableauProd[référence],D165,[1]!TableauProd[Date],"&gt;="&amp;$A$6,[1]!TableauProd[Date],"&lt;="&amp;$B$6)</f>
        <v>1</v>
      </c>
    </row>
    <row r="175" spans="3:4" x14ac:dyDescent="0.25">
      <c r="C175" s="4" t="s">
        <v>9</v>
      </c>
      <c r="D175" s="1">
        <f>SUMIFS([1]!TableauProd[Encrassement],[1]!TableauProd[référence],D165,[1]!TableauProd[Date],"&gt;="&amp;$A$6,[1]!TableauProd[Date],"&lt;="&amp;$B$6)</f>
        <v>1</v>
      </c>
    </row>
    <row r="176" spans="3:4" x14ac:dyDescent="0.25">
      <c r="C176" s="4" t="s">
        <v>10</v>
      </c>
      <c r="D176" s="1">
        <f>SUMIFS([1]!TableauProd[Trou/ déchirure interface],[1]!TableauProd[référence],D165,[1]!TableauProd[Date],"&gt;="&amp;$A$6,[1]!TableauProd[Date],"&lt;="&amp;$B$6)</f>
        <v>2</v>
      </c>
    </row>
    <row r="177" spans="3:4" hidden="1" x14ac:dyDescent="0.25">
      <c r="C177" s="4" t="s">
        <v>11</v>
      </c>
      <c r="D177" s="1">
        <f>SUMIFS([1]!TableauProd[Décollement insert/iso],[1]!TableauProd[référence],D165,[1]!TableauProd[Date],"&gt;="&amp;$A$6,[1]!TableauProd[Date],"&lt;="&amp;$B$6)</f>
        <v>0</v>
      </c>
    </row>
    <row r="178" spans="3:4" hidden="1" x14ac:dyDescent="0.25">
      <c r="C178" s="4" t="s">
        <v>12</v>
      </c>
      <c r="D178" s="1">
        <f>SUMIFS([1]!TableauProd[Défaut dans l''isolant],[1]!TableauProd[référence],D165,[1]!TableauProd[Date],"&gt;="&amp;$A$6,[1]!TableauProd[Date],"&lt;="&amp;$B$6)</f>
        <v>0</v>
      </c>
    </row>
    <row r="179" spans="3:4" x14ac:dyDescent="0.25">
      <c r="C179" s="4" t="s">
        <v>13</v>
      </c>
      <c r="D179" s="1">
        <f>SUMIFS([1]!TableauProd[NOK DP],[1]!TableauProd[référence],D165,[1]!TableauProd[Date],"&gt;="&amp;$A$6,[1]!TableauProd[Date],"&lt;="&amp;$B$6)</f>
        <v>1</v>
      </c>
    </row>
    <row r="180" spans="3:4" hidden="1" x14ac:dyDescent="0.25">
      <c r="C180" s="5" t="s">
        <v>14</v>
      </c>
      <c r="D180" s="1">
        <f>SUMIFS([1]!TableauProd[Manque cuisson],[1]!TableauProd[référence],D165,[1]!TableauProd[Date],"&gt;="&amp;$A$6,[1]!TableauProd[Date],"&lt;="&amp;$B$6)</f>
        <v>0</v>
      </c>
    </row>
    <row r="181" spans="3:4" x14ac:dyDescent="0.25">
      <c r="C181" s="5" t="s">
        <v>15</v>
      </c>
      <c r="D181">
        <f>SUMIFS([1]!TableauProd[insert abimé],[1]!TableauProd[référence],D165,[1]!TableauProd[Date],"&gt;="&amp;$A$6,[1]!TableauProd[Date],"&lt;="&amp;$B$6)</f>
        <v>2</v>
      </c>
    </row>
    <row r="182" spans="3:4" hidden="1" x14ac:dyDescent="0.25">
      <c r="C182" s="5" t="s">
        <v>16</v>
      </c>
      <c r="D182">
        <f>SUMIFS([1]!TableauProd[défaut visuel],[1]!TableauProd[référence],D165,[1]!TableauProd[Date],"&gt;="&amp;$A$6,[1]!TableauProd[Date],"&lt;="&amp;$B$6)</f>
        <v>0</v>
      </c>
    </row>
    <row r="183" spans="3:4" hidden="1" x14ac:dyDescent="0.25">
      <c r="C183" s="5" t="s">
        <v>17</v>
      </c>
      <c r="D183">
        <f>SUMIFS([1]!TableauProd[centreur bloqué],[1]!TableauProd[référence],D165,[1]!TableauProd[Date],"&gt;="&amp;$A$6,[1]!TableauProd[Date],"&lt;="&amp;$B$6)</f>
        <v>0</v>
      </c>
    </row>
    <row r="184" spans="3:4" hidden="1" x14ac:dyDescent="0.25">
      <c r="C184" s="5" t="s">
        <v>18</v>
      </c>
      <c r="D184">
        <f>SUMIFS([1]!TableauProd[Pièce non déchargée P-C],[1]!TableauProd[référence],D165,[1]!TableauProd[Date],"&gt;="&amp;$A$6,[1]!TableauProd[Date],"&lt;="&amp;$B$6)</f>
        <v>0</v>
      </c>
    </row>
    <row r="185" spans="3:4" hidden="1" x14ac:dyDescent="0.25">
      <c r="C185" s="5" t="s">
        <v>19</v>
      </c>
      <c r="D185">
        <f>SUMIFS([1]!TableauProd[coque mal placée/ choc coque],[1]!TableauProd[référence],D165,[1]!TableauProd[Date],"&gt;="&amp;$A$6,[1]!TableauProd[Date],"&lt;="&amp;$B$6)</f>
        <v>0</v>
      </c>
    </row>
    <row r="186" spans="3:4" hidden="1" x14ac:dyDescent="0.25">
      <c r="C186" s="5" t="s">
        <v>20</v>
      </c>
      <c r="D186">
        <f>SUMIFS([1]!TableauProd[coque mal placée/ choc coque],[1]!TableauProd[référence],D165,[1]!TableauProd[Date],"&gt;="&amp;$A$6,[1]!TableauProd[Date],"&lt;="&amp;$B$6)</f>
        <v>0</v>
      </c>
    </row>
    <row r="187" spans="3:4" hidden="1" x14ac:dyDescent="0.25">
      <c r="C187" s="5" t="s">
        <v>21</v>
      </c>
      <c r="D187">
        <f>SUMIFS([1]!TableauProd[coque mal placée/ choc coque],[1]!TableauProd[référence],D165,[1]!TableauProd[Date],"&gt;="&amp;$A$6,[1]!TableauProd[Date],"&lt;="&amp;$B$6)</f>
        <v>0</v>
      </c>
    </row>
    <row r="188" spans="3:4" hidden="1" x14ac:dyDescent="0.25">
      <c r="C188" s="6" t="s">
        <v>22</v>
      </c>
      <c r="D188">
        <f>SUMIFS([1]!TableauProd[Tâches sur interface/ coque],[1]!TableauProd[référence],D165,[1]!TableauProd[Date],"&gt;="&amp;$A$6,[1]!TableauProd[Date],"&lt;="&amp;$B$6)</f>
        <v>0</v>
      </c>
    </row>
    <row r="195" spans="3:4" x14ac:dyDescent="0.25">
      <c r="C195" t="s">
        <v>37</v>
      </c>
      <c r="D195" t="s">
        <v>27</v>
      </c>
    </row>
    <row r="196" spans="3:4" x14ac:dyDescent="0.25">
      <c r="C196" s="7" t="s">
        <v>31</v>
      </c>
      <c r="D196" s="8" t="s">
        <v>32</v>
      </c>
    </row>
    <row r="197" spans="3:4" hidden="1" x14ac:dyDescent="0.25">
      <c r="C197" s="4" t="s">
        <v>1</v>
      </c>
      <c r="D197" s="1">
        <f>SUMIFS([1]!TableauProd[décollement coque/iso],[1]!TableauProd[référence],D195,[1]!TableauProd[Date],"&gt;="&amp;$A$6,[1]!TableauProd[Date],"&lt;="&amp;$B$6)</f>
        <v>0</v>
      </c>
    </row>
    <row r="198" spans="3:4" x14ac:dyDescent="0.25">
      <c r="C198" s="4" t="s">
        <v>2</v>
      </c>
      <c r="D198" s="1">
        <f>SUMIFS([1]!TableauProd[Décollement Iso/SC],[1]!TableauProd[référence],D195,[1]!TableauProd[Date],"&gt;="&amp;$A$6,[1]!TableauProd[Date],"&lt;="&amp;$B$6)</f>
        <v>3</v>
      </c>
    </row>
    <row r="199" spans="3:4" x14ac:dyDescent="0.25">
      <c r="C199" s="4" t="s">
        <v>3</v>
      </c>
      <c r="D199" s="1">
        <f>SUMIFS([1]!TableauProd[Pièce incomplète],[1]!TableauProd[référence],D195,[1]!TableauProd[Date],"&gt;="&amp;$A$6,[1]!TableauProd[Date],"&lt;="&amp;$B$6)</f>
        <v>11</v>
      </c>
    </row>
    <row r="200" spans="3:4" hidden="1" x14ac:dyDescent="0.25">
      <c r="C200" s="4" t="s">
        <v>4</v>
      </c>
      <c r="D200" s="1">
        <f>SUMIFS([1]!TableauProd[En cours d''investigation],[1]!TableauProd[référence],D195,[1]!TableauProd[Date],"&gt;="&amp;$A$6,[1]!TableauProd[Date],"&lt;="&amp;$B$6)</f>
        <v>0</v>
      </c>
    </row>
    <row r="201" spans="3:4" hidden="1" x14ac:dyDescent="0.25">
      <c r="C201" s="4" t="s">
        <v>5</v>
      </c>
      <c r="D201" s="1">
        <f>SUMIFS([1]!TableauProd[Croquage],[1]!TableauProd[référence],D195,[1]!TableauProd[Date],"&gt;="&amp;$A$6,[1]!TableauProd[Date],"&lt;="&amp;$B$6)</f>
        <v>0</v>
      </c>
    </row>
    <row r="202" spans="3:4" x14ac:dyDescent="0.25">
      <c r="C202" s="4" t="s">
        <v>6</v>
      </c>
      <c r="D202" s="1">
        <f>SUMIFS([1]!TableauProd[Levre déchirée],[1]!TableauProd[référence],D195,[1]!TableauProd[Date],"&gt;="&amp;$A$6,[1]!TableauProd[Date],"&lt;="&amp;$B$6)</f>
        <v>10</v>
      </c>
    </row>
    <row r="203" spans="3:4" hidden="1" x14ac:dyDescent="0.25">
      <c r="C203" s="4" t="s">
        <v>7</v>
      </c>
      <c r="D203" s="1">
        <f>SUMIFS([1]!TableauProd[Bulle sous-coque],[1]!TableauProd[référence],D195,[1]!TableauProd[Date],"&gt;="&amp;$A$6,[1]!TableauProd[Date],"&lt;="&amp;$B$6)</f>
        <v>0</v>
      </c>
    </row>
    <row r="204" spans="3:4" x14ac:dyDescent="0.25">
      <c r="C204" s="4" t="s">
        <v>8</v>
      </c>
      <c r="D204" s="1">
        <f>SUMIFS([1]!TableauProd[Bavure sur-moulée],[1]!TableauProd[référence],D195,[1]!TableauProd[Date],"&gt;="&amp;$A$6,[1]!TableauProd[Date],"&lt;="&amp;$B$6)</f>
        <v>8</v>
      </c>
    </row>
    <row r="205" spans="3:4" x14ac:dyDescent="0.25">
      <c r="C205" s="4" t="s">
        <v>9</v>
      </c>
      <c r="D205" s="1">
        <f>SUMIFS([1]!TableauProd[Encrassement],[1]!TableauProd[référence],D195,[1]!TableauProd[Date],"&gt;="&amp;$A$6,[1]!TableauProd[Date],"&lt;="&amp;$B$6)</f>
        <v>2</v>
      </c>
    </row>
    <row r="206" spans="3:4" x14ac:dyDescent="0.25">
      <c r="C206" s="4" t="s">
        <v>10</v>
      </c>
      <c r="D206" s="1">
        <f>SUMIFS([1]!TableauProd[Trou/ déchirure interface],[1]!TableauProd[référence],D195,[1]!TableauProd[Date],"&gt;="&amp;$A$6,[1]!TableauProd[Date],"&lt;="&amp;$B$6)</f>
        <v>4</v>
      </c>
    </row>
    <row r="207" spans="3:4" x14ac:dyDescent="0.25">
      <c r="C207" s="4" t="s">
        <v>11</v>
      </c>
      <c r="D207" s="1">
        <f>SUMIFS([1]!TableauProd[Décollement insert/iso],[1]!TableauProd[référence],D195,[1]!TableauProd[Date],"&gt;="&amp;$A$6,[1]!TableauProd[Date],"&lt;="&amp;$B$6)</f>
        <v>1</v>
      </c>
    </row>
    <row r="208" spans="3:4" hidden="1" x14ac:dyDescent="0.25">
      <c r="C208" s="4" t="s">
        <v>12</v>
      </c>
      <c r="D208" s="1">
        <f>SUMIFS([1]!TableauProd[Défaut dans l''isolant],[1]!TableauProd[référence],D195,[1]!TableauProd[Date],"&gt;="&amp;$A$6,[1]!TableauProd[Date],"&lt;="&amp;$B$6)</f>
        <v>0</v>
      </c>
    </row>
    <row r="209" spans="3:4" x14ac:dyDescent="0.25">
      <c r="C209" s="4" t="s">
        <v>13</v>
      </c>
      <c r="D209" s="1">
        <f>SUMIFS([1]!TableauProd[NOK DP],[1]!TableauProd[référence],D195,[1]!TableauProd[Date],"&gt;="&amp;$A$6,[1]!TableauProd[Date],"&lt;="&amp;$B$6)</f>
        <v>3</v>
      </c>
    </row>
    <row r="210" spans="3:4" hidden="1" x14ac:dyDescent="0.25">
      <c r="C210" s="5" t="s">
        <v>14</v>
      </c>
      <c r="D210" s="1">
        <f>SUMIFS([1]!TableauProd[Manque cuisson],[1]!TableauProd[référence],D195,[1]!TableauProd[Date],"&gt;="&amp;$A$6,[1]!TableauProd[Date],"&lt;="&amp;$B$6)</f>
        <v>0</v>
      </c>
    </row>
    <row r="211" spans="3:4" x14ac:dyDescent="0.25">
      <c r="C211" s="5" t="s">
        <v>15</v>
      </c>
      <c r="D211">
        <f>SUMIFS([1]!TableauProd[insert abimé],[1]!TableauProd[référence],D195,[1]!TableauProd[Date],"&gt;="&amp;$A$6,[1]!TableauProd[Date],"&lt;="&amp;$B$6)</f>
        <v>2</v>
      </c>
    </row>
    <row r="212" spans="3:4" x14ac:dyDescent="0.25">
      <c r="C212" s="5" t="s">
        <v>16</v>
      </c>
      <c r="D212">
        <f>SUMIFS([1]!TableauProd[défaut visuel],[1]!TableauProd[référence],D195,[1]!TableauProd[Date],"&gt;="&amp;$A$6,[1]!TableauProd[Date],"&lt;="&amp;$B$6)</f>
        <v>4</v>
      </c>
    </row>
    <row r="213" spans="3:4" hidden="1" x14ac:dyDescent="0.25">
      <c r="C213" s="5" t="s">
        <v>17</v>
      </c>
      <c r="D213">
        <f>SUMIFS([1]!TableauProd[centreur bloqué],[1]!TableauProd[référence],D195,[1]!TableauProd[Date],"&gt;="&amp;$A$6,[1]!TableauProd[Date],"&lt;="&amp;$B$6)</f>
        <v>0</v>
      </c>
    </row>
    <row r="214" spans="3:4" hidden="1" x14ac:dyDescent="0.25">
      <c r="C214" s="5" t="s">
        <v>18</v>
      </c>
      <c r="D214">
        <f>SUMIFS([1]!TableauProd[Pièce non déchargée P-C],[1]!TableauProd[référence],D195,[1]!TableauProd[Date],"&gt;="&amp;$A$6,[1]!TableauProd[Date],"&lt;="&amp;$B$6)</f>
        <v>0</v>
      </c>
    </row>
    <row r="215" spans="3:4" hidden="1" x14ac:dyDescent="0.25">
      <c r="C215" s="5" t="s">
        <v>19</v>
      </c>
      <c r="D215">
        <f>SUMIFS([1]!TableauProd[coque mal placée/ choc coque],[1]!TableauProd[référence],D195,[1]!TableauProd[Date],"&gt;="&amp;$A$6,[1]!TableauProd[Date],"&lt;="&amp;$B$6)</f>
        <v>0</v>
      </c>
    </row>
    <row r="216" spans="3:4" hidden="1" x14ac:dyDescent="0.25">
      <c r="C216" s="5" t="s">
        <v>20</v>
      </c>
      <c r="D216">
        <f>SUMIFS([1]!TableauProd[coque mal placée/ choc coque],[1]!TableauProd[référence],D195,[1]!TableauProd[Date],"&gt;="&amp;$A$6,[1]!TableauProd[Date],"&lt;="&amp;$B$6)</f>
        <v>0</v>
      </c>
    </row>
    <row r="217" spans="3:4" hidden="1" x14ac:dyDescent="0.25">
      <c r="C217" s="5" t="s">
        <v>21</v>
      </c>
      <c r="D217">
        <f>SUMIFS([1]!TableauProd[coque mal placée/ choc coque],[1]!TableauProd[référence],D195,[1]!TableauProd[Date],"&gt;="&amp;$A$6,[1]!TableauProd[Date],"&lt;="&amp;$B$6)</f>
        <v>0</v>
      </c>
    </row>
    <row r="218" spans="3:4" x14ac:dyDescent="0.25">
      <c r="C218" s="6" t="s">
        <v>22</v>
      </c>
      <c r="D218">
        <f>SUMIFS([1]!TableauProd[Tâches sur interface/ coque],[1]!TableauProd[référence],D195,[1]!TableauProd[Date],"&gt;="&amp;$A$6,[1]!TableauProd[Date],"&lt;="&amp;$B$6)</f>
        <v>1</v>
      </c>
    </row>
    <row r="224" spans="3:4" x14ac:dyDescent="0.25">
      <c r="C224" t="s">
        <v>38</v>
      </c>
      <c r="D224" t="s">
        <v>39</v>
      </c>
    </row>
    <row r="225" spans="3:4" x14ac:dyDescent="0.25">
      <c r="C225" s="7" t="s">
        <v>31</v>
      </c>
      <c r="D225" s="8" t="s">
        <v>32</v>
      </c>
    </row>
    <row r="226" spans="3:4" hidden="1" x14ac:dyDescent="0.25">
      <c r="C226" s="4" t="s">
        <v>1</v>
      </c>
      <c r="D226" s="1">
        <f>SUMIFS([1]!TableauProd[décollement coque/iso],[1]!TableauProd[référence],D224,[1]!TableauProd[Date],"&gt;="&amp;$A$6,[1]!TableauProd[Date],"&lt;="&amp;$B$6)</f>
        <v>0</v>
      </c>
    </row>
    <row r="227" spans="3:4" hidden="1" x14ac:dyDescent="0.25">
      <c r="C227" s="4" t="s">
        <v>2</v>
      </c>
      <c r="D227" s="1">
        <f>SUMIFS([1]!TableauProd[Décollement Iso/SC],[1]!TableauProd[référence],D224,[1]!TableauProd[Date],"&gt;="&amp;$A$6,[1]!TableauProd[Date],"&lt;="&amp;$B$6)</f>
        <v>0</v>
      </c>
    </row>
    <row r="228" spans="3:4" hidden="1" x14ac:dyDescent="0.25">
      <c r="C228" s="4" t="s">
        <v>3</v>
      </c>
      <c r="D228" s="1">
        <f>SUMIFS([1]!TableauProd[Pièce incomplète],[1]!TableauProd[référence],D224,[1]!TableauProd[Date],"&gt;="&amp;$A$6,[1]!TableauProd[Date],"&lt;="&amp;$B$6)</f>
        <v>0</v>
      </c>
    </row>
    <row r="229" spans="3:4" hidden="1" x14ac:dyDescent="0.25">
      <c r="C229" s="4" t="s">
        <v>4</v>
      </c>
      <c r="D229" s="1">
        <f>SUMIFS([1]!TableauProd[En cours d''investigation],[1]!TableauProd[référence],D224,[1]!TableauProd[Date],"&gt;="&amp;$A$6,[1]!TableauProd[Date],"&lt;="&amp;$B$6)</f>
        <v>0</v>
      </c>
    </row>
    <row r="230" spans="3:4" hidden="1" x14ac:dyDescent="0.25">
      <c r="C230" s="4" t="s">
        <v>5</v>
      </c>
      <c r="D230" s="1">
        <f>SUMIFS([1]!TableauProd[Croquage],[1]!TableauProd[référence],D224,[1]!TableauProd[Date],"&gt;="&amp;$A$6,[1]!TableauProd[Date],"&lt;="&amp;$B$6)</f>
        <v>0</v>
      </c>
    </row>
    <row r="231" spans="3:4" hidden="1" x14ac:dyDescent="0.25">
      <c r="C231" s="4" t="s">
        <v>6</v>
      </c>
      <c r="D231" s="1">
        <f>SUMIFS([1]!TableauProd[Levre déchirée],[1]!TableauProd[référence],D224,[1]!TableauProd[Date],"&gt;="&amp;$A$6,[1]!TableauProd[Date],"&lt;="&amp;$B$6)</f>
        <v>0</v>
      </c>
    </row>
    <row r="232" spans="3:4" hidden="1" x14ac:dyDescent="0.25">
      <c r="C232" s="4" t="s">
        <v>7</v>
      </c>
      <c r="D232" s="1">
        <f>SUMIFS([1]!TableauProd[Bulle sous-coque],[1]!TableauProd[référence],D224,[1]!TableauProd[Date],"&gt;="&amp;$A$6,[1]!TableauProd[Date],"&lt;="&amp;$B$6)</f>
        <v>0</v>
      </c>
    </row>
    <row r="233" spans="3:4" hidden="1" x14ac:dyDescent="0.25">
      <c r="C233" s="4" t="s">
        <v>8</v>
      </c>
      <c r="D233" s="1">
        <f>SUMIFS([1]!TableauProd[Bavure sur-moulée],[1]!TableauProd[référence],D224,[1]!TableauProd[Date],"&gt;="&amp;$A$6,[1]!TableauProd[Date],"&lt;="&amp;$B$6)</f>
        <v>0</v>
      </c>
    </row>
    <row r="234" spans="3:4" hidden="1" x14ac:dyDescent="0.25">
      <c r="C234" s="4" t="s">
        <v>9</v>
      </c>
      <c r="D234" s="1">
        <f>SUMIFS([1]!TableauProd[Encrassement],[1]!TableauProd[référence],D224,[1]!TableauProd[Date],"&gt;="&amp;$A$6,[1]!TableauProd[Date],"&lt;="&amp;$B$6)</f>
        <v>0</v>
      </c>
    </row>
    <row r="235" spans="3:4" hidden="1" x14ac:dyDescent="0.25">
      <c r="C235" s="4" t="s">
        <v>10</v>
      </c>
      <c r="D235" s="1">
        <f>SUMIFS([1]!TableauProd[Trou/ déchirure interface],[1]!TableauProd[référence],D224,[1]!TableauProd[Date],"&gt;="&amp;$A$6,[1]!TableauProd[Date],"&lt;="&amp;$B$6)</f>
        <v>0</v>
      </c>
    </row>
    <row r="236" spans="3:4" hidden="1" x14ac:dyDescent="0.25">
      <c r="C236" s="4" t="s">
        <v>11</v>
      </c>
      <c r="D236" s="1">
        <f>SUMIFS([1]!TableauProd[Décollement insert/iso],[1]!TableauProd[référence],D224,[1]!TableauProd[Date],"&gt;="&amp;$A$6,[1]!TableauProd[Date],"&lt;="&amp;$B$6)</f>
        <v>0</v>
      </c>
    </row>
    <row r="237" spans="3:4" hidden="1" x14ac:dyDescent="0.25">
      <c r="C237" s="4" t="s">
        <v>12</v>
      </c>
      <c r="D237" s="1">
        <f>SUMIFS([1]!TableauProd[Défaut dans l''isolant],[1]!TableauProd[référence],D224,[1]!TableauProd[Date],"&gt;="&amp;$A$6,[1]!TableauProd[Date],"&lt;="&amp;$B$6)</f>
        <v>0</v>
      </c>
    </row>
    <row r="238" spans="3:4" hidden="1" x14ac:dyDescent="0.25">
      <c r="C238" s="4" t="s">
        <v>13</v>
      </c>
      <c r="D238" s="1">
        <f>SUMIFS([1]!TableauProd[NOK DP],[1]!TableauProd[référence],D224,[1]!TableauProd[Date],"&gt;="&amp;$A$6,[1]!TableauProd[Date],"&lt;="&amp;$B$6)</f>
        <v>0</v>
      </c>
    </row>
    <row r="239" spans="3:4" hidden="1" x14ac:dyDescent="0.25">
      <c r="C239" s="5" t="s">
        <v>14</v>
      </c>
      <c r="D239" s="1">
        <f>SUMIFS([1]!TableauProd[Manque cuisson],[1]!TableauProd[référence],D224,[1]!TableauProd[Date],"&gt;="&amp;$A$6,[1]!TableauProd[Date],"&lt;="&amp;$B$6)</f>
        <v>0</v>
      </c>
    </row>
    <row r="240" spans="3:4" hidden="1" x14ac:dyDescent="0.25">
      <c r="C240" s="5" t="s">
        <v>15</v>
      </c>
      <c r="D240">
        <f>SUMIFS([1]!TableauProd[insert abimé],[1]!TableauProd[référence],D224,[1]!TableauProd[Date],"&gt;="&amp;$A$6,[1]!TableauProd[Date],"&lt;="&amp;$B$6)</f>
        <v>0</v>
      </c>
    </row>
    <row r="241" spans="3:4" hidden="1" x14ac:dyDescent="0.25">
      <c r="C241" s="5" t="s">
        <v>16</v>
      </c>
      <c r="D241">
        <f>SUMIFS([1]!TableauProd[défaut visuel],[1]!TableauProd[référence],D224,[1]!TableauProd[Date],"&gt;="&amp;$A$6,[1]!TableauProd[Date],"&lt;="&amp;$B$6)</f>
        <v>0</v>
      </c>
    </row>
    <row r="242" spans="3:4" hidden="1" x14ac:dyDescent="0.25">
      <c r="C242" s="5" t="s">
        <v>17</v>
      </c>
      <c r="D242">
        <f>SUMIFS([1]!TableauProd[centreur bloqué],[1]!TableauProd[référence],D224,[1]!TableauProd[Date],"&gt;="&amp;$A$6,[1]!TableauProd[Date],"&lt;="&amp;$B$6)</f>
        <v>0</v>
      </c>
    </row>
    <row r="243" spans="3:4" hidden="1" x14ac:dyDescent="0.25">
      <c r="C243" s="5" t="s">
        <v>18</v>
      </c>
      <c r="D243">
        <f>SUMIFS([1]!TableauProd[Pièce non déchargée P-C],[1]!TableauProd[référence],D224,[1]!TableauProd[Date],"&gt;="&amp;$A$6,[1]!TableauProd[Date],"&lt;="&amp;$B$6)</f>
        <v>0</v>
      </c>
    </row>
    <row r="244" spans="3:4" hidden="1" x14ac:dyDescent="0.25">
      <c r="C244" s="5" t="s">
        <v>19</v>
      </c>
      <c r="D244">
        <f>SUMIFS([1]!TableauProd[coque mal placée/ choc coque],[1]!TableauProd[référence],D224,[1]!TableauProd[Date],"&gt;="&amp;$A$6,[1]!TableauProd[Date],"&lt;="&amp;$B$6)</f>
        <v>0</v>
      </c>
    </row>
    <row r="245" spans="3:4" hidden="1" x14ac:dyDescent="0.25">
      <c r="C245" s="5" t="s">
        <v>20</v>
      </c>
      <c r="D245">
        <f>SUMIFS([1]!TableauProd[coque mal placée/ choc coque],[1]!TableauProd[référence],D224,[1]!TableauProd[Date],"&gt;="&amp;$A$6,[1]!TableauProd[Date],"&lt;="&amp;$B$6)</f>
        <v>0</v>
      </c>
    </row>
    <row r="246" spans="3:4" hidden="1" x14ac:dyDescent="0.25">
      <c r="C246" s="5" t="s">
        <v>21</v>
      </c>
      <c r="D246">
        <f>SUMIFS([1]!TableauProd[coque mal placée/ choc coque],[1]!TableauProd[référence],D224,[1]!TableauProd[Date],"&gt;="&amp;$A$6,[1]!TableauProd[Date],"&lt;="&amp;$B$6)</f>
        <v>0</v>
      </c>
    </row>
    <row r="247" spans="3:4" hidden="1" x14ac:dyDescent="0.25">
      <c r="C247" s="6" t="s">
        <v>22</v>
      </c>
      <c r="D247">
        <f>SUMIFS([1]!TableauProd[Tâches sur interface/ coque],[1]!TableauProd[référence],D224,[1]!TableauProd[Date],"&gt;="&amp;$A$6,[1]!TableauProd[Date],"&lt;="&amp;$B$6)</f>
        <v>0</v>
      </c>
    </row>
    <row r="254" spans="3:4" x14ac:dyDescent="0.25">
      <c r="C254" t="s">
        <v>40</v>
      </c>
      <c r="D254" t="s">
        <v>41</v>
      </c>
    </row>
    <row r="255" spans="3:4" x14ac:dyDescent="0.25">
      <c r="C255" s="7" t="s">
        <v>31</v>
      </c>
      <c r="D255" s="8" t="s">
        <v>32</v>
      </c>
    </row>
    <row r="256" spans="3:4" hidden="1" x14ac:dyDescent="0.25">
      <c r="C256" s="4" t="s">
        <v>1</v>
      </c>
      <c r="D256" s="1">
        <f>SUMIFS([1]!TableauProd[décollement coque/iso],[1]!TableauProd[référence],D254,[1]!TableauProd[Date],"&gt;="&amp;$A$6,[1]!TableauProd[Date],"&lt;="&amp;$B$6)</f>
        <v>0</v>
      </c>
    </row>
    <row r="257" spans="3:4" hidden="1" x14ac:dyDescent="0.25">
      <c r="C257" s="4" t="s">
        <v>2</v>
      </c>
      <c r="D257" s="1">
        <f>SUMIFS([1]!TableauProd[Décollement Iso/SC],[1]!TableauProd[référence],D254,[1]!TableauProd[Date],"&gt;="&amp;$A$6,[1]!TableauProd[Date],"&lt;="&amp;$B$6)</f>
        <v>0</v>
      </c>
    </row>
    <row r="258" spans="3:4" x14ac:dyDescent="0.25">
      <c r="C258" s="4" t="s">
        <v>3</v>
      </c>
      <c r="D258" s="1">
        <f>SUMIFS([1]!TableauProd[Pièce incomplète],[1]!TableauProd[référence],D254,[1]!TableauProd[Date],"&gt;="&amp;$A$6,[1]!TableauProd[Date],"&lt;="&amp;$B$6)</f>
        <v>7</v>
      </c>
    </row>
    <row r="259" spans="3:4" hidden="1" x14ac:dyDescent="0.25">
      <c r="C259" s="4" t="s">
        <v>4</v>
      </c>
      <c r="D259" s="1">
        <f>SUMIFS([1]!TableauProd[En cours d''investigation],[1]!TableauProd[référence],D254,[1]!TableauProd[Date],"&gt;="&amp;$A$6,[1]!TableauProd[Date],"&lt;="&amp;$B$6)</f>
        <v>0</v>
      </c>
    </row>
    <row r="260" spans="3:4" hidden="1" x14ac:dyDescent="0.25">
      <c r="C260" s="4" t="s">
        <v>5</v>
      </c>
      <c r="D260" s="1">
        <f>SUMIFS([1]!TableauProd[Croquage],[1]!TableauProd[référence],D254,[1]!TableauProd[Date],"&gt;="&amp;$A$6,[1]!TableauProd[Date],"&lt;="&amp;$B$6)</f>
        <v>0</v>
      </c>
    </row>
    <row r="261" spans="3:4" x14ac:dyDescent="0.25">
      <c r="C261" s="4" t="s">
        <v>6</v>
      </c>
      <c r="D261" s="1">
        <f>SUMIFS([1]!TableauProd[Levre déchirée],[1]!TableauProd[référence],D254,[1]!TableauProd[Date],"&gt;="&amp;$A$6,[1]!TableauProd[Date],"&lt;="&amp;$B$6)</f>
        <v>2</v>
      </c>
    </row>
    <row r="262" spans="3:4" hidden="1" x14ac:dyDescent="0.25">
      <c r="C262" s="4" t="s">
        <v>7</v>
      </c>
      <c r="D262" s="1">
        <f>SUMIFS([1]!TableauProd[Bulle sous-coque],[1]!TableauProd[référence],D254,[1]!TableauProd[Date],"&gt;="&amp;$A$6,[1]!TableauProd[Date],"&lt;="&amp;$B$6)</f>
        <v>0</v>
      </c>
    </row>
    <row r="263" spans="3:4" x14ac:dyDescent="0.25">
      <c r="C263" s="4" t="s">
        <v>8</v>
      </c>
      <c r="D263" s="1">
        <f>SUMIFS([1]!TableauProd[Bavure sur-moulée],[1]!TableauProd[référence],D254,[1]!TableauProd[Date],"&gt;="&amp;$A$6,[1]!TableauProd[Date],"&lt;="&amp;$B$6)</f>
        <v>1</v>
      </c>
    </row>
    <row r="264" spans="3:4" hidden="1" x14ac:dyDescent="0.25">
      <c r="C264" s="4" t="s">
        <v>9</v>
      </c>
      <c r="D264" s="1">
        <f>SUMIFS([1]!TableauProd[Encrassement],[1]!TableauProd[référence],D254,[1]!TableauProd[Date],"&gt;="&amp;$A$6,[1]!TableauProd[Date],"&lt;="&amp;$B$6)</f>
        <v>0</v>
      </c>
    </row>
    <row r="265" spans="3:4" x14ac:dyDescent="0.25">
      <c r="C265" s="4" t="s">
        <v>10</v>
      </c>
      <c r="D265" s="1">
        <f>SUMIFS([1]!TableauProd[Trou/ déchirure interface],[1]!TableauProd[référence],D254,[1]!TableauProd[Date],"&gt;="&amp;$A$6,[1]!TableauProd[Date],"&lt;="&amp;$B$6)</f>
        <v>1</v>
      </c>
    </row>
    <row r="266" spans="3:4" x14ac:dyDescent="0.25">
      <c r="C266" s="4" t="s">
        <v>11</v>
      </c>
      <c r="D266" s="1">
        <f>SUMIFS([1]!TableauProd[Décollement insert/iso],[1]!TableauProd[référence],D254,[1]!TableauProd[Date],"&gt;="&amp;$A$6,[1]!TableauProd[Date],"&lt;="&amp;$B$6)</f>
        <v>1</v>
      </c>
    </row>
    <row r="267" spans="3:4" hidden="1" x14ac:dyDescent="0.25">
      <c r="C267" s="4" t="s">
        <v>12</v>
      </c>
      <c r="D267" s="1">
        <f>SUMIFS([1]!TableauProd[Défaut dans l''isolant],[1]!TableauProd[référence],D254,[1]!TableauProd[Date],"&gt;="&amp;$A$6,[1]!TableauProd[Date],"&lt;="&amp;$B$6)</f>
        <v>0</v>
      </c>
    </row>
    <row r="268" spans="3:4" x14ac:dyDescent="0.25">
      <c r="C268" s="4" t="s">
        <v>13</v>
      </c>
      <c r="D268" s="1">
        <f>SUMIFS([1]!TableauProd[NOK DP],[1]!TableauProd[référence],D254,[1]!TableauProd[Date],"&gt;="&amp;$A$6,[1]!TableauProd[Date],"&lt;="&amp;$B$6)</f>
        <v>2</v>
      </c>
    </row>
    <row r="269" spans="3:4" x14ac:dyDescent="0.25">
      <c r="C269" s="5" t="s">
        <v>14</v>
      </c>
      <c r="D269" s="1">
        <f>SUMIFS([1]!TableauProd[Manque cuisson],[1]!TableauProd[référence],D254,[1]!TableauProd[Date],"&gt;="&amp;$A$6,[1]!TableauProd[Date],"&lt;="&amp;$B$6)</f>
        <v>1</v>
      </c>
    </row>
    <row r="270" spans="3:4" x14ac:dyDescent="0.25">
      <c r="C270" s="5" t="s">
        <v>15</v>
      </c>
      <c r="D270">
        <f>SUMIFS([1]!TableauProd[insert abimé],[1]!TableauProd[référence],D254,[1]!TableauProd[Date],"&gt;="&amp;$A$6,[1]!TableauProd[Date],"&lt;="&amp;$B$6)</f>
        <v>2</v>
      </c>
    </row>
    <row r="271" spans="3:4" hidden="1" x14ac:dyDescent="0.25">
      <c r="C271" s="5" t="s">
        <v>16</v>
      </c>
      <c r="D271">
        <f>SUMIFS([1]!TableauProd[défaut visuel],[1]!TableauProd[référence],D254,[1]!TableauProd[Date],"&gt;="&amp;$A$6,[1]!TableauProd[Date],"&lt;="&amp;$B$6)</f>
        <v>0</v>
      </c>
    </row>
    <row r="272" spans="3:4" hidden="1" x14ac:dyDescent="0.25">
      <c r="C272" s="5" t="s">
        <v>17</v>
      </c>
      <c r="D272">
        <f>SUMIFS([1]!TableauProd[centreur bloqué],[1]!TableauProd[référence],D254,[1]!TableauProd[Date],"&gt;="&amp;$A$6,[1]!TableauProd[Date],"&lt;="&amp;$B$6)</f>
        <v>0</v>
      </c>
    </row>
    <row r="273" spans="3:4" hidden="1" x14ac:dyDescent="0.25">
      <c r="C273" s="5" t="s">
        <v>18</v>
      </c>
      <c r="D273">
        <f>SUMIFS([1]!TableauProd[Pièce non déchargée P-C],[1]!TableauProd[référence],D254,[1]!TableauProd[Date],"&gt;="&amp;$A$6,[1]!TableauProd[Date],"&lt;="&amp;$B$6)</f>
        <v>0</v>
      </c>
    </row>
    <row r="274" spans="3:4" hidden="1" x14ac:dyDescent="0.25">
      <c r="C274" s="5" t="s">
        <v>19</v>
      </c>
      <c r="D274">
        <f>SUMIFS([1]!TableauProd[coque mal placée/ choc coque],[1]!TableauProd[référence],D254,[1]!TableauProd[Date],"&gt;="&amp;$A$6,[1]!TableauProd[Date],"&lt;="&amp;$B$6)</f>
        <v>0</v>
      </c>
    </row>
    <row r="275" spans="3:4" hidden="1" x14ac:dyDescent="0.25">
      <c r="C275" s="5" t="s">
        <v>20</v>
      </c>
      <c r="D275">
        <f>SUMIFS([1]!TableauProd[coque mal placée/ choc coque],[1]!TableauProd[référence],D254,[1]!TableauProd[Date],"&gt;="&amp;$A$6,[1]!TableauProd[Date],"&lt;="&amp;$B$6)</f>
        <v>0</v>
      </c>
    </row>
    <row r="276" spans="3:4" hidden="1" x14ac:dyDescent="0.25">
      <c r="C276" s="5" t="s">
        <v>21</v>
      </c>
      <c r="D276">
        <f>SUMIFS([1]!TableauProd[coque mal placée/ choc coque],[1]!TableauProd[référence],D254,[1]!TableauProd[Date],"&gt;="&amp;$A$6,[1]!TableauProd[Date],"&lt;="&amp;$B$6)</f>
        <v>0</v>
      </c>
    </row>
    <row r="277" spans="3:4" hidden="1" x14ac:dyDescent="0.25">
      <c r="C277" s="6" t="s">
        <v>22</v>
      </c>
      <c r="D277">
        <f>SUMIFS([1]!TableauProd[Tâches sur interface/ coque],[1]!TableauProd[référence],D254,[1]!TableauProd[Date],"&gt;="&amp;$A$6,[1]!TableauProd[Date],"&lt;="&amp;$B$6)</f>
        <v>0</v>
      </c>
    </row>
  </sheetData>
  <pageMargins left="0.7" right="0.7" top="0.75" bottom="0.75" header="0.3" footer="0.3"/>
  <pageSetup paperSize="9" scale="15" fitToWidth="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suppressiondes0">
                <anchor moveWithCells="1">
                  <from>
                    <xdr:col>3</xdr:col>
                    <xdr:colOff>323850</xdr:colOff>
                    <xdr:row>3</xdr:row>
                    <xdr:rowOff>152400</xdr:rowOff>
                  </from>
                  <to>
                    <xdr:col>4</xdr:col>
                    <xdr:colOff>561975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annulelesfiltres">
                <anchor moveWithCells="1">
                  <from>
                    <xdr:col>7</xdr:col>
                    <xdr:colOff>238125</xdr:colOff>
                    <xdr:row>3</xdr:row>
                    <xdr:rowOff>104775</xdr:rowOff>
                  </from>
                  <to>
                    <xdr:col>8</xdr:col>
                    <xdr:colOff>600075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Button 3">
              <controlPr defaultSize="0" print="0" autoFill="0" autoPict="0" macro="[1]!imprimerlespareto">
                <anchor moveWithCells="1">
                  <from>
                    <xdr:col>5</xdr:col>
                    <xdr:colOff>0</xdr:colOff>
                    <xdr:row>3</xdr:row>
                    <xdr:rowOff>85725</xdr:rowOff>
                  </from>
                  <to>
                    <xdr:col>6</xdr:col>
                    <xdr:colOff>180975</xdr:colOff>
                    <xdr:row>5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tableParts count="10"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8" sqref="J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Pareto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Panhaleux</dc:creator>
  <cp:lastModifiedBy>Maxime Panhaleux</cp:lastModifiedBy>
  <dcterms:created xsi:type="dcterms:W3CDTF">2020-06-29T12:52:47Z</dcterms:created>
  <dcterms:modified xsi:type="dcterms:W3CDTF">2020-06-29T13:07:59Z</dcterms:modified>
</cp:coreProperties>
</file>