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esktop\2020 - Mes documents\CCM\Régime journalier\"/>
    </mc:Choice>
  </mc:AlternateContent>
  <bookViews>
    <workbookView xWindow="0" yWindow="0" windowWidth="14484" windowHeight="8184" tabRatio="1000" firstSheet="1" activeTab="2"/>
  </bookViews>
  <sheets>
    <sheet name="Gramme par jour" sheetId="3" r:id="rId1"/>
    <sheet name="CALCUL" sheetId="2" r:id="rId2"/>
    <sheet name="Calculation valeur nutritive" sheetId="5" r:id="rId3"/>
    <sheet name="recherveV Source" sheetId="4" r:id="rId4"/>
    <sheet name="recherveV Source 2" sheetId="7" r:id="rId5"/>
  </sheets>
  <definedNames>
    <definedName name="_xlnm._FilterDatabase" localSheetId="3" hidden="1">'recherveV Source'!$A$2:$K$59</definedName>
    <definedName name="_xlnm._FilterDatabase" localSheetId="4" hidden="1">'recherveV Source 2'!$A$2:$L$72</definedName>
    <definedName name="alim">'recherveV Source'!$A$3:$A$59</definedName>
    <definedName name="calcul">'recherveV Source'!$M$23:$M$36</definedName>
    <definedName name="plaj">'recherveV Source'!$A$3:$K$59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1" i="5" l="1"/>
  <c r="K51" i="5"/>
  <c r="J51" i="5"/>
  <c r="L50" i="5"/>
  <c r="K50" i="5"/>
  <c r="J50" i="5"/>
  <c r="L49" i="5"/>
  <c r="K49" i="5"/>
  <c r="J49" i="5"/>
  <c r="L47" i="5"/>
  <c r="K47" i="5"/>
  <c r="J47" i="5"/>
  <c r="I51" i="5"/>
  <c r="I50" i="5"/>
  <c r="I49" i="5"/>
  <c r="I47" i="5"/>
  <c r="R20" i="5"/>
  <c r="S20" i="5" s="1"/>
  <c r="R19" i="5"/>
  <c r="S19" i="5" s="1"/>
  <c r="R18" i="5"/>
  <c r="S18" i="5" s="1"/>
  <c r="R17" i="5"/>
  <c r="S17" i="5" s="1"/>
  <c r="L48" i="5" s="1"/>
  <c r="B16" i="5"/>
  <c r="C16" i="5"/>
  <c r="D16" i="5"/>
  <c r="E16" i="5"/>
  <c r="F16" i="5"/>
  <c r="G16" i="5"/>
  <c r="H16" i="5"/>
  <c r="R16" i="5"/>
  <c r="S16" i="5" s="1"/>
  <c r="I48" i="5" l="1"/>
  <c r="K48" i="5"/>
  <c r="J48" i="5"/>
  <c r="R2" i="5" l="1"/>
  <c r="S2" i="5" s="1"/>
  <c r="R3" i="5"/>
  <c r="S3" i="5" s="1"/>
  <c r="R4" i="5"/>
  <c r="S4" i="5" s="1"/>
  <c r="R5" i="5"/>
  <c r="S5" i="5" s="1"/>
  <c r="R6" i="5"/>
  <c r="S6" i="5" s="1"/>
  <c r="R7" i="5"/>
  <c r="S7" i="5" s="1"/>
  <c r="R8" i="5"/>
  <c r="S8" i="5" s="1"/>
  <c r="L39" i="5" s="1"/>
  <c r="R9" i="5"/>
  <c r="S9" i="5" s="1"/>
  <c r="L40" i="5" s="1"/>
  <c r="R10" i="5"/>
  <c r="S10" i="5" s="1"/>
  <c r="R11" i="5"/>
  <c r="S11" i="5" s="1"/>
  <c r="R12" i="5"/>
  <c r="S12" i="5" s="1"/>
  <c r="L43" i="5" s="1"/>
  <c r="R13" i="5"/>
  <c r="S13" i="5" s="1"/>
  <c r="L44" i="5" s="1"/>
  <c r="R14" i="5"/>
  <c r="S14" i="5" s="1"/>
  <c r="R15" i="5"/>
  <c r="S15" i="5" s="1"/>
  <c r="I35" i="5" l="1"/>
  <c r="K35" i="5"/>
  <c r="L42" i="5"/>
  <c r="J42" i="5"/>
  <c r="I42" i="5"/>
  <c r="K42" i="5"/>
  <c r="I34" i="5"/>
  <c r="J34" i="5"/>
  <c r="K34" i="5"/>
  <c r="L34" i="5"/>
  <c r="I33" i="5"/>
  <c r="J33" i="5"/>
  <c r="K33" i="5"/>
  <c r="L33" i="5"/>
  <c r="L41" i="5"/>
  <c r="I41" i="5"/>
  <c r="J41" i="5"/>
  <c r="K41" i="5"/>
  <c r="L46" i="5"/>
  <c r="J46" i="5"/>
  <c r="I46" i="5"/>
  <c r="K46" i="5"/>
  <c r="L45" i="5"/>
  <c r="J45" i="5"/>
  <c r="I45" i="5"/>
  <c r="K45" i="5"/>
  <c r="K37" i="5"/>
  <c r="J37" i="5"/>
  <c r="I36" i="5"/>
  <c r="J36" i="5"/>
  <c r="K36" i="5"/>
  <c r="L36" i="5"/>
  <c r="K44" i="5"/>
  <c r="K43" i="5"/>
  <c r="K40" i="5"/>
  <c r="K39" i="5"/>
  <c r="L35" i="5"/>
  <c r="I44" i="5"/>
  <c r="I43" i="5"/>
  <c r="J44" i="5"/>
  <c r="J43" i="5"/>
  <c r="J40" i="5"/>
  <c r="J39" i="5"/>
  <c r="I40" i="5"/>
  <c r="I39" i="5"/>
  <c r="J35" i="5"/>
  <c r="L38" i="5"/>
  <c r="I38" i="5"/>
  <c r="K38" i="5"/>
  <c r="J38" i="5"/>
  <c r="I37" i="5"/>
  <c r="L37" i="5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10" i="4" l="1"/>
  <c r="I11" i="4"/>
  <c r="I26" i="4"/>
  <c r="I50" i="4"/>
  <c r="I3" i="4"/>
  <c r="I54" i="4"/>
  <c r="I34" i="4"/>
  <c r="I22" i="4"/>
  <c r="H49" i="5" l="1"/>
  <c r="G49" i="5"/>
  <c r="F49" i="5"/>
  <c r="E49" i="5"/>
  <c r="D49" i="5"/>
  <c r="C49" i="5"/>
  <c r="B49" i="5"/>
  <c r="I35" i="4"/>
  <c r="B48" i="5" l="1"/>
  <c r="G48" i="5"/>
  <c r="I15" i="4"/>
  <c r="H21" i="5"/>
  <c r="H22" i="5"/>
  <c r="H23" i="5"/>
  <c r="L9" i="5"/>
  <c r="O14" i="5"/>
  <c r="N14" i="5"/>
  <c r="M14" i="5"/>
  <c r="L14" i="5"/>
  <c r="K9" i="5"/>
  <c r="O19" i="5"/>
  <c r="N19" i="5"/>
  <c r="M19" i="5"/>
  <c r="L19" i="5"/>
  <c r="P24" i="5"/>
  <c r="O24" i="5"/>
  <c r="N24" i="5"/>
  <c r="M24" i="5"/>
  <c r="L24" i="5"/>
  <c r="J24" i="5"/>
  <c r="J19" i="5"/>
  <c r="P19" i="5"/>
  <c r="J14" i="5"/>
  <c r="B4" i="2"/>
  <c r="N25" i="5" l="1"/>
  <c r="K14" i="5"/>
  <c r="K15" i="5" s="1"/>
  <c r="J9" i="5"/>
  <c r="P20" i="5"/>
  <c r="P9" i="5"/>
  <c r="P10" i="5" s="1"/>
  <c r="K24" i="5"/>
  <c r="K25" i="5" s="1"/>
  <c r="K19" i="5"/>
  <c r="K20" i="5" s="1"/>
  <c r="K10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2" i="5"/>
  <c r="C2" i="5"/>
  <c r="I5" i="4" l="1"/>
  <c r="I16" i="4"/>
  <c r="I17" i="4"/>
  <c r="I18" i="4"/>
  <c r="I29" i="4"/>
  <c r="I28" i="4"/>
  <c r="I30" i="4"/>
  <c r="I32" i="4"/>
  <c r="I40" i="4"/>
  <c r="I41" i="4"/>
  <c r="I44" i="4"/>
  <c r="I45" i="4"/>
  <c r="I49" i="4"/>
  <c r="I51" i="4"/>
  <c r="I56" i="4"/>
  <c r="I57" i="4"/>
  <c r="I59" i="4"/>
  <c r="I58" i="4"/>
  <c r="I9" i="4"/>
  <c r="I4" i="4"/>
  <c r="I6" i="4"/>
  <c r="I8" i="4"/>
  <c r="I12" i="4"/>
  <c r="I13" i="4"/>
  <c r="I19" i="4"/>
  <c r="I33" i="4"/>
  <c r="I36" i="4"/>
  <c r="I39" i="4"/>
  <c r="P25" i="5" s="1"/>
  <c r="I52" i="4"/>
  <c r="I53" i="4"/>
  <c r="I55" i="4"/>
  <c r="I7" i="4"/>
  <c r="I20" i="4"/>
  <c r="I27" i="4"/>
  <c r="I31" i="4"/>
  <c r="I37" i="4"/>
  <c r="I42" i="4"/>
  <c r="I38" i="4"/>
  <c r="I48" i="4"/>
  <c r="I46" i="4"/>
  <c r="P14" i="5" s="1"/>
  <c r="I14" i="4"/>
  <c r="I43" i="4"/>
  <c r="I21" i="4"/>
  <c r="I23" i="4"/>
  <c r="I25" i="4"/>
  <c r="I47" i="4"/>
  <c r="I24" i="4"/>
  <c r="G2" i="5"/>
  <c r="H5" i="5"/>
  <c r="H6" i="5"/>
  <c r="H7" i="5"/>
  <c r="H8" i="5"/>
  <c r="H9" i="5"/>
  <c r="H10" i="5"/>
  <c r="H11" i="5"/>
  <c r="H12" i="5"/>
  <c r="H13" i="5"/>
  <c r="H14" i="5"/>
  <c r="H15" i="5"/>
  <c r="H17" i="5"/>
  <c r="H18" i="5"/>
  <c r="H19" i="5"/>
  <c r="H20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H2" i="5" l="1"/>
  <c r="H3" i="5"/>
  <c r="O28" i="5"/>
  <c r="O29" i="5" s="1"/>
  <c r="H4" i="5"/>
  <c r="P15" i="5"/>
  <c r="F38" i="5"/>
  <c r="F39" i="5"/>
  <c r="F40" i="5"/>
  <c r="F41" i="5"/>
  <c r="F42" i="5"/>
  <c r="F43" i="5"/>
  <c r="F44" i="5"/>
  <c r="F45" i="5"/>
  <c r="F46" i="5"/>
  <c r="F47" i="5"/>
  <c r="F48" i="5"/>
  <c r="E38" i="5"/>
  <c r="E39" i="5"/>
  <c r="E40" i="5"/>
  <c r="E41" i="5"/>
  <c r="E42" i="5"/>
  <c r="E43" i="5"/>
  <c r="E44" i="5"/>
  <c r="E45" i="5"/>
  <c r="E46" i="5"/>
  <c r="E47" i="5"/>
  <c r="E48" i="5"/>
  <c r="D38" i="5"/>
  <c r="D39" i="5"/>
  <c r="D40" i="5"/>
  <c r="D41" i="5"/>
  <c r="D42" i="5"/>
  <c r="D43" i="5"/>
  <c r="D44" i="5"/>
  <c r="D45" i="5"/>
  <c r="D46" i="5"/>
  <c r="D47" i="5"/>
  <c r="D48" i="5"/>
  <c r="C38" i="5"/>
  <c r="C39" i="5"/>
  <c r="C40" i="5"/>
  <c r="C41" i="5"/>
  <c r="C42" i="5"/>
  <c r="C43" i="5"/>
  <c r="C44" i="5"/>
  <c r="C45" i="5"/>
  <c r="C46" i="5"/>
  <c r="C47" i="5"/>
  <c r="C48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F2" i="5"/>
  <c r="E2" i="5"/>
  <c r="D2" i="5"/>
  <c r="B3" i="2" l="1"/>
  <c r="N28" i="5"/>
  <c r="N29" i="5" s="1"/>
  <c r="M28" i="5"/>
  <c r="M29" i="5" s="1"/>
  <c r="L28" i="5"/>
  <c r="L29" i="5" s="1"/>
  <c r="K28" i="5"/>
  <c r="K29" i="5" s="1"/>
  <c r="J28" i="5"/>
  <c r="O9" i="5"/>
  <c r="N9" i="5"/>
  <c r="M9" i="5"/>
  <c r="L10" i="5"/>
  <c r="O20" i="5" l="1"/>
  <c r="L20" i="5"/>
  <c r="M20" i="5"/>
  <c r="N20" i="5"/>
  <c r="J2" i="5"/>
  <c r="L25" i="5"/>
  <c r="M25" i="5"/>
  <c r="O25" i="5"/>
  <c r="O10" i="5"/>
  <c r="M10" i="5"/>
  <c r="N10" i="5"/>
  <c r="N15" i="5"/>
  <c r="L15" i="5"/>
  <c r="O15" i="5"/>
  <c r="M15" i="5"/>
  <c r="F13" i="3"/>
  <c r="F9" i="3"/>
  <c r="B37" i="2"/>
  <c r="B9" i="2"/>
  <c r="K2" i="5" l="1"/>
  <c r="B10" i="2"/>
  <c r="F19" i="2" s="1"/>
  <c r="J3" i="5"/>
  <c r="K3" i="5" s="1"/>
  <c r="F25" i="2"/>
  <c r="F18" i="2"/>
  <c r="B13" i="2"/>
  <c r="B14" i="2" s="1"/>
  <c r="F26" i="2" l="1"/>
  <c r="B26" i="2" s="1"/>
  <c r="F27" i="2"/>
  <c r="B27" i="2" s="1"/>
  <c r="F29" i="2"/>
  <c r="B29" i="2" s="1"/>
  <c r="F28" i="2"/>
  <c r="B28" i="2" s="1"/>
  <c r="F20" i="2"/>
  <c r="B18" i="2" s="1"/>
  <c r="B21" i="2" s="1"/>
  <c r="J5" i="5" s="1"/>
  <c r="K5" i="5" s="1"/>
  <c r="B15" i="2"/>
  <c r="J4" i="5" s="1"/>
  <c r="K4" i="5" s="1"/>
  <c r="F33" i="2" l="1"/>
  <c r="B33" i="2" s="1"/>
  <c r="F32" i="2"/>
  <c r="B32" i="2" s="1"/>
  <c r="F38" i="2"/>
  <c r="B38" i="2" s="1"/>
  <c r="F36" i="2"/>
  <c r="B36" i="2" s="1"/>
</calcChain>
</file>

<file path=xl/sharedStrings.xml><?xml version="1.0" encoding="utf-8"?>
<sst xmlns="http://schemas.openxmlformats.org/spreadsheetml/2006/main" count="918" uniqueCount="209">
  <si>
    <t>Midi</t>
  </si>
  <si>
    <t>Soir</t>
  </si>
  <si>
    <t>Whey</t>
  </si>
  <si>
    <t>Vincent Régime pique d'insuline CALCUL</t>
  </si>
  <si>
    <t>Poids</t>
  </si>
  <si>
    <t>Taille en (m)</t>
  </si>
  <si>
    <t>âge</t>
  </si>
  <si>
    <t>3 à 4 entrainement par jour</t>
  </si>
  <si>
    <t>1 à 2 entrainement par jour</t>
  </si>
  <si>
    <t>5 entrainement par jour</t>
  </si>
  <si>
    <t>1,6g par kg de protéines</t>
  </si>
  <si>
    <t>1g de protéines = 4 Kcal</t>
  </si>
  <si>
    <t>Protéines en Kcal par jour</t>
  </si>
  <si>
    <t>Pas en dessous de 20% du total des Kcal par jour</t>
  </si>
  <si>
    <t>Besoin en lipides (sport y compris</t>
  </si>
  <si>
    <t>Les 20% du total de Kcal</t>
  </si>
  <si>
    <t>1g de lipides = à 9 Kcal</t>
  </si>
  <si>
    <t>Nombre de gramme de lipides par jour</t>
  </si>
  <si>
    <t>Total Kcal par jour avec sport</t>
  </si>
  <si>
    <t>Total Kcal par jour sans sport</t>
  </si>
  <si>
    <t>total Kcal par jour avec sport</t>
  </si>
  <si>
    <t>Kcal de Lipides par jour</t>
  </si>
  <si>
    <t>Pour les glucides en Kcal</t>
  </si>
  <si>
    <t>Nombre de gramme de glucides par jour</t>
  </si>
  <si>
    <t>1 gramme de glucide = 4 Kcal</t>
  </si>
  <si>
    <t>Besoin en protéines par jour en gramme</t>
  </si>
  <si>
    <t>Lipides</t>
  </si>
  <si>
    <t xml:space="preserve">Protéines </t>
  </si>
  <si>
    <t>Total kcal</t>
  </si>
  <si>
    <t>Glucides</t>
  </si>
  <si>
    <t>Donc 3 repas par jour</t>
  </si>
  <si>
    <t>Protéines</t>
  </si>
  <si>
    <t>Matin</t>
  </si>
  <si>
    <t>Informations/formules</t>
  </si>
  <si>
    <t xml:space="preserve"> 104 divisé par 3 puis 2</t>
  </si>
  <si>
    <t>Soir après l'entrainement</t>
  </si>
  <si>
    <t>Soir avant l'entrainement</t>
  </si>
  <si>
    <t>Repas du soir</t>
  </si>
  <si>
    <t>nombre de gramme de lipides divisé par 2</t>
  </si>
  <si>
    <t>nombre de gramme de glucides divisé par 2</t>
  </si>
  <si>
    <t>PAS A MIDI (PIQUE D'INSULINE)</t>
  </si>
  <si>
    <t>Exemple d'aliments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</si>
  <si>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Proteines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</si>
  <si>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Whey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</si>
  <si>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Oeufs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</si>
  <si>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Viande poulet dinde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</si>
  <si>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Poisson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</si>
  <si>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Avocats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</si>
  <si>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Huiles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</si>
  <si>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Amandes Noix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</si>
  <si>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Fruits et legumes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</si>
  <si>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Légumineuses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</si>
  <si>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Avoine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</si>
  <si>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Pâtes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</si>
  <si>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Patates douce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</si>
  <si>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Quinoa</t>
    </r>
  </si>
  <si>
    <t>PAS A MIDI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</si>
  <si>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Riz</t>
    </r>
  </si>
  <si>
    <t>·         Proteines</t>
  </si>
  <si>
    <t>·         Whey</t>
  </si>
  <si>
    <t>·         Oeufs</t>
  </si>
  <si>
    <t>·         Viande poulet dinde</t>
  </si>
  <si>
    <t>·         Poisson</t>
  </si>
  <si>
    <t>·         Avocats</t>
  </si>
  <si>
    <t>·         Huiles</t>
  </si>
  <si>
    <t>·         Amandes Noix</t>
  </si>
  <si>
    <t>·         Fruits et legumes</t>
  </si>
  <si>
    <t>·         Légumineuses</t>
  </si>
  <si>
    <t>·         Avoine</t>
  </si>
  <si>
    <t>·         Pâtes</t>
  </si>
  <si>
    <t>TOTAL PAR JOUR</t>
  </si>
  <si>
    <t>Nom aliment</t>
  </si>
  <si>
    <t>Lipides pour 100g</t>
  </si>
  <si>
    <t>Glucides pour 100g</t>
  </si>
  <si>
    <t>Protéines pour 100g</t>
  </si>
  <si>
    <t>Kcal pour 100g</t>
  </si>
  <si>
    <t>SOURCE POUR FORMULE RECHERCHEV</t>
  </si>
  <si>
    <t>Cacahuètes</t>
  </si>
  <si>
    <t>Avocat</t>
  </si>
  <si>
    <t>Champignon</t>
  </si>
  <si>
    <t>Type</t>
  </si>
  <si>
    <t>Bas</t>
  </si>
  <si>
    <t>Concombre</t>
  </si>
  <si>
    <t>Haricots blancs</t>
  </si>
  <si>
    <t>Haricot rouges</t>
  </si>
  <si>
    <t>?</t>
  </si>
  <si>
    <t>Haricots verts</t>
  </si>
  <si>
    <t>Lentilles</t>
  </si>
  <si>
    <t>Pêches</t>
  </si>
  <si>
    <t>Poivrons rouges</t>
  </si>
  <si>
    <t>Pomme</t>
  </si>
  <si>
    <t>Salade</t>
  </si>
  <si>
    <t>Sauce tomate</t>
  </si>
  <si>
    <t>Tomates</t>
  </si>
  <si>
    <t xml:space="preserve">Vinaigre  </t>
  </si>
  <si>
    <t>Yaourt nature</t>
  </si>
  <si>
    <t>BCAA</t>
  </si>
  <si>
    <t>rien</t>
  </si>
  <si>
    <t>Ananas</t>
  </si>
  <si>
    <t>Avoine</t>
  </si>
  <si>
    <t>Moyen</t>
  </si>
  <si>
    <t>Banane</t>
  </si>
  <si>
    <t>Biscuits</t>
  </si>
  <si>
    <t>Boulgour</t>
  </si>
  <si>
    <t>Couscous</t>
  </si>
  <si>
    <t>Mangue</t>
  </si>
  <si>
    <t>Pain</t>
  </si>
  <si>
    <t>Pâtes</t>
  </si>
  <si>
    <t>Sauce Tomate Sucre</t>
  </si>
  <si>
    <t>Spaghetti</t>
  </si>
  <si>
    <t>Sushi</t>
  </si>
  <si>
    <t>Elevé</t>
  </si>
  <si>
    <t>Baguette</t>
  </si>
  <si>
    <t>Croissant</t>
  </si>
  <si>
    <t>Gnocchi</t>
  </si>
  <si>
    <t>Lasagnes</t>
  </si>
  <si>
    <t>Pain au chocolat</t>
  </si>
  <si>
    <t>Pizza</t>
  </si>
  <si>
    <t>Riz</t>
  </si>
  <si>
    <t>Mesures</t>
  </si>
  <si>
    <t>Protéines par jour</t>
  </si>
  <si>
    <t xml:space="preserve">Kcal par jour </t>
  </si>
  <si>
    <t>Lipides par jour</t>
  </si>
  <si>
    <t>Glucides par jour</t>
  </si>
  <si>
    <t>Par jour total autorisé</t>
  </si>
  <si>
    <t xml:space="preserve">Solde </t>
  </si>
  <si>
    <t>Poulet</t>
  </si>
  <si>
    <t>Poisson</t>
  </si>
  <si>
    <t>1 portion</t>
  </si>
  <si>
    <t>1 croissant</t>
  </si>
  <si>
    <t>1 pain</t>
  </si>
  <si>
    <t>Brocoli</t>
  </si>
  <si>
    <t>Kcal</t>
  </si>
  <si>
    <t>250 g = 1 pomme</t>
  </si>
  <si>
    <t>Mesures à attribuer =&gt;</t>
  </si>
  <si>
    <t>Spécial Biscuits</t>
  </si>
  <si>
    <t>Dinde</t>
  </si>
  <si>
    <t>Filet de boeuf</t>
  </si>
  <si>
    <t>Filet de Veau</t>
  </si>
  <si>
    <t>ragout de veau</t>
  </si>
  <si>
    <t>Filet de porc</t>
  </si>
  <si>
    <t>100 g crues</t>
  </si>
  <si>
    <t>100 g crus</t>
  </si>
  <si>
    <t xml:space="preserve">Check </t>
  </si>
  <si>
    <t>Carottes</t>
  </si>
  <si>
    <t>Check</t>
  </si>
  <si>
    <t>Mesures Calcul</t>
  </si>
  <si>
    <t>Mesures Texte</t>
  </si>
  <si>
    <t>100 g</t>
  </si>
  <si>
    <t>100 g cuits</t>
  </si>
  <si>
    <t>200 g = 1 banane</t>
  </si>
  <si>
    <t>1 unité</t>
  </si>
  <si>
    <t>Mesures calcul</t>
  </si>
  <si>
    <t>MESURE TEXTE UNIQUEMENT</t>
  </si>
  <si>
    <t>g</t>
  </si>
  <si>
    <t>g crus</t>
  </si>
  <si>
    <t>g cuits</t>
  </si>
  <si>
    <t>g = 1 pomme</t>
  </si>
  <si>
    <t>portion</t>
  </si>
  <si>
    <t>g = 1 banane</t>
  </si>
  <si>
    <t>unité</t>
  </si>
  <si>
    <t>g crues</t>
  </si>
  <si>
    <t>croissant</t>
  </si>
  <si>
    <t>pain</t>
  </si>
  <si>
    <t>Patate eau</t>
  </si>
  <si>
    <t>100 g cuites à l'eau</t>
  </si>
  <si>
    <t>g cuites à l'eau</t>
  </si>
  <si>
    <t>données pour la liste</t>
  </si>
  <si>
    <t>g cuit</t>
  </si>
  <si>
    <t>100 g cuit</t>
  </si>
  <si>
    <t>Noix</t>
  </si>
  <si>
    <t>Petit pois</t>
  </si>
  <si>
    <t>100 g cuite</t>
  </si>
  <si>
    <t>g cuite</t>
  </si>
  <si>
    <t>150 g cuits</t>
  </si>
  <si>
    <t>100 g cru</t>
  </si>
  <si>
    <t>g cru</t>
  </si>
  <si>
    <t>Big Mac</t>
  </si>
  <si>
    <t>1 Big Mac</t>
  </si>
  <si>
    <t>Big mac</t>
  </si>
  <si>
    <t>Big Tasty</t>
  </si>
  <si>
    <t>1 Big Tasty</t>
  </si>
  <si>
    <t>Frites Medium</t>
  </si>
  <si>
    <t>1 Frites Medium</t>
  </si>
  <si>
    <t>Sauce Creamy Deluxe</t>
  </si>
  <si>
    <t>1 boîte</t>
  </si>
  <si>
    <t>boîte</t>
  </si>
  <si>
    <t>9 Chicken</t>
  </si>
  <si>
    <t>x9 Chicken</t>
  </si>
  <si>
    <t>Chicken</t>
  </si>
  <si>
    <t>Sundae</t>
  </si>
  <si>
    <t>1 Normal</t>
  </si>
  <si>
    <t>Normal</t>
  </si>
  <si>
    <t>McFlurry M&amp;M's</t>
  </si>
  <si>
    <t>1 Boîte normal</t>
  </si>
  <si>
    <t>Boîte normal</t>
  </si>
  <si>
    <t>Double Big Mac</t>
  </si>
  <si>
    <t>1 Double Big Mac</t>
  </si>
  <si>
    <t>Frites Mcdo</t>
  </si>
  <si>
    <t>ça se mange quand ?</t>
  </si>
  <si>
    <t>6h-7h</t>
  </si>
  <si>
    <t>Matin et 6h-7h</t>
  </si>
  <si>
    <t>Structure du repas</t>
  </si>
  <si>
    <t>yaourt nature</t>
  </si>
  <si>
    <t>Patates douce</t>
  </si>
  <si>
    <t>Quinoa</t>
  </si>
  <si>
    <t>Kcal     pour 100g</t>
  </si>
  <si>
    <t>ligne de plaj</t>
  </si>
  <si>
    <t>col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</si>
</sst>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&quot;x&quot;\ General"/>
    <numFmt numFmtId="165" formatCode="General\ &quot;(Kcal/j)&quot;"/>
    <numFmt numFmtId="166" formatCode="General\ &quot;g&quot;"/>
    <numFmt numFmtId="167" formatCode="General\ &quot;Kcal&quot;"/>
    <numFmt numFmtId="168" formatCode="0.00&quot; &quot;&quot;(g/j)&quot;"/>
    <numFmt numFmtId="169" formatCode="0.00&quot; &quot;&quot;g&quot;"/>
    <numFmt numFmtId="170" formatCode="General\ &quot;divisé par le nombre de repas donc 3&quot;"/>
    <numFmt numFmtId="171" formatCode="0.00&quot; &quot;\ &quot;g&quot;"/>
    <numFmt numFmtId="172" formatCode="General&quot; &quot;&quot;g&quot;"/>
    <numFmt numFmtId="173" formatCode="General&quot; &quot;&quot;Kcal&quot;"/>
    <numFmt numFmtId="174" formatCode="0.00&quot; &quot;&quot;Kcal&quot;"/>
    <numFmt numFmtId="175" formatCode="General\ &quot; &quot;&quot;g&quot;"/>
    <numFmt numFmtId="176" formatCode="0&quot; &quot;&quot;g&quot;"/>
    <numFmt numFmtId="177" formatCode="General\ &quot; &quot;&quot;unités&quot;"/>
    <numFmt numFmtId="178" formatCode="0&quot; &quot;&quot;g crus&quot;"/>
    <numFmt numFmtId="179" formatCode="General&quot; &quot;&quot;g crus&quot;"/>
    <numFmt numFmtId="180" formatCode="General&quot; &quot;&quot;g cuits&quot;"/>
    <numFmt numFmtId="181" formatCode="General&quot; &quot;&quot;g = 1 pomme&quot;"/>
    <numFmt numFmtId="182" formatCode="General&quot; &quot;&quot;portion&quot;"/>
    <numFmt numFmtId="183" formatCode="General&quot; &quot;&quot;g = 1 banane&quot;"/>
    <numFmt numFmtId="184" formatCode="General&quot; &quot;&quot;unité&quot;"/>
    <numFmt numFmtId="185" formatCode="General&quot; &quot;&quot;g crues&quot;"/>
    <numFmt numFmtId="186" formatCode="General&quot; &quot;&quot;croissant&quot;"/>
    <numFmt numFmtId="187" formatCode="General&quot; &quot;&quot;pain&quot;"/>
    <numFmt numFmtId="188" formatCode="0&quot; &quot;&quot;biscuit&quot;"/>
    <numFmt numFmtId="189" formatCode="0&quot; &quot;&quot;Kcal&quot;"/>
    <numFmt numFmtId="190" formatCode="General&quot; &quot;&quot;g&quot;&quot; &quot;&quot;cuit&quot;"/>
    <numFmt numFmtId="191" formatCode="General&quot; &quot;&quot;g&quot;&quot; &quot;&quot;cuites à l'eau&quot;"/>
    <numFmt numFmtId="192" formatCode="General&quot; &quot;&quot;g&quot;&quot; &quot;&quot;cuite&quot;"/>
    <numFmt numFmtId="193" formatCode="General&quot; &quot;&quot;g&quot;&quot; &quot;&quot;cuits&quot;"/>
    <numFmt numFmtId="194" formatCode="General&quot; &quot;&quot;g&quot;&quot; &quot;&quot;cru&quot;"/>
    <numFmt numFmtId="195" formatCode="General&quot; &quot;&quot;Big Mac&quot;"/>
    <numFmt numFmtId="196" formatCode="General&quot; &quot;&quot;Big Tasty&quot;"/>
    <numFmt numFmtId="197" formatCode="General&quot; &quot;&quot;Frites Medium&quot;"/>
    <numFmt numFmtId="198" formatCode="General&quot; &quot;&quot;boîte&quot;"/>
    <numFmt numFmtId="199" formatCode="&quot;x&quot;General&quot; &quot;&quot;Chicken&quot;"/>
    <numFmt numFmtId="200" formatCode="General&quot; &quot;&quot;Normal&quot;"/>
    <numFmt numFmtId="201" formatCode="General&quot; &quot;&quot;Boîte normal&quot;"/>
    <numFmt numFmtId="202" formatCode="General&quot; &quot;&quot;Double Big Mac&quot;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92D05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1" fontId="0" fillId="0" borderId="1" xfId="0" applyNumberFormat="1" applyFon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172" fontId="0" fillId="0" borderId="0" xfId="0" applyNumberFormat="1" applyAlignment="1" applyProtection="1">
      <alignment horizontal="center" vertical="center"/>
    </xf>
    <xf numFmtId="173" fontId="0" fillId="0" borderId="0" xfId="0" applyNumberForma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172" fontId="2" fillId="0" borderId="0" xfId="0" applyNumberFormat="1" applyFont="1" applyAlignment="1" applyProtection="1">
      <alignment horizontal="center" vertical="center"/>
    </xf>
    <xf numFmtId="174" fontId="0" fillId="0" borderId="0" xfId="0" applyNumberFormat="1" applyAlignment="1" applyProtection="1">
      <alignment horizontal="center" vertical="center"/>
    </xf>
    <xf numFmtId="169" fontId="0" fillId="0" borderId="0" xfId="0" applyNumberFormat="1" applyAlignment="1" applyProtection="1">
      <alignment horizontal="center" vertical="center"/>
    </xf>
    <xf numFmtId="176" fontId="0" fillId="0" borderId="0" xfId="0" applyNumberFormat="1" applyAlignment="1" applyProtection="1">
      <alignment horizontal="left" vertical="top"/>
    </xf>
    <xf numFmtId="0" fontId="0" fillId="0" borderId="0" xfId="0" applyNumberFormat="1" applyAlignment="1" applyProtection="1">
      <alignment horizontal="center" vertical="center"/>
    </xf>
    <xf numFmtId="189" fontId="0" fillId="0" borderId="0" xfId="0" applyNumberFormat="1" applyAlignment="1" applyProtection="1">
      <alignment horizontal="center" vertical="center"/>
    </xf>
    <xf numFmtId="188" fontId="0" fillId="0" borderId="0" xfId="0" applyNumberFormat="1" applyAlignment="1" applyProtection="1">
      <alignment horizontal="left" vertical="top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2" fontId="2" fillId="0" borderId="0" xfId="0" applyNumberFormat="1" applyFont="1" applyAlignment="1" applyProtection="1">
      <alignment horizontal="center" vertical="center"/>
      <protection locked="0"/>
    </xf>
    <xf numFmtId="175" fontId="0" fillId="5" borderId="0" xfId="0" applyNumberFormat="1" applyFill="1" applyAlignment="1" applyProtection="1">
      <alignment horizontal="left" vertical="top"/>
      <protection locked="0"/>
    </xf>
    <xf numFmtId="175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Protection="1">
      <protection locked="0"/>
    </xf>
    <xf numFmtId="177" fontId="0" fillId="5" borderId="0" xfId="0" applyNumberFormat="1" applyFill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</xf>
    <xf numFmtId="179" fontId="0" fillId="0" borderId="0" xfId="0" applyNumberFormat="1" applyAlignment="1" applyProtection="1">
      <alignment horizontal="center" vertical="center"/>
    </xf>
    <xf numFmtId="180" fontId="0" fillId="0" borderId="0" xfId="0" applyNumberFormat="1" applyAlignment="1" applyProtection="1">
      <alignment horizontal="center" vertical="center"/>
    </xf>
    <xf numFmtId="181" fontId="0" fillId="0" borderId="0" xfId="0" applyNumberFormat="1" applyAlignment="1" applyProtection="1">
      <alignment horizontal="center" vertical="center"/>
    </xf>
    <xf numFmtId="182" fontId="0" fillId="0" borderId="0" xfId="0" applyNumberForma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top"/>
    </xf>
    <xf numFmtId="183" fontId="0" fillId="0" borderId="0" xfId="0" applyNumberFormat="1" applyAlignment="1" applyProtection="1">
      <alignment horizontal="center" vertical="center"/>
    </xf>
    <xf numFmtId="184" fontId="0" fillId="0" borderId="0" xfId="0" applyNumberFormat="1" applyAlignment="1" applyProtection="1">
      <alignment horizontal="center" vertical="center"/>
    </xf>
    <xf numFmtId="185" fontId="0" fillId="0" borderId="0" xfId="0" applyNumberFormat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86" fontId="0" fillId="0" borderId="0" xfId="0" applyNumberFormat="1" applyAlignment="1" applyProtection="1">
      <alignment horizontal="center" vertical="center"/>
    </xf>
    <xf numFmtId="187" fontId="0" fillId="0" borderId="0" xfId="0" applyNumberFormat="1" applyAlignment="1" applyProtection="1">
      <alignment horizontal="center" vertical="center"/>
    </xf>
    <xf numFmtId="178" fontId="0" fillId="0" borderId="0" xfId="0" applyNumberForma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5" fontId="2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8" fontId="2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70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center" indent="5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left" vertical="top"/>
    </xf>
    <xf numFmtId="165" fontId="2" fillId="0" borderId="1" xfId="0" applyNumberFormat="1" applyFont="1" applyBorder="1" applyAlignment="1" applyProtection="1">
      <alignment horizontal="left"/>
    </xf>
    <xf numFmtId="166" fontId="6" fillId="0" borderId="1" xfId="0" applyNumberFormat="1" applyFont="1" applyBorder="1" applyAlignment="1" applyProtection="1">
      <alignment horizontal="left" vertical="top"/>
    </xf>
    <xf numFmtId="165" fontId="2" fillId="0" borderId="1" xfId="0" applyNumberFormat="1" applyFont="1" applyBorder="1" applyAlignment="1" applyProtection="1">
      <alignment horizontal="left" vertical="center"/>
    </xf>
    <xf numFmtId="168" fontId="6" fillId="0" borderId="1" xfId="0" applyNumberFormat="1" applyFont="1" applyBorder="1" applyAlignment="1" applyProtection="1">
      <alignment horizontal="left" vertical="center"/>
    </xf>
    <xf numFmtId="165" fontId="2" fillId="0" borderId="1" xfId="0" applyNumberFormat="1" applyFont="1" applyBorder="1" applyProtection="1"/>
    <xf numFmtId="169" fontId="6" fillId="0" borderId="1" xfId="0" applyNumberFormat="1" applyFont="1" applyBorder="1" applyAlignment="1" applyProtection="1">
      <alignment horizontal="left" vertical="center"/>
    </xf>
    <xf numFmtId="171" fontId="2" fillId="0" borderId="1" xfId="0" applyNumberFormat="1" applyFont="1" applyBorder="1" applyAlignment="1" applyProtection="1">
      <alignment horizontal="center" vertical="center"/>
    </xf>
    <xf numFmtId="169" fontId="2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69" fontId="0" fillId="0" borderId="1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171" fontId="0" fillId="0" borderId="1" xfId="0" applyNumberFormat="1" applyFon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190" fontId="0" fillId="0" borderId="0" xfId="0" applyNumberFormat="1" applyAlignment="1" applyProtection="1">
      <alignment horizontal="center" vertical="center"/>
    </xf>
    <xf numFmtId="191" fontId="0" fillId="0" borderId="0" xfId="0" applyNumberFormat="1" applyAlignment="1" applyProtection="1">
      <alignment horizontal="center" vertical="center"/>
    </xf>
    <xf numFmtId="192" fontId="0" fillId="0" borderId="0" xfId="0" applyNumberFormat="1" applyAlignment="1" applyProtection="1">
      <alignment horizontal="center" vertical="center"/>
    </xf>
    <xf numFmtId="193" fontId="0" fillId="0" borderId="0" xfId="0" applyNumberFormat="1" applyAlignment="1" applyProtection="1">
      <alignment horizontal="center" vertical="center"/>
    </xf>
    <xf numFmtId="194" fontId="0" fillId="0" borderId="0" xfId="0" applyNumberFormat="1" applyAlignment="1" applyProtection="1">
      <alignment horizontal="center" vertical="center"/>
    </xf>
    <xf numFmtId="172" fontId="0" fillId="0" borderId="0" xfId="0" applyNumberFormat="1" applyAlignment="1" applyProtection="1">
      <alignment horizontal="center" vertical="center"/>
      <protection locked="0"/>
    </xf>
    <xf numFmtId="173" fontId="0" fillId="0" borderId="0" xfId="0" applyNumberFormat="1" applyAlignment="1" applyProtection="1">
      <alignment horizontal="center" vertical="center"/>
      <protection locked="0"/>
    </xf>
    <xf numFmtId="172" fontId="0" fillId="0" borderId="0" xfId="0" applyNumberFormat="1" applyProtection="1">
      <protection locked="0"/>
    </xf>
    <xf numFmtId="195" fontId="0" fillId="0" borderId="0" xfId="0" applyNumberFormat="1" applyAlignment="1" applyProtection="1">
      <alignment horizontal="center" vertical="center"/>
      <protection locked="0"/>
    </xf>
    <xf numFmtId="196" fontId="0" fillId="0" borderId="0" xfId="0" applyNumberFormat="1" applyAlignment="1" applyProtection="1">
      <alignment horizontal="center" vertical="center"/>
      <protection locked="0"/>
    </xf>
    <xf numFmtId="197" fontId="0" fillId="0" borderId="0" xfId="0" applyNumberFormat="1" applyAlignment="1" applyProtection="1">
      <alignment horizontal="center" vertical="center"/>
      <protection locked="0"/>
    </xf>
    <xf numFmtId="198" fontId="0" fillId="0" borderId="0" xfId="0" applyNumberFormat="1" applyAlignment="1" applyProtection="1">
      <alignment horizontal="center" vertical="center"/>
      <protection locked="0"/>
    </xf>
    <xf numFmtId="199" fontId="0" fillId="0" borderId="0" xfId="0" applyNumberFormat="1" applyAlignment="1" applyProtection="1">
      <alignment horizontal="center" vertical="center"/>
      <protection locked="0"/>
    </xf>
    <xf numFmtId="200" fontId="0" fillId="0" borderId="0" xfId="0" applyNumberFormat="1" applyAlignment="1" applyProtection="1">
      <alignment horizontal="center" vertical="center"/>
      <protection locked="0"/>
    </xf>
    <xf numFmtId="201" fontId="0" fillId="0" borderId="0" xfId="0" applyNumberFormat="1" applyAlignment="1" applyProtection="1">
      <alignment horizontal="center" vertical="center"/>
      <protection locked="0"/>
    </xf>
    <xf numFmtId="20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171" fontId="2" fillId="0" borderId="1" xfId="0" applyNumberFormat="1" applyFont="1" applyBorder="1" applyAlignment="1">
      <alignment horizontal="left" vertical="center"/>
    </xf>
    <xf numFmtId="16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5" fillId="8" borderId="0" xfId="0" applyFont="1" applyFill="1" applyAlignment="1" applyProtection="1">
      <alignment horizontal="left" vertical="center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 wrapText="1"/>
      <protection locked="0"/>
    </xf>
    <xf numFmtId="0" fontId="0" fillId="7" borderId="18" xfId="0" applyFill="1" applyBorder="1" applyAlignment="1" applyProtection="1">
      <alignment horizontal="center" wrapText="1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9" borderId="14" xfId="0" applyFill="1" applyBorder="1" applyAlignment="1" applyProtection="1">
      <alignment horizontal="center"/>
      <protection locked="0"/>
    </xf>
    <xf numFmtId="0" fontId="0" fillId="9" borderId="15" xfId="0" applyFill="1" applyBorder="1" applyAlignment="1" applyProtection="1">
      <alignment horizontal="center"/>
      <protection locked="0"/>
    </xf>
    <xf numFmtId="0" fontId="0" fillId="9" borderId="16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9" borderId="2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36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</xdr:colOff>
      <xdr:row>13</xdr:row>
      <xdr:rowOff>41910</xdr:rowOff>
    </xdr:from>
    <xdr:to>
      <xdr:col>11</xdr:col>
      <xdr:colOff>7934</xdr:colOff>
      <xdr:row>20</xdr:row>
      <xdr:rowOff>5715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43010" y="2651760"/>
          <a:ext cx="3614099" cy="1230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baseColWidth="10" defaultRowHeight="14.4" x14ac:dyDescent="0.3"/>
  <cols>
    <col min="1" max="1" width="21.77734375" customWidth="1"/>
    <col min="2" max="2" width="10.109375" style="111" bestFit="1" customWidth="1"/>
    <col min="3" max="5" width="7.44140625" style="114" bestFit="1" customWidth="1"/>
    <col min="6" max="6" width="8" bestFit="1" customWidth="1"/>
    <col min="7" max="7" width="37.6640625" customWidth="1"/>
  </cols>
  <sheetData>
    <row r="1" spans="1:7" ht="21" x14ac:dyDescent="0.3">
      <c r="A1" s="118" t="s">
        <v>30</v>
      </c>
      <c r="B1" s="106"/>
      <c r="C1" s="112"/>
      <c r="D1" s="112"/>
      <c r="E1" s="112"/>
      <c r="F1" s="2"/>
      <c r="G1" s="2"/>
    </row>
    <row r="2" spans="1:7" ht="15.6" x14ac:dyDescent="0.3">
      <c r="A2" s="4"/>
      <c r="B2" s="106"/>
      <c r="C2" s="112"/>
      <c r="D2" s="112"/>
      <c r="E2" s="112"/>
      <c r="F2" s="2"/>
      <c r="G2" s="2"/>
    </row>
    <row r="3" spans="1:7" x14ac:dyDescent="0.3">
      <c r="A3" s="5" t="s">
        <v>31</v>
      </c>
      <c r="B3" s="106"/>
      <c r="C3" s="112"/>
      <c r="D3" s="112"/>
      <c r="E3" s="112"/>
      <c r="F3" s="14">
        <v>104</v>
      </c>
      <c r="G3" s="3" t="s">
        <v>70</v>
      </c>
    </row>
    <row r="4" spans="1:7" x14ac:dyDescent="0.3">
      <c r="A4" s="1" t="s">
        <v>32</v>
      </c>
      <c r="B4" s="107">
        <v>34.666666666666664</v>
      </c>
      <c r="C4" s="112"/>
      <c r="D4" s="112"/>
      <c r="E4" s="112"/>
      <c r="F4" s="6">
        <v>34.666666666666664</v>
      </c>
      <c r="G4" s="7">
        <v>104</v>
      </c>
    </row>
    <row r="5" spans="1:7" x14ac:dyDescent="0.3">
      <c r="A5" s="1" t="s">
        <v>0</v>
      </c>
      <c r="B5" s="107">
        <v>34.666666666666664</v>
      </c>
      <c r="C5" s="112"/>
      <c r="D5" s="112"/>
      <c r="E5" s="112"/>
      <c r="F5" s="6">
        <v>34.666666666666664</v>
      </c>
      <c r="G5" s="7">
        <v>104</v>
      </c>
    </row>
    <row r="6" spans="1:7" x14ac:dyDescent="0.3">
      <c r="A6" s="1" t="s">
        <v>36</v>
      </c>
      <c r="B6" s="107">
        <v>17.333333333333332</v>
      </c>
      <c r="C6" s="112"/>
      <c r="D6" s="112"/>
      <c r="E6" s="112"/>
      <c r="F6" s="6">
        <v>17.333333333333332</v>
      </c>
      <c r="G6" s="1" t="s">
        <v>34</v>
      </c>
    </row>
    <row r="7" spans="1:7" x14ac:dyDescent="0.3">
      <c r="A7" s="1" t="s">
        <v>35</v>
      </c>
      <c r="B7" s="107">
        <v>17.333333333333332</v>
      </c>
      <c r="C7" s="112"/>
      <c r="D7" s="112"/>
      <c r="E7" s="112"/>
      <c r="F7" s="6">
        <v>17.333333333333332</v>
      </c>
      <c r="G7" s="1" t="s">
        <v>34</v>
      </c>
    </row>
    <row r="8" spans="1:7" x14ac:dyDescent="0.3">
      <c r="A8" s="1"/>
      <c r="B8" s="106"/>
      <c r="C8" s="112"/>
      <c r="D8" s="112"/>
      <c r="E8" s="112"/>
      <c r="F8" s="8"/>
      <c r="G8" s="1"/>
    </row>
    <row r="9" spans="1:7" x14ac:dyDescent="0.3">
      <c r="A9" s="5" t="s">
        <v>26</v>
      </c>
      <c r="B9" s="106"/>
      <c r="C9" s="112"/>
      <c r="D9" s="112"/>
      <c r="E9" s="112"/>
      <c r="F9" s="9">
        <f>SUM(F10:F11)</f>
        <v>47.427935622222236</v>
      </c>
      <c r="G9" s="3" t="s">
        <v>70</v>
      </c>
    </row>
    <row r="10" spans="1:7" x14ac:dyDescent="0.3">
      <c r="A10" s="1" t="s">
        <v>32</v>
      </c>
      <c r="B10" s="108">
        <v>23.713967811111118</v>
      </c>
      <c r="C10" s="112"/>
      <c r="D10" s="112"/>
      <c r="E10" s="112"/>
      <c r="F10" s="10">
        <v>23.713967811111118</v>
      </c>
      <c r="G10" s="1" t="s">
        <v>38</v>
      </c>
    </row>
    <row r="11" spans="1:7" x14ac:dyDescent="0.3">
      <c r="A11" s="1" t="s">
        <v>37</v>
      </c>
      <c r="B11" s="108">
        <v>23.713967811111118</v>
      </c>
      <c r="C11" s="112"/>
      <c r="D11" s="112"/>
      <c r="E11" s="112"/>
      <c r="F11" s="10">
        <v>23.713967811111118</v>
      </c>
      <c r="G11" s="1" t="s">
        <v>38</v>
      </c>
    </row>
    <row r="12" spans="1:7" x14ac:dyDescent="0.3">
      <c r="A12" s="1"/>
      <c r="B12" s="109"/>
      <c r="C12" s="112"/>
      <c r="D12" s="112"/>
      <c r="E12" s="112"/>
      <c r="F12" s="2"/>
      <c r="G12" s="1"/>
    </row>
    <row r="13" spans="1:7" x14ac:dyDescent="0.3">
      <c r="A13" s="5" t="s">
        <v>29</v>
      </c>
      <c r="B13" s="109"/>
      <c r="C13" s="112"/>
      <c r="D13" s="112"/>
      <c r="E13" s="112"/>
      <c r="F13" s="9">
        <f>SUM(F14,F16)</f>
        <v>322.8514206000001</v>
      </c>
      <c r="G13" s="3" t="s">
        <v>70</v>
      </c>
    </row>
    <row r="14" spans="1:7" x14ac:dyDescent="0.3">
      <c r="A14" s="1" t="s">
        <v>32</v>
      </c>
      <c r="B14" s="108">
        <v>161.42571030000005</v>
      </c>
      <c r="C14" s="112"/>
      <c r="D14" s="112"/>
      <c r="E14" s="112"/>
      <c r="F14" s="10">
        <v>161.42571030000005</v>
      </c>
      <c r="G14" s="1" t="s">
        <v>39</v>
      </c>
    </row>
    <row r="15" spans="1:7" x14ac:dyDescent="0.3">
      <c r="A15" s="1" t="s">
        <v>0</v>
      </c>
      <c r="B15" s="110">
        <v>0</v>
      </c>
      <c r="C15" s="112"/>
      <c r="D15" s="112"/>
      <c r="E15" s="112"/>
      <c r="F15" s="11">
        <v>0</v>
      </c>
      <c r="G15" s="11" t="s">
        <v>40</v>
      </c>
    </row>
    <row r="16" spans="1:7" x14ac:dyDescent="0.3">
      <c r="A16" s="1" t="s">
        <v>1</v>
      </c>
      <c r="B16" s="108">
        <v>161.42571030000005</v>
      </c>
      <c r="C16" s="112"/>
      <c r="D16" s="112"/>
      <c r="E16" s="112"/>
      <c r="F16" s="10">
        <v>161.42571030000005</v>
      </c>
      <c r="G16" s="1" t="s">
        <v>39</v>
      </c>
    </row>
    <row r="17" spans="1:7" x14ac:dyDescent="0.3">
      <c r="A17" s="1"/>
      <c r="B17" s="109"/>
      <c r="C17" s="112"/>
      <c r="D17" s="112"/>
      <c r="E17" s="112"/>
      <c r="F17" s="2"/>
      <c r="G17" s="1"/>
    </row>
    <row r="18" spans="1:7" x14ac:dyDescent="0.3">
      <c r="A18" s="5" t="s">
        <v>41</v>
      </c>
      <c r="B18" s="109"/>
      <c r="C18" s="112"/>
      <c r="D18" s="112"/>
      <c r="E18" s="112"/>
      <c r="F18" s="2"/>
      <c r="G18" s="1"/>
    </row>
    <row r="19" spans="1:7" x14ac:dyDescent="0.3">
      <c r="A19" s="1"/>
      <c r="B19" s="109"/>
      <c r="C19" s="112"/>
      <c r="D19" s="112"/>
      <c r="E19" s="112"/>
      <c r="F19" s="1"/>
      <c r="G19" s="1"/>
    </row>
    <row r="20" spans="1:7" x14ac:dyDescent="0.3">
      <c r="A20" s="12" t="s">
        <v>31</v>
      </c>
      <c r="B20" s="109"/>
      <c r="C20" s="112"/>
      <c r="D20" s="112"/>
      <c r="E20" s="112"/>
      <c r="F20" s="1"/>
      <c r="G20" s="1"/>
    </row>
    <row r="21" spans="1:7" x14ac:dyDescent="0.3">
      <c r="A21" s="115" t="s">
        <v>58</v>
      </c>
      <c r="B21" s="109"/>
      <c r="C21" s="112"/>
      <c r="D21" s="112"/>
      <c r="E21" s="112"/>
      <c r="F21" s="1"/>
      <c r="G21" s="1"/>
    </row>
    <row r="22" spans="1:7" x14ac:dyDescent="0.3">
      <c r="A22" s="115" t="s">
        <v>59</v>
      </c>
      <c r="B22" s="109"/>
      <c r="C22" s="112"/>
      <c r="D22" s="112"/>
      <c r="E22" s="112"/>
      <c r="F22" s="1"/>
      <c r="G22" s="1"/>
    </row>
    <row r="23" spans="1:7" x14ac:dyDescent="0.3">
      <c r="A23" s="115" t="s">
        <v>60</v>
      </c>
      <c r="B23" s="109"/>
      <c r="C23" s="112"/>
      <c r="D23" s="112"/>
      <c r="E23" s="112"/>
      <c r="F23" s="1"/>
      <c r="G23" s="1"/>
    </row>
    <row r="24" spans="1:7" x14ac:dyDescent="0.3">
      <c r="A24" s="115" t="s">
        <v>61</v>
      </c>
      <c r="B24" s="109"/>
      <c r="C24" s="112"/>
      <c r="D24" s="112"/>
      <c r="E24" s="112"/>
      <c r="F24" s="1"/>
      <c r="G24" s="1"/>
    </row>
    <row r="25" spans="1:7" x14ac:dyDescent="0.3">
      <c r="A25" s="115" t="s">
        <v>62</v>
      </c>
      <c r="B25" s="109"/>
      <c r="C25" s="112"/>
      <c r="D25" s="112"/>
      <c r="E25" s="112"/>
      <c r="F25" s="1"/>
      <c r="G25" s="1"/>
    </row>
    <row r="26" spans="1:7" x14ac:dyDescent="0.3">
      <c r="A26" s="1"/>
      <c r="B26" s="109"/>
      <c r="C26" s="112"/>
      <c r="D26" s="112"/>
      <c r="E26" s="112"/>
      <c r="F26" s="1"/>
      <c r="G26" s="1"/>
    </row>
    <row r="27" spans="1:7" x14ac:dyDescent="0.3">
      <c r="A27" s="12" t="s">
        <v>26</v>
      </c>
      <c r="B27" s="106"/>
      <c r="C27" s="112"/>
      <c r="D27" s="112"/>
      <c r="E27" s="112"/>
      <c r="F27" s="1"/>
      <c r="G27" s="1"/>
    </row>
    <row r="28" spans="1:7" x14ac:dyDescent="0.3">
      <c r="A28" s="115" t="s">
        <v>63</v>
      </c>
      <c r="B28" s="106"/>
      <c r="C28" s="112"/>
      <c r="D28" s="112"/>
      <c r="E28" s="112"/>
      <c r="F28" s="1"/>
      <c r="G28" s="1"/>
    </row>
    <row r="29" spans="1:7" x14ac:dyDescent="0.3">
      <c r="A29" s="115" t="s">
        <v>60</v>
      </c>
      <c r="B29" s="106"/>
      <c r="C29" s="112"/>
      <c r="D29" s="112"/>
      <c r="E29" s="112"/>
      <c r="F29" s="1"/>
      <c r="G29" s="1"/>
    </row>
    <row r="30" spans="1:7" x14ac:dyDescent="0.3">
      <c r="A30" s="115" t="s">
        <v>64</v>
      </c>
      <c r="B30" s="106"/>
      <c r="C30" s="112"/>
      <c r="D30" s="112"/>
      <c r="E30" s="112"/>
      <c r="F30" s="1"/>
      <c r="G30" s="1"/>
    </row>
    <row r="31" spans="1:7" x14ac:dyDescent="0.3">
      <c r="A31" s="115" t="s">
        <v>62</v>
      </c>
      <c r="B31" s="106"/>
      <c r="C31" s="112"/>
      <c r="D31" s="112"/>
      <c r="E31" s="112"/>
      <c r="F31" s="1"/>
      <c r="G31" s="1"/>
    </row>
    <row r="32" spans="1:7" x14ac:dyDescent="0.3">
      <c r="A32" s="115" t="s">
        <v>65</v>
      </c>
      <c r="B32" s="106"/>
      <c r="C32" s="112"/>
      <c r="D32" s="112"/>
      <c r="E32" s="112"/>
      <c r="F32" s="1"/>
      <c r="G32" s="1"/>
    </row>
    <row r="33" spans="1:7" x14ac:dyDescent="0.3">
      <c r="A33" s="1"/>
      <c r="B33" s="106"/>
      <c r="C33" s="112"/>
      <c r="D33" s="112"/>
      <c r="E33" s="112"/>
      <c r="F33" s="1"/>
      <c r="G33" s="1"/>
    </row>
    <row r="34" spans="1:7" x14ac:dyDescent="0.3">
      <c r="A34" s="12" t="s">
        <v>29</v>
      </c>
      <c r="B34" s="106"/>
      <c r="C34" s="112"/>
      <c r="D34" s="112"/>
      <c r="E34" s="112"/>
      <c r="F34" s="1"/>
      <c r="G34" s="1"/>
    </row>
    <row r="35" spans="1:7" x14ac:dyDescent="0.3">
      <c r="A35" s="115" t="s">
        <v>66</v>
      </c>
      <c r="B35" s="116" t="s">
        <v>204</v>
      </c>
      <c r="C35" s="113" t="s">
        <v>56</v>
      </c>
      <c r="D35" s="113" t="s">
        <v>56</v>
      </c>
      <c r="E35" s="113" t="s">
        <v>56</v>
      </c>
      <c r="F35" s="13"/>
      <c r="G35" s="13" t="s">
        <v>56</v>
      </c>
    </row>
    <row r="36" spans="1:7" x14ac:dyDescent="0.3">
      <c r="A36" s="115" t="s">
        <v>67</v>
      </c>
      <c r="B36" s="116" t="s">
        <v>205</v>
      </c>
      <c r="C36" s="113" t="s">
        <v>56</v>
      </c>
      <c r="D36" s="113" t="s">
        <v>56</v>
      </c>
      <c r="E36" s="113" t="s">
        <v>56</v>
      </c>
      <c r="F36" s="13"/>
      <c r="G36" s="13" t="s">
        <v>56</v>
      </c>
    </row>
    <row r="37" spans="1:7" x14ac:dyDescent="0.3">
      <c r="A37" s="115" t="s">
        <v>68</v>
      </c>
      <c r="B37" s="116" t="s">
        <v>118</v>
      </c>
      <c r="C37" s="113" t="s">
        <v>56</v>
      </c>
      <c r="D37" s="113" t="s">
        <v>56</v>
      </c>
      <c r="E37" s="113" t="s">
        <v>56</v>
      </c>
      <c r="F37" s="13"/>
      <c r="G37" s="13" t="s">
        <v>56</v>
      </c>
    </row>
    <row r="38" spans="1:7" x14ac:dyDescent="0.3">
      <c r="A38" s="115" t="s">
        <v>69</v>
      </c>
      <c r="B38" s="117"/>
      <c r="C38" s="113" t="s">
        <v>56</v>
      </c>
      <c r="D38" s="113" t="s">
        <v>56</v>
      </c>
      <c r="E38" s="113" t="s">
        <v>56</v>
      </c>
      <c r="F38" s="13"/>
      <c r="G38" s="13" t="s">
        <v>56</v>
      </c>
    </row>
  </sheetData>
  <printOptions horizontalCentered="1" verticalCentered="1"/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sqref="A1:G1"/>
    </sheetView>
  </sheetViews>
  <sheetFormatPr baseColWidth="10" defaultColWidth="11.44140625" defaultRowHeight="14.4" x14ac:dyDescent="0.3"/>
  <cols>
    <col min="1" max="1" width="28.6640625" style="29" customWidth="1"/>
    <col min="2" max="2" width="15.44140625" style="29" customWidth="1"/>
    <col min="3" max="5" width="11.44140625" style="29"/>
    <col min="6" max="6" width="15.6640625" style="29" customWidth="1"/>
    <col min="7" max="7" width="39.33203125" style="29" customWidth="1"/>
    <col min="8" max="16384" width="11.44140625" style="29"/>
  </cols>
  <sheetData>
    <row r="1" spans="1:10" ht="27.75" customHeight="1" x14ac:dyDescent="0.3">
      <c r="A1" s="140" t="s">
        <v>3</v>
      </c>
      <c r="B1" s="140"/>
      <c r="C1" s="140"/>
      <c r="D1" s="140"/>
      <c r="E1" s="140"/>
      <c r="F1" s="140"/>
      <c r="G1" s="140"/>
    </row>
    <row r="2" spans="1:10" ht="18" x14ac:dyDescent="0.3">
      <c r="A2" s="53" t="s">
        <v>28</v>
      </c>
      <c r="B2" s="53"/>
      <c r="C2" s="53"/>
      <c r="D2" s="53"/>
      <c r="E2" s="53"/>
      <c r="F2" s="140" t="s">
        <v>33</v>
      </c>
      <c r="G2" s="140"/>
    </row>
    <row r="3" spans="1:10" x14ac:dyDescent="0.3">
      <c r="A3" s="54" t="s">
        <v>19</v>
      </c>
      <c r="B3" s="75">
        <f>(13.7516*G3)+(500.33*G4)-(6.755*G5+66.473)</f>
        <v>1557.8519000000001</v>
      </c>
      <c r="C3" s="54"/>
      <c r="D3" s="54"/>
      <c r="E3" s="54"/>
      <c r="F3" s="56" t="s">
        <v>4</v>
      </c>
      <c r="G3" s="56">
        <v>65</v>
      </c>
      <c r="I3" s="30"/>
      <c r="J3" s="30"/>
    </row>
    <row r="4" spans="1:10" x14ac:dyDescent="0.3">
      <c r="A4" s="54" t="s">
        <v>18</v>
      </c>
      <c r="B4" s="76">
        <f>B3*F6</f>
        <v>2134.2571030000004</v>
      </c>
      <c r="C4" s="54"/>
      <c r="D4" s="54"/>
      <c r="E4" s="54"/>
      <c r="F4" s="56" t="s">
        <v>5</v>
      </c>
      <c r="G4" s="56">
        <v>1.73</v>
      </c>
      <c r="I4" s="30"/>
      <c r="J4" s="30"/>
    </row>
    <row r="5" spans="1:10" x14ac:dyDescent="0.3">
      <c r="A5" s="54"/>
      <c r="B5" s="54"/>
      <c r="C5" s="54"/>
      <c r="D5" s="54"/>
      <c r="E5" s="54"/>
      <c r="F5" s="56" t="s">
        <v>6</v>
      </c>
      <c r="G5" s="56">
        <v>20</v>
      </c>
      <c r="I5" s="30"/>
      <c r="J5" s="30"/>
    </row>
    <row r="6" spans="1:10" x14ac:dyDescent="0.3">
      <c r="A6" s="54"/>
      <c r="B6" s="54"/>
      <c r="C6" s="54"/>
      <c r="D6" s="54"/>
      <c r="E6" s="54"/>
      <c r="F6" s="57">
        <v>1.37</v>
      </c>
      <c r="G6" s="58" t="s">
        <v>8</v>
      </c>
      <c r="I6" s="30"/>
      <c r="J6" s="30"/>
    </row>
    <row r="7" spans="1:10" x14ac:dyDescent="0.3">
      <c r="A7" s="54"/>
      <c r="B7" s="54"/>
      <c r="C7" s="54"/>
      <c r="D7" s="54"/>
      <c r="E7" s="54"/>
      <c r="F7" s="59">
        <v>1.55</v>
      </c>
      <c r="G7" s="56" t="s">
        <v>7</v>
      </c>
      <c r="I7" s="30"/>
      <c r="J7" s="30"/>
    </row>
    <row r="8" spans="1:10" ht="15.6" x14ac:dyDescent="0.3">
      <c r="A8" s="60" t="s">
        <v>27</v>
      </c>
      <c r="B8" s="54"/>
      <c r="C8" s="54"/>
      <c r="D8" s="54"/>
      <c r="E8" s="54"/>
      <c r="F8" s="59">
        <v>1.8</v>
      </c>
      <c r="G8" s="56" t="s">
        <v>9</v>
      </c>
      <c r="I8" s="30"/>
      <c r="J8" s="30"/>
    </row>
    <row r="9" spans="1:10" ht="28.8" x14ac:dyDescent="0.3">
      <c r="A9" s="61" t="s">
        <v>25</v>
      </c>
      <c r="B9" s="77">
        <f>F9*G3</f>
        <v>104</v>
      </c>
      <c r="C9" s="54"/>
      <c r="D9" s="54"/>
      <c r="E9" s="54"/>
      <c r="F9" s="62">
        <v>1.6</v>
      </c>
      <c r="G9" s="56" t="s">
        <v>10</v>
      </c>
      <c r="I9" s="30"/>
      <c r="J9" s="30"/>
    </row>
    <row r="10" spans="1:10" x14ac:dyDescent="0.3">
      <c r="A10" s="54" t="s">
        <v>12</v>
      </c>
      <c r="B10" s="75">
        <f>B9*F10</f>
        <v>416</v>
      </c>
      <c r="C10" s="54"/>
      <c r="D10" s="54"/>
      <c r="E10" s="54"/>
      <c r="F10" s="63">
        <v>4</v>
      </c>
      <c r="G10" s="56" t="s">
        <v>11</v>
      </c>
      <c r="I10" s="30"/>
      <c r="J10" s="30"/>
    </row>
    <row r="11" spans="1:10" x14ac:dyDescent="0.3">
      <c r="A11" s="54"/>
      <c r="B11" s="55"/>
      <c r="C11" s="54"/>
      <c r="D11" s="54"/>
      <c r="E11" s="54"/>
      <c r="F11" s="63"/>
      <c r="G11" s="56"/>
      <c r="I11" s="30"/>
      <c r="J11" s="30"/>
    </row>
    <row r="12" spans="1:10" ht="15.6" x14ac:dyDescent="0.3">
      <c r="A12" s="60" t="s">
        <v>26</v>
      </c>
      <c r="B12" s="54"/>
      <c r="C12" s="54"/>
      <c r="D12" s="54"/>
      <c r="E12" s="54"/>
      <c r="F12" s="56"/>
      <c r="G12" s="56"/>
      <c r="I12" s="30"/>
      <c r="J12" s="30"/>
    </row>
    <row r="13" spans="1:10" ht="28.8" x14ac:dyDescent="0.3">
      <c r="A13" s="61" t="s">
        <v>14</v>
      </c>
      <c r="B13" s="78">
        <f>B4</f>
        <v>2134.2571030000004</v>
      </c>
      <c r="C13" s="54"/>
      <c r="D13" s="54"/>
      <c r="E13" s="54"/>
      <c r="F13" s="64">
        <v>0.2</v>
      </c>
      <c r="G13" s="65" t="s">
        <v>13</v>
      </c>
      <c r="I13" s="30"/>
      <c r="J13" s="30"/>
    </row>
    <row r="14" spans="1:10" x14ac:dyDescent="0.3">
      <c r="A14" s="54" t="s">
        <v>15</v>
      </c>
      <c r="B14" s="75">
        <f>B13*F13</f>
        <v>426.8514206000001</v>
      </c>
      <c r="C14" s="54"/>
      <c r="D14" s="54"/>
      <c r="E14" s="54"/>
      <c r="F14" s="56"/>
      <c r="G14" s="56"/>
      <c r="I14" s="30"/>
      <c r="J14" s="30"/>
    </row>
    <row r="15" spans="1:10" ht="28.8" x14ac:dyDescent="0.3">
      <c r="A15" s="61" t="s">
        <v>17</v>
      </c>
      <c r="B15" s="79">
        <f>B14/F15</f>
        <v>47.427935622222236</v>
      </c>
      <c r="C15" s="54"/>
      <c r="D15" s="54"/>
      <c r="E15" s="54"/>
      <c r="F15" s="63">
        <v>9</v>
      </c>
      <c r="G15" s="56" t="s">
        <v>16</v>
      </c>
      <c r="I15" s="30"/>
      <c r="J15" s="30"/>
    </row>
    <row r="16" spans="1:10" x14ac:dyDescent="0.3">
      <c r="A16" s="61"/>
      <c r="B16" s="66"/>
      <c r="C16" s="54"/>
      <c r="D16" s="54"/>
      <c r="E16" s="54"/>
      <c r="F16" s="63"/>
      <c r="G16" s="56"/>
      <c r="I16" s="30"/>
      <c r="J16" s="30"/>
    </row>
    <row r="17" spans="1:10" ht="15.6" x14ac:dyDescent="0.3">
      <c r="A17" s="60" t="s">
        <v>29</v>
      </c>
      <c r="B17" s="54"/>
      <c r="C17" s="54"/>
      <c r="D17" s="54"/>
      <c r="E17" s="54"/>
      <c r="F17" s="56"/>
      <c r="G17" s="56"/>
      <c r="I17" s="30"/>
      <c r="J17" s="30"/>
    </row>
    <row r="18" spans="1:10" x14ac:dyDescent="0.3">
      <c r="A18" s="61" t="s">
        <v>22</v>
      </c>
      <c r="B18" s="80">
        <f>F18-F19-F20</f>
        <v>1291.4056824000004</v>
      </c>
      <c r="C18" s="54"/>
      <c r="D18" s="54"/>
      <c r="E18" s="54"/>
      <c r="F18" s="88">
        <f>B4</f>
        <v>2134.2571030000004</v>
      </c>
      <c r="G18" s="56" t="s">
        <v>20</v>
      </c>
      <c r="I18" s="30"/>
      <c r="J18" s="30"/>
    </row>
    <row r="19" spans="1:10" x14ac:dyDescent="0.3">
      <c r="A19" s="54"/>
      <c r="B19" s="54"/>
      <c r="C19" s="54"/>
      <c r="D19" s="54"/>
      <c r="E19" s="54"/>
      <c r="F19" s="88">
        <f>B10</f>
        <v>416</v>
      </c>
      <c r="G19" s="56" t="s">
        <v>12</v>
      </c>
      <c r="I19" s="30"/>
      <c r="J19" s="30"/>
    </row>
    <row r="20" spans="1:10" x14ac:dyDescent="0.3">
      <c r="A20" s="54"/>
      <c r="B20" s="54"/>
      <c r="C20" s="54"/>
      <c r="D20" s="54"/>
      <c r="E20" s="54"/>
      <c r="F20" s="88">
        <f>B14</f>
        <v>426.8514206000001</v>
      </c>
      <c r="G20" s="56" t="s">
        <v>21</v>
      </c>
      <c r="I20" s="30"/>
      <c r="J20" s="30"/>
    </row>
    <row r="21" spans="1:10" ht="28.8" x14ac:dyDescent="0.3">
      <c r="A21" s="61" t="s">
        <v>23</v>
      </c>
      <c r="B21" s="81">
        <f>B18/F21</f>
        <v>322.8514206000001</v>
      </c>
      <c r="C21" s="54"/>
      <c r="D21" s="54"/>
      <c r="E21" s="54"/>
      <c r="F21" s="63">
        <v>4</v>
      </c>
      <c r="G21" s="56" t="s">
        <v>24</v>
      </c>
      <c r="I21" s="30"/>
      <c r="J21" s="30"/>
    </row>
    <row r="22" spans="1:10" x14ac:dyDescent="0.3">
      <c r="A22" s="54"/>
      <c r="B22" s="54"/>
      <c r="C22" s="54"/>
      <c r="D22" s="54"/>
      <c r="E22" s="54"/>
      <c r="F22" s="56"/>
      <c r="G22" s="56"/>
      <c r="I22" s="30"/>
      <c r="J22" s="30"/>
    </row>
    <row r="23" spans="1:10" ht="21" x14ac:dyDescent="0.3">
      <c r="A23" s="67" t="s">
        <v>30</v>
      </c>
      <c r="B23" s="54"/>
      <c r="C23" s="54"/>
      <c r="D23" s="54"/>
      <c r="E23" s="54"/>
      <c r="F23" s="56"/>
      <c r="G23" s="56"/>
      <c r="I23" s="30"/>
      <c r="J23" s="30"/>
    </row>
    <row r="24" spans="1:10" ht="15.6" x14ac:dyDescent="0.3">
      <c r="A24" s="60"/>
      <c r="B24" s="54"/>
      <c r="C24" s="54"/>
      <c r="D24" s="54"/>
      <c r="E24" s="54"/>
      <c r="F24" s="56"/>
      <c r="G24" s="56"/>
      <c r="I24" s="30"/>
      <c r="J24" s="30"/>
    </row>
    <row r="25" spans="1:10" x14ac:dyDescent="0.3">
      <c r="A25" s="68" t="s">
        <v>31</v>
      </c>
      <c r="B25" s="54"/>
      <c r="C25" s="54"/>
      <c r="D25" s="54"/>
      <c r="E25" s="54"/>
      <c r="F25" s="86">
        <f>B9</f>
        <v>104</v>
      </c>
      <c r="G25" s="56"/>
      <c r="I25" s="30"/>
      <c r="J25" s="30"/>
    </row>
    <row r="26" spans="1:10" x14ac:dyDescent="0.3">
      <c r="A26" s="54" t="s">
        <v>32</v>
      </c>
      <c r="B26" s="82">
        <f>F26</f>
        <v>34.666666666666664</v>
      </c>
      <c r="C26" s="54"/>
      <c r="D26" s="54"/>
      <c r="E26" s="54"/>
      <c r="F26" s="87">
        <f>F25/3</f>
        <v>34.666666666666664</v>
      </c>
      <c r="G26" s="69">
        <v>104</v>
      </c>
      <c r="I26" s="30"/>
      <c r="J26" s="30"/>
    </row>
    <row r="27" spans="1:10" x14ac:dyDescent="0.3">
      <c r="A27" s="54" t="s">
        <v>0</v>
      </c>
      <c r="B27" s="82">
        <f>F27</f>
        <v>34.666666666666664</v>
      </c>
      <c r="C27" s="54"/>
      <c r="D27" s="54"/>
      <c r="E27" s="54"/>
      <c r="F27" s="87">
        <f>F25/3</f>
        <v>34.666666666666664</v>
      </c>
      <c r="G27" s="69">
        <v>104</v>
      </c>
      <c r="I27" s="30"/>
      <c r="J27" s="30"/>
    </row>
    <row r="28" spans="1:10" x14ac:dyDescent="0.3">
      <c r="A28" s="54" t="s">
        <v>36</v>
      </c>
      <c r="B28" s="82">
        <f t="shared" ref="B28:B29" si="0">F28</f>
        <v>17.333333333333332</v>
      </c>
      <c r="C28" s="54"/>
      <c r="D28" s="54"/>
      <c r="E28" s="54"/>
      <c r="F28" s="87">
        <f>F25/3/2</f>
        <v>17.333333333333332</v>
      </c>
      <c r="G28" s="54" t="s">
        <v>34</v>
      </c>
      <c r="I28" s="30"/>
      <c r="J28" s="30"/>
    </row>
    <row r="29" spans="1:10" x14ac:dyDescent="0.3">
      <c r="A29" s="54" t="s">
        <v>35</v>
      </c>
      <c r="B29" s="82">
        <f t="shared" si="0"/>
        <v>17.333333333333332</v>
      </c>
      <c r="C29" s="54"/>
      <c r="D29" s="54"/>
      <c r="E29" s="54"/>
      <c r="F29" s="87">
        <f>F25/3/2</f>
        <v>17.333333333333332</v>
      </c>
      <c r="G29" s="54" t="s">
        <v>34</v>
      </c>
      <c r="I29" s="30"/>
      <c r="J29" s="30"/>
    </row>
    <row r="30" spans="1:10" x14ac:dyDescent="0.3">
      <c r="A30" s="54"/>
      <c r="B30" s="54"/>
      <c r="C30" s="54"/>
      <c r="D30" s="54"/>
      <c r="E30" s="54"/>
      <c r="F30" s="70"/>
      <c r="G30" s="54"/>
      <c r="I30" s="30"/>
      <c r="J30" s="30"/>
    </row>
    <row r="31" spans="1:10" x14ac:dyDescent="0.3">
      <c r="A31" s="68" t="s">
        <v>26</v>
      </c>
      <c r="B31" s="54"/>
      <c r="C31" s="54"/>
      <c r="D31" s="54"/>
      <c r="E31" s="54"/>
      <c r="F31" s="70"/>
      <c r="G31" s="54"/>
      <c r="I31" s="30"/>
      <c r="J31" s="30"/>
    </row>
    <row r="32" spans="1:10" x14ac:dyDescent="0.3">
      <c r="A32" s="54" t="s">
        <v>32</v>
      </c>
      <c r="B32" s="83">
        <f>F32</f>
        <v>23.713967811111118</v>
      </c>
      <c r="C32" s="54"/>
      <c r="D32" s="54"/>
      <c r="E32" s="54"/>
      <c r="F32" s="85">
        <f>B15/2</f>
        <v>23.713967811111118</v>
      </c>
      <c r="G32" s="54" t="s">
        <v>38</v>
      </c>
      <c r="I32" s="30"/>
      <c r="J32" s="30"/>
    </row>
    <row r="33" spans="1:10" x14ac:dyDescent="0.3">
      <c r="A33" s="54" t="s">
        <v>37</v>
      </c>
      <c r="B33" s="83">
        <f>F33</f>
        <v>23.713967811111118</v>
      </c>
      <c r="C33" s="54"/>
      <c r="D33" s="54"/>
      <c r="E33" s="54"/>
      <c r="F33" s="85">
        <f>B15/2</f>
        <v>23.713967811111118</v>
      </c>
      <c r="G33" s="54" t="s">
        <v>38</v>
      </c>
      <c r="I33" s="30"/>
      <c r="J33" s="30"/>
    </row>
    <row r="34" spans="1:10" x14ac:dyDescent="0.3">
      <c r="A34" s="54"/>
      <c r="B34" s="58"/>
      <c r="C34" s="54"/>
      <c r="D34" s="54"/>
      <c r="E34" s="54"/>
      <c r="F34" s="56"/>
      <c r="G34" s="54"/>
    </row>
    <row r="35" spans="1:10" x14ac:dyDescent="0.3">
      <c r="A35" s="68" t="s">
        <v>29</v>
      </c>
      <c r="B35" s="58"/>
      <c r="C35" s="54"/>
      <c r="D35" s="54"/>
      <c r="E35" s="54"/>
      <c r="F35" s="56"/>
      <c r="G35" s="54"/>
    </row>
    <row r="36" spans="1:10" x14ac:dyDescent="0.3">
      <c r="A36" s="54" t="s">
        <v>32</v>
      </c>
      <c r="B36" s="83">
        <f>F36</f>
        <v>161.42571030000005</v>
      </c>
      <c r="C36" s="54"/>
      <c r="D36" s="54"/>
      <c r="E36" s="54"/>
      <c r="F36" s="85">
        <f>B21/2</f>
        <v>161.42571030000005</v>
      </c>
      <c r="G36" s="54" t="s">
        <v>39</v>
      </c>
    </row>
    <row r="37" spans="1:10" x14ac:dyDescent="0.3">
      <c r="A37" s="54" t="s">
        <v>0</v>
      </c>
      <c r="B37" s="84">
        <f>F37</f>
        <v>0</v>
      </c>
      <c r="C37" s="54"/>
      <c r="D37" s="54"/>
      <c r="E37" s="54"/>
      <c r="F37" s="71">
        <v>0</v>
      </c>
      <c r="G37" s="71" t="s">
        <v>40</v>
      </c>
    </row>
    <row r="38" spans="1:10" x14ac:dyDescent="0.3">
      <c r="A38" s="54" t="s">
        <v>1</v>
      </c>
      <c r="B38" s="83">
        <f>F38</f>
        <v>161.42571030000005</v>
      </c>
      <c r="C38" s="54"/>
      <c r="D38" s="54"/>
      <c r="E38" s="54"/>
      <c r="F38" s="85">
        <f>B21/2</f>
        <v>161.42571030000005</v>
      </c>
      <c r="G38" s="54" t="s">
        <v>39</v>
      </c>
    </row>
    <row r="39" spans="1:10" x14ac:dyDescent="0.3">
      <c r="A39" s="54"/>
      <c r="B39" s="58"/>
      <c r="C39" s="54"/>
      <c r="D39" s="54"/>
      <c r="E39" s="54"/>
      <c r="F39" s="56"/>
      <c r="G39" s="54"/>
    </row>
    <row r="40" spans="1:10" x14ac:dyDescent="0.3">
      <c r="A40" s="68" t="s">
        <v>41</v>
      </c>
      <c r="B40" s="58"/>
      <c r="C40" s="54"/>
      <c r="D40" s="54"/>
      <c r="E40" s="54"/>
      <c r="F40" s="56"/>
      <c r="G40" s="54"/>
    </row>
    <row r="41" spans="1:10" x14ac:dyDescent="0.3">
      <c r="A41" s="54"/>
      <c r="B41" s="58"/>
      <c r="C41" s="54"/>
      <c r="D41" s="54"/>
      <c r="E41" s="54"/>
      <c r="F41" s="54"/>
      <c r="G41" s="54"/>
    </row>
    <row r="42" spans="1:10" x14ac:dyDescent="0.3">
      <c r="A42" s="72" t="s">
        <v>31</v>
      </c>
      <c r="B42" s="58"/>
      <c r="C42" s="54"/>
      <c r="D42" s="54"/>
      <c r="E42" s="54"/>
      <c r="F42" s="54"/>
      <c r="G42" s="54"/>
    </row>
    <row r="43" spans="1:10" x14ac:dyDescent="0.3">
      <c r="A43" s="73" t="s">
        <v>42</v>
      </c>
      <c r="B43" s="58"/>
      <c r="C43" s="54"/>
      <c r="D43" s="54"/>
      <c r="E43" s="54"/>
      <c r="F43" s="54"/>
      <c r="G43" s="54"/>
    </row>
    <row r="44" spans="1:10" x14ac:dyDescent="0.3">
      <c r="A44" s="73" t="s">
        <v>43</v>
      </c>
      <c r="B44" s="58"/>
      <c r="C44" s="54"/>
      <c r="D44" s="54"/>
      <c r="E44" s="54"/>
      <c r="F44" s="54"/>
      <c r="G44" s="54"/>
    </row>
    <row r="45" spans="1:10" x14ac:dyDescent="0.3">
      <c r="A45" s="73" t="s">
        <v>44</v>
      </c>
      <c r="B45" s="58"/>
      <c r="C45" s="54"/>
      <c r="D45" s="54"/>
      <c r="E45" s="54"/>
      <c r="F45" s="54"/>
      <c r="G45" s="54"/>
    </row>
    <row r="46" spans="1:10" x14ac:dyDescent="0.3">
      <c r="A46" s="73" t="s">
        <v>45</v>
      </c>
      <c r="B46" s="58"/>
      <c r="C46" s="54"/>
      <c r="D46" s="54"/>
      <c r="E46" s="54"/>
      <c r="F46" s="54"/>
      <c r="G46" s="54"/>
    </row>
    <row r="47" spans="1:10" x14ac:dyDescent="0.3">
      <c r="A47" s="73" t="s">
        <v>46</v>
      </c>
      <c r="B47" s="58"/>
      <c r="C47" s="54"/>
      <c r="D47" s="54"/>
      <c r="E47" s="54"/>
      <c r="F47" s="54"/>
      <c r="G47" s="54"/>
    </row>
    <row r="48" spans="1:10" x14ac:dyDescent="0.3">
      <c r="A48" s="54"/>
      <c r="B48" s="58"/>
      <c r="C48" s="54"/>
      <c r="D48" s="54"/>
      <c r="E48" s="54"/>
      <c r="F48" s="54"/>
      <c r="G48" s="54"/>
    </row>
    <row r="49" spans="1:7" x14ac:dyDescent="0.3">
      <c r="A49" s="72" t="s">
        <v>26</v>
      </c>
      <c r="B49" s="54"/>
      <c r="C49" s="54"/>
      <c r="D49" s="54"/>
      <c r="E49" s="54"/>
      <c r="F49" s="54"/>
      <c r="G49" s="54"/>
    </row>
    <row r="50" spans="1:7" x14ac:dyDescent="0.3">
      <c r="A50" s="73" t="s">
        <v>47</v>
      </c>
      <c r="B50" s="54"/>
      <c r="C50" s="54"/>
      <c r="D50" s="54"/>
      <c r="E50" s="54"/>
      <c r="F50" s="54"/>
      <c r="G50" s="54"/>
    </row>
    <row r="51" spans="1:7" x14ac:dyDescent="0.3">
      <c r="A51" s="73" t="s">
        <v>44</v>
      </c>
      <c r="B51" s="54"/>
      <c r="C51" s="54"/>
      <c r="D51" s="54"/>
      <c r="E51" s="54"/>
      <c r="F51" s="54"/>
      <c r="G51" s="54"/>
    </row>
    <row r="52" spans="1:7" x14ac:dyDescent="0.3">
      <c r="A52" s="73" t="s">
        <v>48</v>
      </c>
      <c r="B52" s="54"/>
      <c r="C52" s="54"/>
      <c r="D52" s="54"/>
      <c r="E52" s="54"/>
      <c r="F52" s="54"/>
      <c r="G52" s="54"/>
    </row>
    <row r="53" spans="1:7" x14ac:dyDescent="0.3">
      <c r="A53" s="73" t="s">
        <v>46</v>
      </c>
      <c r="B53" s="54"/>
      <c r="C53" s="54"/>
      <c r="D53" s="54"/>
      <c r="E53" s="54"/>
      <c r="F53" s="54"/>
      <c r="G53" s="54"/>
    </row>
    <row r="54" spans="1:7" x14ac:dyDescent="0.3">
      <c r="A54" s="73" t="s">
        <v>49</v>
      </c>
      <c r="B54" s="54"/>
      <c r="C54" s="54"/>
      <c r="D54" s="54"/>
      <c r="E54" s="54"/>
      <c r="F54" s="54"/>
      <c r="G54" s="54"/>
    </row>
    <row r="55" spans="1:7" x14ac:dyDescent="0.3">
      <c r="A55" s="54"/>
      <c r="B55" s="54"/>
      <c r="C55" s="54"/>
      <c r="D55" s="54"/>
      <c r="E55" s="54"/>
      <c r="F55" s="54"/>
      <c r="G55" s="54"/>
    </row>
    <row r="56" spans="1:7" x14ac:dyDescent="0.3">
      <c r="A56" s="72" t="s">
        <v>29</v>
      </c>
      <c r="B56" s="54"/>
      <c r="C56" s="54"/>
      <c r="D56" s="54"/>
      <c r="E56" s="54"/>
      <c r="F56" s="54"/>
      <c r="G56" s="54"/>
    </row>
    <row r="57" spans="1:7" x14ac:dyDescent="0.3">
      <c r="A57" s="73" t="s">
        <v>50</v>
      </c>
      <c r="B57" s="73" t="s">
        <v>54</v>
      </c>
      <c r="C57" s="54"/>
      <c r="D57" s="74" t="s">
        <v>56</v>
      </c>
      <c r="E57" s="54"/>
      <c r="F57" s="54"/>
      <c r="G57" s="54"/>
    </row>
    <row r="58" spans="1:7" x14ac:dyDescent="0.3">
      <c r="A58" s="73" t="s">
        <v>51</v>
      </c>
      <c r="B58" s="73" t="s">
        <v>55</v>
      </c>
      <c r="C58" s="54"/>
      <c r="D58" s="74" t="s">
        <v>56</v>
      </c>
      <c r="E58" s="54"/>
      <c r="F58" s="54"/>
      <c r="G58" s="54"/>
    </row>
    <row r="59" spans="1:7" x14ac:dyDescent="0.3">
      <c r="A59" s="73" t="s">
        <v>52</v>
      </c>
      <c r="B59" s="73" t="s">
        <v>57</v>
      </c>
      <c r="C59" s="54"/>
      <c r="D59" s="74" t="s">
        <v>56</v>
      </c>
      <c r="E59" s="54"/>
      <c r="F59" s="54"/>
      <c r="G59" s="54"/>
    </row>
    <row r="60" spans="1:7" x14ac:dyDescent="0.3">
      <c r="A60" s="73" t="s">
        <v>53</v>
      </c>
      <c r="B60" s="74"/>
      <c r="C60" s="54"/>
      <c r="D60" s="74" t="s">
        <v>56</v>
      </c>
      <c r="E60" s="54"/>
      <c r="F60" s="54"/>
      <c r="G60" s="54"/>
    </row>
  </sheetData>
  <sheetProtection sheet="1" objects="1" scenarios="1"/>
  <mergeCells count="2">
    <mergeCell ref="A1:G1"/>
    <mergeCell ref="F2:G2"/>
  </mergeCells>
  <printOptions horizontalCentered="1" verticalCentered="1"/>
  <pageMargins left="0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tabSelected="1" zoomScale="90" zoomScaleNormal="90" workbookViewId="0"/>
  </sheetViews>
  <sheetFormatPr baseColWidth="10" defaultColWidth="11.44140625" defaultRowHeight="14.4" x14ac:dyDescent="0.3"/>
  <cols>
    <col min="1" max="1" width="16.109375" style="29" customWidth="1"/>
    <col min="2" max="2" width="12.77734375" style="29" customWidth="1"/>
    <col min="3" max="3" width="12.6640625" style="29" customWidth="1"/>
    <col min="4" max="4" width="12.77734375" style="29" customWidth="1"/>
    <col min="5" max="5" width="12.109375" style="29" customWidth="1"/>
    <col min="6" max="6" width="7.5546875" style="29" customWidth="1"/>
    <col min="7" max="7" width="18.5546875" style="30" customWidth="1"/>
    <col min="8" max="8" width="8.21875" style="30" customWidth="1"/>
    <col min="9" max="9" width="25.5546875" style="29" customWidth="1"/>
    <col min="10" max="10" width="15.109375" style="29" customWidth="1"/>
    <col min="11" max="11" width="14.88671875" style="29" customWidth="1"/>
    <col min="12" max="14" width="11.44140625" style="29"/>
    <col min="15" max="15" width="10.88671875" style="29" customWidth="1"/>
    <col min="16" max="16" width="6.109375" style="29" customWidth="1"/>
    <col min="17" max="17" width="11.44140625" style="29"/>
    <col min="18" max="18" width="13" style="105" customWidth="1"/>
    <col min="19" max="19" width="13.6640625" style="105" customWidth="1"/>
    <col min="20" max="16384" width="11.44140625" style="29"/>
  </cols>
  <sheetData>
    <row r="1" spans="1:19" s="121" customFormat="1" ht="30.6" customHeight="1" thickBot="1" x14ac:dyDescent="0.35">
      <c r="A1" s="138" t="s">
        <v>71</v>
      </c>
      <c r="B1" s="120" t="s">
        <v>74</v>
      </c>
      <c r="C1" s="120" t="s">
        <v>72</v>
      </c>
      <c r="D1" s="120" t="s">
        <v>73</v>
      </c>
      <c r="E1" s="120" t="s">
        <v>206</v>
      </c>
      <c r="F1" s="119" t="s">
        <v>80</v>
      </c>
      <c r="G1" s="119" t="s">
        <v>119</v>
      </c>
      <c r="H1" s="119" t="s">
        <v>143</v>
      </c>
      <c r="I1" s="120" t="s">
        <v>124</v>
      </c>
      <c r="K1" s="142" t="s">
        <v>125</v>
      </c>
      <c r="L1" s="142"/>
      <c r="R1" s="153" t="s">
        <v>207</v>
      </c>
      <c r="S1" s="154" t="s">
        <v>208</v>
      </c>
    </row>
    <row r="2" spans="1:19" x14ac:dyDescent="0.3">
      <c r="A2" s="139" t="s">
        <v>90</v>
      </c>
      <c r="B2" s="17">
        <f>IFERROR(VLOOKUP(A2,'recherveV Source'!A3:I190,2,FALSE),0)</f>
        <v>0.75</v>
      </c>
      <c r="C2" s="17">
        <f>IFERROR(VLOOKUP(A2,'recherveV Source'!A3:I190,3,FALSE),0)</f>
        <v>0.5</v>
      </c>
      <c r="D2" s="17">
        <f>IFERROR(VLOOKUP(A2,'recherveV Source'!A3:I190,4,FALSE),0)</f>
        <v>35</v>
      </c>
      <c r="E2" s="18">
        <f>IFERROR(VLOOKUP(A2,'recherveV Source'!A3:I190,5,FALSE),0)</f>
        <v>130</v>
      </c>
      <c r="F2" s="16" t="str">
        <f>IFERROR(VLOOKUP(A2,'recherveV Source'!A3:I190,6,FALSE),0)</f>
        <v>Bas</v>
      </c>
      <c r="G2" s="19" t="str">
        <f>IFERROR(VLOOKUP(A2,'recherveV Source'!A3:I190,8,FALSE),0)</f>
        <v>250 g = 1 pomme</v>
      </c>
      <c r="H2" s="20" t="str">
        <f>IFERROR(VLOOKUP(A2,'recherveV Source'!A3:I190,9,FALSE),"")</f>
        <v>✓</v>
      </c>
      <c r="I2" s="29" t="s">
        <v>121</v>
      </c>
      <c r="J2" s="21">
        <f>CALCUL!B4</f>
        <v>2134.2571030000004</v>
      </c>
      <c r="K2" s="143">
        <f>J2-SUM(E2:E48,O10+O15+O20+O25+N29)</f>
        <v>1444.8571030000003</v>
      </c>
      <c r="L2" s="144"/>
      <c r="R2" s="147">
        <f t="shared" ref="R2:R15" si="0">IFERROR(MATCH(A2,alim,0),"")</f>
        <v>43</v>
      </c>
      <c r="S2" s="148" t="str">
        <f t="shared" ref="S2:S15" si="1">IFERROR(INDEX(plaj,R2,11),"")</f>
        <v>Matin</v>
      </c>
    </row>
    <row r="3" spans="1:19" x14ac:dyDescent="0.3">
      <c r="A3" s="139" t="s">
        <v>203</v>
      </c>
      <c r="B3" s="17">
        <f>IFERROR(VLOOKUP(A3,'recherveV Source'!A3:I191,2,FALSE),0)</f>
        <v>4</v>
      </c>
      <c r="C3" s="17">
        <f>IFERROR(VLOOKUP(A3,'recherveV Source'!A3:I191,3,FALSE),0)</f>
        <v>1</v>
      </c>
      <c r="D3" s="17">
        <f>IFERROR(VLOOKUP(A3,'recherveV Source'!A3:I191,4,FALSE),0)</f>
        <v>4.5</v>
      </c>
      <c r="E3" s="18">
        <f>IFERROR(VLOOKUP(A3,'recherveV Source'!A3:I191,5,FALSE),0)</f>
        <v>51</v>
      </c>
      <c r="F3" s="16" t="str">
        <f>IFERROR(VLOOKUP(A3,'recherveV Source'!A3:I191,6,FALSE),0)</f>
        <v>Bas</v>
      </c>
      <c r="G3" s="19" t="str">
        <f>IFERROR(VLOOKUP(A3,'recherveV Source'!A3:I191,8,FALSE),0)</f>
        <v>100 g</v>
      </c>
      <c r="H3" s="20" t="str">
        <f>IFERROR(VLOOKUP(A3,'recherveV Source'!A3:I191,9,FALSE),"")</f>
        <v>✓</v>
      </c>
      <c r="I3" s="29" t="s">
        <v>120</v>
      </c>
      <c r="J3" s="22">
        <f>CALCUL!B9</f>
        <v>104</v>
      </c>
      <c r="K3" s="143">
        <f>J3-SUM(B2:B48,L10+L15+L20+L25+K29)</f>
        <v>43.09</v>
      </c>
      <c r="L3" s="144"/>
      <c r="R3" s="149">
        <f t="shared" si="0"/>
        <v>57</v>
      </c>
      <c r="S3" s="150" t="str">
        <f t="shared" si="1"/>
        <v>Matin</v>
      </c>
    </row>
    <row r="4" spans="1:19" x14ac:dyDescent="0.3">
      <c r="A4" s="139" t="s">
        <v>101</v>
      </c>
      <c r="B4" s="17">
        <f>IFERROR(VLOOKUP(A4,'recherveV Source'!A4:I192,2,FALSE),0)</f>
        <v>2.6</v>
      </c>
      <c r="C4" s="17">
        <f>IFERROR(VLOOKUP(A4,'recherveV Source'!A4:I192,3,FALSE),0)</f>
        <v>0.8</v>
      </c>
      <c r="D4" s="17">
        <f>IFERROR(VLOOKUP(A4,'recherveV Source'!A4:I192,4,FALSE),0)</f>
        <v>54</v>
      </c>
      <c r="E4" s="18">
        <f>IFERROR(VLOOKUP(A4,'recherveV Source'!A4:I192,5,FALSE),0)</f>
        <v>210</v>
      </c>
      <c r="F4" s="16" t="str">
        <f>IFERROR(VLOOKUP(A4,'recherveV Source'!A4:I192,6,FALSE),0)</f>
        <v>Moyen</v>
      </c>
      <c r="G4" s="19" t="str">
        <f>IFERROR(VLOOKUP(A4,'recherveV Source'!A4:I192,8,FALSE),0)</f>
        <v>200 g = 1 banane</v>
      </c>
      <c r="H4" s="20" t="str">
        <f>IFERROR(VLOOKUP(A4,'recherveV Source'!A4:I192,9,FALSE),"")</f>
        <v>✓</v>
      </c>
      <c r="I4" s="29" t="s">
        <v>122</v>
      </c>
      <c r="J4" s="22">
        <f>CALCUL!B15</f>
        <v>47.427935622222236</v>
      </c>
      <c r="K4" s="143">
        <f>J4-SUM(C2:C48,M10+M15+M20+M25+L29)</f>
        <v>37.467935622222235</v>
      </c>
      <c r="L4" s="144"/>
      <c r="R4" s="149">
        <f t="shared" si="0"/>
        <v>6</v>
      </c>
      <c r="S4" s="150" t="str">
        <f t="shared" si="1"/>
        <v>6h-7h</v>
      </c>
    </row>
    <row r="5" spans="1:19" x14ac:dyDescent="0.3">
      <c r="A5" s="139" t="s">
        <v>93</v>
      </c>
      <c r="B5" s="17">
        <f>IFERROR(VLOOKUP(A5,'recherveV Source'!A5:I193,2,FALSE),0)</f>
        <v>0.86</v>
      </c>
      <c r="C5" s="17">
        <f>IFERROR(VLOOKUP(A5,'recherveV Source'!A5:I193,3,FALSE),0)</f>
        <v>0.26</v>
      </c>
      <c r="D5" s="17">
        <f>IFERROR(VLOOKUP(A5,'recherveV Source'!A5:I193,4,FALSE),0)</f>
        <v>2.2599999999999998</v>
      </c>
      <c r="E5" s="18">
        <f>IFERROR(VLOOKUP(A5,'recherveV Source'!A5:I193,5,FALSE),0)</f>
        <v>18.399999999999999</v>
      </c>
      <c r="F5" s="16" t="str">
        <f>IFERROR(VLOOKUP(A5,'recherveV Source'!A5:I193,6,FALSE),0)</f>
        <v>Bas</v>
      </c>
      <c r="G5" s="19" t="str">
        <f>IFERROR(VLOOKUP(A5,'recherveV Source'!A5:I193,8,FALSE),0)</f>
        <v>100 g</v>
      </c>
      <c r="H5" s="20" t="str">
        <f>IFERROR(VLOOKUP(A5,'recherveV Source'!A5:I193,9,FALSE),"")</f>
        <v>✓</v>
      </c>
      <c r="I5" s="29" t="s">
        <v>123</v>
      </c>
      <c r="J5" s="22">
        <f>CALCUL!B21</f>
        <v>322.8514206000001</v>
      </c>
      <c r="K5" s="143">
        <f>J5-SUM(D2:D48,N10+N15+N20+N25+M29)</f>
        <v>225.79142060000009</v>
      </c>
      <c r="L5" s="144"/>
      <c r="R5" s="149">
        <f t="shared" si="0"/>
        <v>54</v>
      </c>
      <c r="S5" s="150" t="str">
        <f t="shared" si="1"/>
        <v>Soir</v>
      </c>
    </row>
    <row r="6" spans="1:19" x14ac:dyDescent="0.3">
      <c r="A6" s="139" t="s">
        <v>2</v>
      </c>
      <c r="B6" s="17">
        <f>IFERROR(VLOOKUP(A6,'recherveV Source'!A7:I195,2,FALSE),0)</f>
        <v>24.2</v>
      </c>
      <c r="C6" s="17">
        <f>IFERROR(VLOOKUP(A6,'recherveV Source'!A7:I195,3,FALSE),0)</f>
        <v>0.4</v>
      </c>
      <c r="D6" s="17">
        <f>IFERROR(VLOOKUP(A6,'recherveV Source'!A7:I195,4,FALSE),0)</f>
        <v>1.3</v>
      </c>
      <c r="E6" s="18">
        <f>IFERROR(VLOOKUP(A6,'recherveV Source'!A7:I195,5,FALSE),0)</f>
        <v>110</v>
      </c>
      <c r="F6" s="16" t="str">
        <f>IFERROR(VLOOKUP(A6,'recherveV Source'!A7:I195,6,FALSE),0)</f>
        <v>rien</v>
      </c>
      <c r="G6" s="19" t="str">
        <f>IFERROR(VLOOKUP(A6,'recherveV Source'!A7:I195,8,FALSE),0)</f>
        <v>1 portion</v>
      </c>
      <c r="H6" s="20" t="str">
        <f>IFERROR(VLOOKUP(A6,'recherveV Source'!A7:I195,9,FALSE),"")</f>
        <v>✓</v>
      </c>
      <c r="R6" s="149">
        <f t="shared" si="0"/>
        <v>56</v>
      </c>
      <c r="S6" s="150" t="str">
        <f t="shared" si="1"/>
        <v>Matin et 6h-7h</v>
      </c>
    </row>
    <row r="7" spans="1:19" x14ac:dyDescent="0.3">
      <c r="A7" s="139" t="s">
        <v>136</v>
      </c>
      <c r="B7" s="17">
        <f>IFERROR(VLOOKUP(A7,'recherveV Source'!A8:I196,2,FALSE),0)</f>
        <v>28.5</v>
      </c>
      <c r="C7" s="17">
        <f>IFERROR(VLOOKUP(A7,'recherveV Source'!A8:I196,3,FALSE),0)</f>
        <v>7</v>
      </c>
      <c r="D7" s="17">
        <f>IFERROR(VLOOKUP(A7,'recherveV Source'!A8:I196,4,FALSE),0)</f>
        <v>0</v>
      </c>
      <c r="E7" s="18">
        <f>IFERROR(VLOOKUP(A7,'recherveV Source'!A8:I196,5,FALSE),0)</f>
        <v>170</v>
      </c>
      <c r="F7" s="16" t="str">
        <f>IFERROR(VLOOKUP(A7,'recherveV Source'!A8:I196,6,FALSE),0)</f>
        <v>rien</v>
      </c>
      <c r="G7" s="19" t="str">
        <f>IFERROR(VLOOKUP(A7,'recherveV Source'!A8:I196,8,FALSE),0)</f>
        <v>100 g cuit</v>
      </c>
      <c r="H7" s="20" t="str">
        <f>IFERROR(VLOOKUP(A7,'recherveV Source'!A8:I196,9,FALSE),"")</f>
        <v>✓</v>
      </c>
      <c r="R7" s="149">
        <f t="shared" si="0"/>
        <v>19</v>
      </c>
      <c r="S7" s="150" t="str">
        <f t="shared" si="1"/>
        <v>Midi</v>
      </c>
    </row>
    <row r="8" spans="1:19" x14ac:dyDescent="0.3">
      <c r="A8" s="139"/>
      <c r="B8" s="17">
        <f>IFERROR(VLOOKUP(A8,'recherveV Source'!A9:I197,2,FALSE),0)</f>
        <v>0</v>
      </c>
      <c r="C8" s="17">
        <f>IFERROR(VLOOKUP(A8,'recherveV Source'!A9:I197,3,FALSE),0)</f>
        <v>0</v>
      </c>
      <c r="D8" s="17">
        <f>IFERROR(VLOOKUP(A8,'recherveV Source'!A9:I197,4,FALSE),0)</f>
        <v>0</v>
      </c>
      <c r="E8" s="18">
        <f>IFERROR(VLOOKUP(A8,'recherveV Source'!A9:I197,5,FALSE),0)</f>
        <v>0</v>
      </c>
      <c r="F8" s="16">
        <f>IFERROR(VLOOKUP(A8,'recherveV Source'!A9:I197,6,FALSE),0)</f>
        <v>0</v>
      </c>
      <c r="G8" s="19">
        <f>IFERROR(VLOOKUP(A8,'recherveV Source'!A9:I197,8,FALSE),0)</f>
        <v>0</v>
      </c>
      <c r="H8" s="20" t="str">
        <f>IFERROR(VLOOKUP(A8,'recherveV Source'!A9:I197,9,FALSE),"")</f>
        <v/>
      </c>
      <c r="I8" s="29" t="s">
        <v>71</v>
      </c>
      <c r="J8" s="28" t="s">
        <v>152</v>
      </c>
      <c r="K8" s="28" t="s">
        <v>119</v>
      </c>
      <c r="L8" s="27" t="s">
        <v>31</v>
      </c>
      <c r="M8" s="27" t="s">
        <v>26</v>
      </c>
      <c r="N8" s="27" t="s">
        <v>29</v>
      </c>
      <c r="O8" s="27" t="s">
        <v>132</v>
      </c>
      <c r="P8" s="27" t="s">
        <v>145</v>
      </c>
      <c r="R8" s="149" t="str">
        <f t="shared" si="0"/>
        <v/>
      </c>
      <c r="S8" s="150" t="str">
        <f t="shared" si="1"/>
        <v/>
      </c>
    </row>
    <row r="9" spans="1:19" x14ac:dyDescent="0.3">
      <c r="A9" s="139"/>
      <c r="B9" s="17">
        <f>IFERROR(VLOOKUP(A9,'recherveV Source'!A10:I198,2,FALSE),0)</f>
        <v>0</v>
      </c>
      <c r="C9" s="17">
        <f>IFERROR(VLOOKUP(A9,'recherveV Source'!A10:I198,3,FALSE),0)</f>
        <v>0</v>
      </c>
      <c r="D9" s="17">
        <f>IFERROR(VLOOKUP(A9,'recherveV Source'!A10:I198,4,FALSE),0)</f>
        <v>0</v>
      </c>
      <c r="E9" s="18">
        <f>IFERROR(VLOOKUP(A9,'recherveV Source'!A10:I198,5,FALSE),0)</f>
        <v>0</v>
      </c>
      <c r="F9" s="16">
        <f>IFERROR(VLOOKUP(A9,'recherveV Source'!A10:I198,6,FALSE),0)</f>
        <v>0</v>
      </c>
      <c r="G9" s="19">
        <f>IFERROR(VLOOKUP(A9,'recherveV Source'!A10:I198,8,FALSE),0)</f>
        <v>0</v>
      </c>
      <c r="H9" s="20" t="str">
        <f>IFERROR(VLOOKUP(A9,'recherveV Source'!A10:I198,9,FALSE),"")</f>
        <v/>
      </c>
      <c r="I9" s="33" t="s">
        <v>99</v>
      </c>
      <c r="J9" s="23">
        <f>IFERROR(VLOOKUP(I9,'recherveV Source'!A2:G115,7,FALSE),0)</f>
        <v>100</v>
      </c>
      <c r="K9" s="24" t="str">
        <f>IFERROR(VLOOKUP(I9,'recherveV Source'!A3:J112,10,FALSE),0)</f>
        <v>g</v>
      </c>
      <c r="L9" s="22">
        <f>IFERROR(VLOOKUP(I9,'recherveV Source'!A2:G115,2,FALSE),0)</f>
        <v>13</v>
      </c>
      <c r="M9" s="22">
        <f>IFERROR(VLOOKUP(I9,'recherveV Source'!A2:G115,3,FALSE),0)</f>
        <v>7</v>
      </c>
      <c r="N9" s="22">
        <f>IFERROR(VLOOKUP(I9,'recherveV Source'!A2:G115,4,FALSE),0)</f>
        <v>61</v>
      </c>
      <c r="O9" s="18">
        <f>IFERROR(VLOOKUP(I9,'recherveV Source'!A2:G115,5,FALSE),0)</f>
        <v>375</v>
      </c>
      <c r="P9" s="20" t="str">
        <f>IFERROR(VLOOKUP(I9,'recherveV Source'!A3:I190,9,FALSE),"")</f>
        <v>✓</v>
      </c>
      <c r="R9" s="149" t="str">
        <f t="shared" si="0"/>
        <v/>
      </c>
      <c r="S9" s="150" t="str">
        <f t="shared" si="1"/>
        <v/>
      </c>
    </row>
    <row r="10" spans="1:19" x14ac:dyDescent="0.3">
      <c r="A10" s="139"/>
      <c r="B10" s="17">
        <f>IFERROR(VLOOKUP(A10,'recherveV Source'!A11:I199,2,FALSE),0)</f>
        <v>0</v>
      </c>
      <c r="C10" s="17">
        <f>IFERROR(VLOOKUP(A10,'recherveV Source'!A11:I199,3,FALSE),0)</f>
        <v>0</v>
      </c>
      <c r="D10" s="17">
        <f>IFERROR(VLOOKUP(A10,'recherveV Source'!A11:I199,4,FALSE),0)</f>
        <v>0</v>
      </c>
      <c r="E10" s="18">
        <f>IFERROR(VLOOKUP(A10,'recherveV Source'!A11:I199,5,FALSE),0)</f>
        <v>0</v>
      </c>
      <c r="F10" s="16">
        <f>IFERROR(VLOOKUP(A10,'recherveV Source'!A11:I199,6,FALSE),0)</f>
        <v>0</v>
      </c>
      <c r="G10" s="19">
        <f>IFERROR(VLOOKUP(A10,'recherveV Source'!A11:I199,8,FALSE),0)</f>
        <v>0</v>
      </c>
      <c r="H10" s="20" t="str">
        <f>IFERROR(VLOOKUP(A10,'recherveV Source'!A11:I199,9,FALSE),"")</f>
        <v/>
      </c>
      <c r="I10" s="34" t="s">
        <v>134</v>
      </c>
      <c r="J10" s="33"/>
      <c r="K10" s="24" t="str">
        <f>K9</f>
        <v>g</v>
      </c>
      <c r="L10" s="22">
        <f>IFERROR(L9/J9*J10,0)</f>
        <v>0</v>
      </c>
      <c r="M10" s="22">
        <f>IFERROR(M9/J9*J10,0)</f>
        <v>0</v>
      </c>
      <c r="N10" s="22">
        <f>IFERROR(N9/J9*J10,0)</f>
        <v>0</v>
      </c>
      <c r="O10" s="18">
        <f>IFERROR(O9/J9*J10,0)</f>
        <v>0</v>
      </c>
      <c r="P10" s="20" t="str">
        <f>P9</f>
        <v>✓</v>
      </c>
      <c r="R10" s="149" t="str">
        <f t="shared" si="0"/>
        <v/>
      </c>
      <c r="S10" s="150" t="str">
        <f t="shared" si="1"/>
        <v/>
      </c>
    </row>
    <row r="11" spans="1:19" x14ac:dyDescent="0.3">
      <c r="A11" s="139"/>
      <c r="B11" s="17">
        <f>IFERROR(VLOOKUP(A11,'recherveV Source'!A12:I200,2,FALSE),0)</f>
        <v>0</v>
      </c>
      <c r="C11" s="17">
        <f>IFERROR(VLOOKUP(A11,'recherveV Source'!A12:I200,3,FALSE),0)</f>
        <v>0</v>
      </c>
      <c r="D11" s="17">
        <f>IFERROR(VLOOKUP(A11,'recherveV Source'!A12:I200,4,FALSE),0)</f>
        <v>0</v>
      </c>
      <c r="E11" s="18">
        <f>IFERROR(VLOOKUP(A11,'recherveV Source'!A12:I200,5,FALSE),0)</f>
        <v>0</v>
      </c>
      <c r="F11" s="16">
        <f>IFERROR(VLOOKUP(A11,'recherveV Source'!A12:I200,6,FALSE),0)</f>
        <v>0</v>
      </c>
      <c r="G11" s="19">
        <f>IFERROR(VLOOKUP(A11,'recherveV Source'!A12:I200,8,FALSE),0)</f>
        <v>0</v>
      </c>
      <c r="H11" s="20" t="str">
        <f>IFERROR(VLOOKUP(A11,'recherveV Source'!A12:I200,9,FALSE),"")</f>
        <v/>
      </c>
      <c r="L11" s="35"/>
      <c r="R11" s="149" t="str">
        <f t="shared" si="0"/>
        <v/>
      </c>
      <c r="S11" s="150" t="str">
        <f t="shared" si="1"/>
        <v/>
      </c>
    </row>
    <row r="12" spans="1:19" x14ac:dyDescent="0.3">
      <c r="A12" s="139"/>
      <c r="B12" s="17">
        <f>IFERROR(VLOOKUP(A12,'recherveV Source'!A13:I201,2,FALSE),0)</f>
        <v>0</v>
      </c>
      <c r="C12" s="17">
        <f>IFERROR(VLOOKUP(A12,'recherveV Source'!A13:I201,3,FALSE),0)</f>
        <v>0</v>
      </c>
      <c r="D12" s="17">
        <f>IFERROR(VLOOKUP(A12,'recherveV Source'!A13:I201,4,FALSE),0)</f>
        <v>0</v>
      </c>
      <c r="E12" s="18">
        <f>IFERROR(VLOOKUP(A12,'recherveV Source'!A13:I201,5,FALSE),0)</f>
        <v>0</v>
      </c>
      <c r="F12" s="16">
        <f>IFERROR(VLOOKUP(A12,'recherveV Source'!A13:I201,6,FALSE),0)</f>
        <v>0</v>
      </c>
      <c r="G12" s="19">
        <f>IFERROR(VLOOKUP(A12,'recherveV Source'!A13:I201,8,FALSE),0)</f>
        <v>0</v>
      </c>
      <c r="H12" s="20" t="str">
        <f>IFERROR(VLOOKUP(A12,'recherveV Source'!A13:I201,9,FALSE),"")</f>
        <v/>
      </c>
      <c r="R12" s="149" t="str">
        <f t="shared" si="0"/>
        <v/>
      </c>
      <c r="S12" s="150" t="str">
        <f t="shared" si="1"/>
        <v/>
      </c>
    </row>
    <row r="13" spans="1:19" x14ac:dyDescent="0.3">
      <c r="A13" s="139"/>
      <c r="B13" s="17">
        <f>IFERROR(VLOOKUP(A13,'recherveV Source'!A14:I202,2,FALSE),0)</f>
        <v>0</v>
      </c>
      <c r="C13" s="17">
        <f>IFERROR(VLOOKUP(A13,'recherveV Source'!A14:I202,3,FALSE),0)</f>
        <v>0</v>
      </c>
      <c r="D13" s="17">
        <f>IFERROR(VLOOKUP(A13,'recherveV Source'!A14:I202,4,FALSE),0)</f>
        <v>0</v>
      </c>
      <c r="E13" s="18">
        <f>IFERROR(VLOOKUP(A13,'recherveV Source'!A14:I202,5,FALSE),0)</f>
        <v>0</v>
      </c>
      <c r="F13" s="16">
        <f>IFERROR(VLOOKUP(A13,'recherveV Source'!A14:I202,6,FALSE),0)</f>
        <v>0</v>
      </c>
      <c r="G13" s="19">
        <f>IFERROR(VLOOKUP(A13,'recherveV Source'!A14:I202,8,FALSE),0)</f>
        <v>0</v>
      </c>
      <c r="H13" s="20" t="str">
        <f>IFERROR(VLOOKUP(A13,'recherveV Source'!A14:I202,9,FALSE),"")</f>
        <v/>
      </c>
      <c r="I13" s="29" t="s">
        <v>71</v>
      </c>
      <c r="J13" s="28" t="s">
        <v>152</v>
      </c>
      <c r="K13" s="28" t="s">
        <v>119</v>
      </c>
      <c r="L13" s="27" t="s">
        <v>31</v>
      </c>
      <c r="M13" s="27" t="s">
        <v>26</v>
      </c>
      <c r="N13" s="27" t="s">
        <v>29</v>
      </c>
      <c r="O13" s="27" t="s">
        <v>132</v>
      </c>
      <c r="P13" s="27" t="s">
        <v>145</v>
      </c>
      <c r="R13" s="149" t="str">
        <f t="shared" si="0"/>
        <v/>
      </c>
      <c r="S13" s="150" t="str">
        <f t="shared" si="1"/>
        <v/>
      </c>
    </row>
    <row r="14" spans="1:19" x14ac:dyDescent="0.3">
      <c r="A14" s="139"/>
      <c r="B14" s="17">
        <f>IFERROR(VLOOKUP(A14,'recherveV Source'!A15:I203,2,FALSE),0)</f>
        <v>0</v>
      </c>
      <c r="C14" s="17">
        <f>IFERROR(VLOOKUP(A14,'recherveV Source'!A15:I203,3,FALSE),0)</f>
        <v>0</v>
      </c>
      <c r="D14" s="17">
        <f>IFERROR(VLOOKUP(A14,'recherveV Source'!A15:I203,4,FALSE),0)</f>
        <v>0</v>
      </c>
      <c r="E14" s="18">
        <f>IFERROR(VLOOKUP(A14,'recherveV Source'!A15:I203,5,FALSE),0)</f>
        <v>0</v>
      </c>
      <c r="F14" s="16">
        <f>IFERROR(VLOOKUP(A14,'recherveV Source'!A15:I203,6,FALSE),0)</f>
        <v>0</v>
      </c>
      <c r="G14" s="19">
        <f>IFERROR(VLOOKUP(A14,'recherveV Source'!A15:I203,8,FALSE),0)</f>
        <v>0</v>
      </c>
      <c r="H14" s="20" t="str">
        <f>IFERROR(VLOOKUP(A14,'recherveV Source'!A15:I203,9,FALSE),"")</f>
        <v/>
      </c>
      <c r="I14" s="33" t="s">
        <v>126</v>
      </c>
      <c r="J14" s="23">
        <f>IFERROR(VLOOKUP(I14,'recherveV Source'!A3:J229,7,FALSE),0)</f>
        <v>150</v>
      </c>
      <c r="K14" s="24" t="str">
        <f>IFERROR(VLOOKUP(I14,'recherveV Source'!A3:J112,10,FALSE),0)</f>
        <v>g cuits</v>
      </c>
      <c r="L14" s="22">
        <f>IFERROR(VLOOKUP(I14,'recherveV Source'!A3:I190,2,FALSE),0)</f>
        <v>44.7</v>
      </c>
      <c r="M14" s="22">
        <f>IFERROR(VLOOKUP(I14,'recherveV Source'!A3:I190,3,FALSE),0)</f>
        <v>11.7</v>
      </c>
      <c r="N14" s="22">
        <f>IFERROR(VLOOKUP(I14,'recherveV Source'!A3:I190,4,FALSE),0)</f>
        <v>0</v>
      </c>
      <c r="O14" s="25">
        <f>IFERROR(VLOOKUP(I14,'recherveV Source'!A3:I190,5,FALSE),0)</f>
        <v>295.5</v>
      </c>
      <c r="P14" s="20" t="str">
        <f>IFERROR(VLOOKUP(I14,'recherveV Source'!A3:I190,9,FALSE),"")</f>
        <v>✓</v>
      </c>
      <c r="R14" s="149" t="str">
        <f t="shared" si="0"/>
        <v/>
      </c>
      <c r="S14" s="150" t="str">
        <f t="shared" si="1"/>
        <v/>
      </c>
    </row>
    <row r="15" spans="1:19" ht="15" thickBot="1" x14ac:dyDescent="0.35">
      <c r="A15" s="139"/>
      <c r="B15" s="17">
        <f>IFERROR(VLOOKUP(A15,'recherveV Source'!A16:I204,2,FALSE),0)</f>
        <v>0</v>
      </c>
      <c r="C15" s="17">
        <f>IFERROR(VLOOKUP(A15,'recherveV Source'!A16:I204,3,FALSE),0)</f>
        <v>0</v>
      </c>
      <c r="D15" s="17">
        <f>IFERROR(VLOOKUP(A15,'recherveV Source'!A16:I204,4,FALSE),0)</f>
        <v>0</v>
      </c>
      <c r="E15" s="18">
        <f>IFERROR(VLOOKUP(A15,'recherveV Source'!A16:I204,5,FALSE),0)</f>
        <v>0</v>
      </c>
      <c r="F15" s="16">
        <f>IFERROR(VLOOKUP(A15,'recherveV Source'!A16:I204,6,FALSE),0)</f>
        <v>0</v>
      </c>
      <c r="G15" s="19">
        <f>IFERROR(VLOOKUP(A15,'recherveV Source'!A16:I204,8,FALSE),0)</f>
        <v>0</v>
      </c>
      <c r="H15" s="20" t="str">
        <f>IFERROR(VLOOKUP(A15,'recherveV Source'!A16:I204,9,FALSE),"")</f>
        <v/>
      </c>
      <c r="I15" s="34"/>
      <c r="J15" s="33"/>
      <c r="K15" s="24" t="str">
        <f>K14</f>
        <v>g cuits</v>
      </c>
      <c r="L15" s="22">
        <f>IFERROR(L14/J14*J15,0)</f>
        <v>0</v>
      </c>
      <c r="M15" s="22">
        <f>IFERROR(M14/J14*J15,0)</f>
        <v>0</v>
      </c>
      <c r="N15" s="22">
        <f>IFERROR(N14/J14*J15,0)</f>
        <v>0</v>
      </c>
      <c r="O15" s="18">
        <f>IFERROR(O14/J14*J15,0)</f>
        <v>0</v>
      </c>
      <c r="P15" s="20" t="str">
        <f>P14</f>
        <v>✓</v>
      </c>
      <c r="R15" s="151" t="str">
        <f t="shared" si="0"/>
        <v/>
      </c>
      <c r="S15" s="152" t="str">
        <f t="shared" si="1"/>
        <v/>
      </c>
    </row>
    <row r="16" spans="1:19" x14ac:dyDescent="0.3">
      <c r="A16" s="30"/>
      <c r="B16" s="17">
        <f>IFERROR(VLOOKUP(A16,'recherveV Source'!A17:I205,2,FALSE),0)</f>
        <v>0</v>
      </c>
      <c r="C16" s="17">
        <f>IFERROR(VLOOKUP(A16,'recherveV Source'!A17:I205,3,FALSE),0)</f>
        <v>0</v>
      </c>
      <c r="D16" s="17">
        <f>IFERROR(VLOOKUP(A16,'recherveV Source'!A17:I205,4,FALSE),0)</f>
        <v>0</v>
      </c>
      <c r="E16" s="18">
        <f>IFERROR(VLOOKUP(A16,'recherveV Source'!A17:I205,5,FALSE),0)</f>
        <v>0</v>
      </c>
      <c r="F16" s="16">
        <f>IFERROR(VLOOKUP(A16,'recherveV Source'!A17:I205,6,FALSE),0)</f>
        <v>0</v>
      </c>
      <c r="G16" s="19">
        <f>IFERROR(VLOOKUP(A16,'recherveV Source'!A17:I205,8,FALSE),0)</f>
        <v>0</v>
      </c>
      <c r="H16" s="20" t="str">
        <f>IFERROR(VLOOKUP(A16,'recherveV Source'!A17:I205,9,FALSE),"")</f>
        <v/>
      </c>
      <c r="R16" s="159">
        <f>IFERROR(MATCH(I9,alim,0),"")</f>
        <v>4</v>
      </c>
      <c r="S16" s="160" t="str">
        <f>IFERROR(INDEX(plaj,R16,11),"")</f>
        <v>Matin</v>
      </c>
    </row>
    <row r="17" spans="1:19" x14ac:dyDescent="0.3">
      <c r="A17" s="30"/>
      <c r="B17" s="17">
        <f>IFERROR(VLOOKUP(A17,'recherveV Source'!A18:I206,2,FALSE),0)</f>
        <v>0</v>
      </c>
      <c r="C17" s="17">
        <f>IFERROR(VLOOKUP(A17,'recherveV Source'!A18:I206,3,FALSE),0)</f>
        <v>0</v>
      </c>
      <c r="D17" s="17">
        <f>IFERROR(VLOOKUP(A17,'recherveV Source'!A18:I206,4,FALSE),0)</f>
        <v>0</v>
      </c>
      <c r="E17" s="18">
        <f>IFERROR(VLOOKUP(A17,'recherveV Source'!A18:I206,5,FALSE),0)</f>
        <v>0</v>
      </c>
      <c r="F17" s="16">
        <f>IFERROR(VLOOKUP(A17,'recherveV Source'!A18:I206,6,FALSE),0)</f>
        <v>0</v>
      </c>
      <c r="G17" s="19">
        <f>IFERROR(VLOOKUP(A17,'recherveV Source'!A18:I206,8,FALSE),0)</f>
        <v>0</v>
      </c>
      <c r="H17" s="20" t="str">
        <f>IFERROR(VLOOKUP(A17,'recherveV Source'!A18:I206,9,FALSE),"")</f>
        <v/>
      </c>
      <c r="R17" s="155">
        <f>IFERROR(MATCH(I14,alim,0),"")</f>
        <v>44</v>
      </c>
      <c r="S17" s="156" t="str">
        <f>IFERROR(INDEX(plaj,R17,11),"")</f>
        <v>Midi</v>
      </c>
    </row>
    <row r="18" spans="1:19" x14ac:dyDescent="0.3">
      <c r="A18" s="30"/>
      <c r="B18" s="17">
        <f>IFERROR(VLOOKUP(A18,'recherveV Source'!A19:I207,2,FALSE),0)</f>
        <v>0</v>
      </c>
      <c r="C18" s="17">
        <f>IFERROR(VLOOKUP(A18,'recherveV Source'!A19:I207,3,FALSE),0)</f>
        <v>0</v>
      </c>
      <c r="D18" s="17">
        <f>IFERROR(VLOOKUP(A18,'recherveV Source'!A19:I207,4,FALSE),0)</f>
        <v>0</v>
      </c>
      <c r="E18" s="18">
        <f>IFERROR(VLOOKUP(A18,'recherveV Source'!A19:I207,5,FALSE),0)</f>
        <v>0</v>
      </c>
      <c r="F18" s="16">
        <f>IFERROR(VLOOKUP(A18,'recherveV Source'!A19:I207,6,FALSE),0)</f>
        <v>0</v>
      </c>
      <c r="G18" s="19">
        <f>IFERROR(VLOOKUP(A18,'recherveV Source'!A19:I207,8,FALSE),0)</f>
        <v>0</v>
      </c>
      <c r="H18" s="20" t="str">
        <f>IFERROR(VLOOKUP(A18,'recherveV Source'!A19:I207,9,FALSE),"")</f>
        <v/>
      </c>
      <c r="I18" s="29" t="s">
        <v>71</v>
      </c>
      <c r="J18" s="28" t="s">
        <v>152</v>
      </c>
      <c r="K18" s="28" t="s">
        <v>119</v>
      </c>
      <c r="L18" s="27" t="s">
        <v>31</v>
      </c>
      <c r="M18" s="27" t="s">
        <v>26</v>
      </c>
      <c r="N18" s="27" t="s">
        <v>29</v>
      </c>
      <c r="O18" s="27" t="s">
        <v>132</v>
      </c>
      <c r="P18" s="27" t="s">
        <v>145</v>
      </c>
      <c r="R18" s="155">
        <f>IFERROR(MATCH(I19,alim,0),"")</f>
        <v>36</v>
      </c>
      <c r="S18" s="156" t="str">
        <f>IFERROR(INDEX(plaj,R18,11),"")</f>
        <v>Soir</v>
      </c>
    </row>
    <row r="19" spans="1:19" x14ac:dyDescent="0.3">
      <c r="A19" s="30"/>
      <c r="B19" s="17">
        <f>IFERROR(VLOOKUP(A19,'recherveV Source'!A20:I208,2,FALSE),0)</f>
        <v>0</v>
      </c>
      <c r="C19" s="17">
        <f>IFERROR(VLOOKUP(A19,'recherveV Source'!A20:I208,3,FALSE),0)</f>
        <v>0</v>
      </c>
      <c r="D19" s="17">
        <f>IFERROR(VLOOKUP(A19,'recherveV Source'!A20:I208,4,FALSE),0)</f>
        <v>0</v>
      </c>
      <c r="E19" s="18">
        <f>IFERROR(VLOOKUP(A19,'recherveV Source'!A20:I208,5,FALSE),0)</f>
        <v>0</v>
      </c>
      <c r="F19" s="16">
        <f>IFERROR(VLOOKUP(A19,'recherveV Source'!A20:I208,6,FALSE),0)</f>
        <v>0</v>
      </c>
      <c r="G19" s="19">
        <f>IFERROR(VLOOKUP(A19,'recherveV Source'!A20:I208,8,FALSE),0)</f>
        <v>0</v>
      </c>
      <c r="H19" s="20" t="str">
        <f>IFERROR(VLOOKUP(A19,'recherveV Source'!A20:I208,9,FALSE),"")</f>
        <v/>
      </c>
      <c r="I19" s="33" t="s">
        <v>164</v>
      </c>
      <c r="J19" s="23">
        <f>IFERROR(VLOOKUP(I19,'recherveV Source'!A3:J229,7,FALSE),0)</f>
        <v>100</v>
      </c>
      <c r="K19" s="24" t="str">
        <f>IFERROR(VLOOKUP(I19,'recherveV Source'!A3:J112,10,FALSE),0)</f>
        <v>g cuites à l'eau</v>
      </c>
      <c r="L19" s="22">
        <f>IFERROR(VLOOKUP(I19,'recherveV Source'!A3:I190,2,FALSE),0)</f>
        <v>2</v>
      </c>
      <c r="M19" s="22">
        <f>IFERROR(VLOOKUP(I19,'recherveV Source'!A3:I190,3,FALSE),0)</f>
        <v>0.34</v>
      </c>
      <c r="N19" s="22">
        <f>IFERROR(VLOOKUP(I19,'recherveV Source'!A3:I190,4,FALSE),0)</f>
        <v>16</v>
      </c>
      <c r="O19" s="18">
        <f>IFERROR(VLOOKUP(I19,'recherveV Source'!A3:I190,5,FALSE),0)</f>
        <v>90</v>
      </c>
      <c r="P19" s="20" t="str">
        <f>IFERROR(VLOOKUP(I19,'recherveV Source'!A3:I190,9,FALSE),"")</f>
        <v>✓</v>
      </c>
      <c r="R19" s="155" t="str">
        <f>IFERROR(MATCH(I24,alim,0),"")</f>
        <v/>
      </c>
      <c r="S19" s="156" t="str">
        <f>IFERROR(INDEX(plaj,R19,11),"")</f>
        <v/>
      </c>
    </row>
    <row r="20" spans="1:19" ht="15" thickBot="1" x14ac:dyDescent="0.35">
      <c r="A20" s="30"/>
      <c r="B20" s="17">
        <f>IFERROR(VLOOKUP(A20,'recherveV Source'!A21:I209,2,FALSE),0)</f>
        <v>0</v>
      </c>
      <c r="C20" s="17">
        <f>IFERROR(VLOOKUP(A20,'recherveV Source'!A21:I209,3,FALSE),0)</f>
        <v>0</v>
      </c>
      <c r="D20" s="17">
        <f>IFERROR(VLOOKUP(A20,'recherveV Source'!A21:I209,4,FALSE),0)</f>
        <v>0</v>
      </c>
      <c r="E20" s="18">
        <f>IFERROR(VLOOKUP(A20,'recherveV Source'!A21:I209,5,FALSE),0)</f>
        <v>0</v>
      </c>
      <c r="F20" s="16">
        <f>IFERROR(VLOOKUP(A20,'recherveV Source'!A21:I209,6,FALSE),0)</f>
        <v>0</v>
      </c>
      <c r="G20" s="19">
        <f>IFERROR(VLOOKUP(A20,'recherveV Source'!A21:I209,8,FALSE),0)</f>
        <v>0</v>
      </c>
      <c r="H20" s="20" t="str">
        <f>IFERROR(VLOOKUP(A20,'recherveV Source'!A21:I209,9,FALSE),"")</f>
        <v/>
      </c>
      <c r="I20" s="34"/>
      <c r="J20" s="33"/>
      <c r="K20" s="24" t="str">
        <f>K19</f>
        <v>g cuites à l'eau</v>
      </c>
      <c r="L20" s="22">
        <f>IFERROR(L19/J19*J20,0)</f>
        <v>0</v>
      </c>
      <c r="M20" s="22">
        <f>IFERROR(M19/J19*J20,0)</f>
        <v>0</v>
      </c>
      <c r="N20" s="22">
        <f>IFERROR(N19/J19*J20,0)</f>
        <v>0</v>
      </c>
      <c r="O20" s="18">
        <f>IFERROR(O19/J19*J20,0)</f>
        <v>0</v>
      </c>
      <c r="P20" s="20" t="str">
        <f>P19</f>
        <v>✓</v>
      </c>
      <c r="R20" s="157">
        <f>IFERROR(MATCH(I28,alim,0),"")</f>
        <v>10</v>
      </c>
      <c r="S20" s="158" t="str">
        <f>IFERROR(INDEX(plaj,R20,11),"")</f>
        <v>Soir</v>
      </c>
    </row>
    <row r="21" spans="1:19" x14ac:dyDescent="0.3">
      <c r="A21" s="30"/>
      <c r="B21" s="17">
        <f>IFERROR(VLOOKUP(A21,'recherveV Source'!A22:I210,2,FALSE),0)</f>
        <v>0</v>
      </c>
      <c r="C21" s="17">
        <f>IFERROR(VLOOKUP(A21,'recherveV Source'!A22:I210,3,FALSE),0)</f>
        <v>0</v>
      </c>
      <c r="D21" s="17">
        <f>IFERROR(VLOOKUP(A21,'recherveV Source'!A22:I210,4,FALSE),0)</f>
        <v>0</v>
      </c>
      <c r="E21" s="18">
        <f>IFERROR(VLOOKUP(A21,'recherveV Source'!A22:I210,5,FALSE),0)</f>
        <v>0</v>
      </c>
      <c r="F21" s="16">
        <f>IFERROR(VLOOKUP(A21,'recherveV Source'!A22:I210,6,FALSE),0)</f>
        <v>0</v>
      </c>
      <c r="G21" s="19">
        <f>IFERROR(VLOOKUP(A21,'recherveV Source'!A22:I210,8,FALSE),0)</f>
        <v>0</v>
      </c>
      <c r="H21" s="20" t="str">
        <f>IFERROR(VLOOKUP(A21,'recherveV Source'!A22:I210,9,FALSE),"")</f>
        <v/>
      </c>
    </row>
    <row r="22" spans="1:19" x14ac:dyDescent="0.3">
      <c r="A22" s="30"/>
      <c r="B22" s="17">
        <f>IFERROR(VLOOKUP(A22,'recherveV Source'!A23:I211,2,FALSE),0)</f>
        <v>0</v>
      </c>
      <c r="C22" s="17">
        <f>IFERROR(VLOOKUP(A22,'recherveV Source'!A23:I211,3,FALSE),0)</f>
        <v>0</v>
      </c>
      <c r="D22" s="17">
        <f>IFERROR(VLOOKUP(A22,'recherveV Source'!A23:I211,4,FALSE),0)</f>
        <v>0</v>
      </c>
      <c r="E22" s="18">
        <f>IFERROR(VLOOKUP(A22,'recherveV Source'!A23:I211,5,FALSE),0)</f>
        <v>0</v>
      </c>
      <c r="F22" s="16">
        <f>IFERROR(VLOOKUP(A22,'recherveV Source'!A23:I211,6,FALSE),0)</f>
        <v>0</v>
      </c>
      <c r="G22" s="19">
        <f>IFERROR(VLOOKUP(A22,'recherveV Source'!A23:I211,8,FALSE),0)</f>
        <v>0</v>
      </c>
      <c r="H22" s="20" t="str">
        <f>IFERROR(VLOOKUP(A22,'recherveV Source'!A23:I211,9,FALSE),"")</f>
        <v/>
      </c>
    </row>
    <row r="23" spans="1:19" x14ac:dyDescent="0.3">
      <c r="A23" s="30"/>
      <c r="B23" s="17">
        <f>IFERROR(VLOOKUP(A23,'recherveV Source'!A24:I212,2,FALSE),0)</f>
        <v>0</v>
      </c>
      <c r="C23" s="17">
        <f>IFERROR(VLOOKUP(A23,'recherveV Source'!A24:I212,3,FALSE),0)</f>
        <v>0</v>
      </c>
      <c r="D23" s="17">
        <f>IFERROR(VLOOKUP(A23,'recherveV Source'!A24:I212,4,FALSE),0)</f>
        <v>0</v>
      </c>
      <c r="E23" s="18">
        <f>IFERROR(VLOOKUP(A23,'recherveV Source'!A24:I212,5,FALSE),0)</f>
        <v>0</v>
      </c>
      <c r="F23" s="16">
        <f>IFERROR(VLOOKUP(A23,'recherveV Source'!A24:I212,6,FALSE),0)</f>
        <v>0</v>
      </c>
      <c r="G23" s="19">
        <f>IFERROR(VLOOKUP(A23,'recherveV Source'!A24:I212,8,FALSE),0)</f>
        <v>0</v>
      </c>
      <c r="H23" s="20" t="str">
        <f>IFERROR(VLOOKUP(A23,'recherveV Source'!A24:I212,9,FALSE),"")</f>
        <v/>
      </c>
      <c r="I23" s="29" t="s">
        <v>71</v>
      </c>
      <c r="J23" s="28" t="s">
        <v>152</v>
      </c>
      <c r="K23" s="28" t="s">
        <v>119</v>
      </c>
      <c r="L23" s="27" t="s">
        <v>31</v>
      </c>
      <c r="M23" s="27" t="s">
        <v>26</v>
      </c>
      <c r="N23" s="27" t="s">
        <v>29</v>
      </c>
      <c r="O23" s="27" t="s">
        <v>132</v>
      </c>
      <c r="P23" s="27" t="s">
        <v>145</v>
      </c>
    </row>
    <row r="24" spans="1:19" x14ac:dyDescent="0.3">
      <c r="A24" s="30"/>
      <c r="B24" s="17">
        <f>IFERROR(VLOOKUP(A24,'recherveV Source'!A25:I213,2,FALSE),0)</f>
        <v>0</v>
      </c>
      <c r="C24" s="17">
        <f>IFERROR(VLOOKUP(A24,'recherveV Source'!A25:I213,3,FALSE),0)</f>
        <v>0</v>
      </c>
      <c r="D24" s="17">
        <f>IFERROR(VLOOKUP(A24,'recherveV Source'!A25:I213,4,FALSE),0)</f>
        <v>0</v>
      </c>
      <c r="E24" s="18">
        <f>IFERROR(VLOOKUP(A24,'recherveV Source'!A25:I213,5,FALSE),0)</f>
        <v>0</v>
      </c>
      <c r="F24" s="16">
        <f>IFERROR(VLOOKUP(A24,'recherveV Source'!A25:I213,6,FALSE),0)</f>
        <v>0</v>
      </c>
      <c r="G24" s="19">
        <f>IFERROR(VLOOKUP(A24,'recherveV Source'!A25:I213,8,FALSE),0)</f>
        <v>0</v>
      </c>
      <c r="H24" s="20" t="str">
        <f>IFERROR(VLOOKUP(A24,'recherveV Source'!A25:I213,9,FALSE),"")</f>
        <v/>
      </c>
      <c r="I24" s="33"/>
      <c r="J24" s="23">
        <f>IFERROR(VLOOKUP(I24,'recherveV Source'!A3:J229,7,FALSE),0)</f>
        <v>0</v>
      </c>
      <c r="K24" s="24">
        <f>IFERROR(VLOOKUP(I24,'recherveV Source'!A3:J112,10,FALSE),0)</f>
        <v>0</v>
      </c>
      <c r="L24" s="22">
        <f>IFERROR(VLOOKUP(I24,'recherveV Source'!A3:J229,2,FALSE),0)</f>
        <v>0</v>
      </c>
      <c r="M24" s="22">
        <f>IFERROR(VLOOKUP(I24,'recherveV Source'!A3:J229,3,FALSE),0)</f>
        <v>0</v>
      </c>
      <c r="N24" s="22">
        <f>IFERROR(VLOOKUP(I24,'recherveV Source'!A3:J229,4,FALSE),0)</f>
        <v>0</v>
      </c>
      <c r="O24" s="18">
        <f>IFERROR(VLOOKUP(I24,'recherveV Source'!A3:J229,5,FALSE),0)</f>
        <v>0</v>
      </c>
      <c r="P24" s="20">
        <f>IFERROR(VLOOKUP(I24,'recherveV Source'!A3:J229,9,FALSE),0)</f>
        <v>0</v>
      </c>
    </row>
    <row r="25" spans="1:19" x14ac:dyDescent="0.3">
      <c r="A25" s="30"/>
      <c r="B25" s="17">
        <f>IFERROR(VLOOKUP(A25,'recherveV Source'!A26:I214,2,FALSE),0)</f>
        <v>0</v>
      </c>
      <c r="C25" s="17">
        <f>IFERROR(VLOOKUP(A25,'recherveV Source'!A26:I214,3,FALSE),0)</f>
        <v>0</v>
      </c>
      <c r="D25" s="17">
        <f>IFERROR(VLOOKUP(A25,'recherveV Source'!A26:I214,4,FALSE),0)</f>
        <v>0</v>
      </c>
      <c r="E25" s="18">
        <f>IFERROR(VLOOKUP(A25,'recherveV Source'!A26:I214,5,FALSE),0)</f>
        <v>0</v>
      </c>
      <c r="F25" s="16">
        <f>IFERROR(VLOOKUP(A25,'recherveV Source'!A26:I214,6,FALSE),0)</f>
        <v>0</v>
      </c>
      <c r="G25" s="19">
        <f>IFERROR(VLOOKUP(A25,'recherveV Source'!A26:I214,8,FALSE),0)</f>
        <v>0</v>
      </c>
      <c r="H25" s="20" t="str">
        <f>IFERROR(VLOOKUP(A25,'recherveV Source'!A26:I214,9,FALSE),"")</f>
        <v/>
      </c>
      <c r="I25" s="34"/>
      <c r="J25" s="33">
        <v>0</v>
      </c>
      <c r="K25" s="24">
        <f>K24</f>
        <v>0</v>
      </c>
      <c r="L25" s="22">
        <f>IFERROR(L24/J24*J25,0)</f>
        <v>0</v>
      </c>
      <c r="M25" s="22">
        <f>IFERROR(M24/J24*J25,0)</f>
        <v>0</v>
      </c>
      <c r="N25" s="22">
        <f>IFERROR(N24/J24*J25,0)</f>
        <v>0</v>
      </c>
      <c r="O25" s="18">
        <f>IFERROR(O24/J24*J25,0)</f>
        <v>0</v>
      </c>
      <c r="P25" s="20">
        <f>P24</f>
        <v>0</v>
      </c>
    </row>
    <row r="26" spans="1:19" x14ac:dyDescent="0.3">
      <c r="A26" s="30"/>
      <c r="B26" s="17">
        <f>IFERROR(VLOOKUP(A26,'recherveV Source'!A27:I215,2,FALSE),0)</f>
        <v>0</v>
      </c>
      <c r="C26" s="17">
        <f>IFERROR(VLOOKUP(A26,'recherveV Source'!A27:I215,3,FALSE),0)</f>
        <v>0</v>
      </c>
      <c r="D26" s="17">
        <f>IFERROR(VLOOKUP(A26,'recherveV Source'!A27:I215,4,FALSE),0)</f>
        <v>0</v>
      </c>
      <c r="E26" s="18">
        <f>IFERROR(VLOOKUP(A26,'recherveV Source'!A27:I215,5,FALSE),0)</f>
        <v>0</v>
      </c>
      <c r="F26" s="16">
        <f>IFERROR(VLOOKUP(A26,'recherveV Source'!A27:I215,6,FALSE),0)</f>
        <v>0</v>
      </c>
      <c r="G26" s="19">
        <f>IFERROR(VLOOKUP(A26,'recherveV Source'!A27:I215,8,FALSE),0)</f>
        <v>0</v>
      </c>
      <c r="H26" s="20" t="str">
        <f>IFERROR(VLOOKUP(A26,'recherveV Source'!A27:I215,9,FALSE),"")</f>
        <v/>
      </c>
    </row>
    <row r="27" spans="1:19" x14ac:dyDescent="0.3">
      <c r="A27" s="30"/>
      <c r="B27" s="17">
        <f>IFERROR(VLOOKUP(A27,'recherveV Source'!A28:I216,2,FALSE),0)</f>
        <v>0</v>
      </c>
      <c r="C27" s="17">
        <f>IFERROR(VLOOKUP(A27,'recherveV Source'!A28:I216,3,FALSE),0)</f>
        <v>0</v>
      </c>
      <c r="D27" s="17">
        <f>IFERROR(VLOOKUP(A27,'recherveV Source'!A28:I216,4,FALSE),0)</f>
        <v>0</v>
      </c>
      <c r="E27" s="18">
        <f>IFERROR(VLOOKUP(A27,'recherveV Source'!A28:I216,5,FALSE),0)</f>
        <v>0</v>
      </c>
      <c r="F27" s="16">
        <f>IFERROR(VLOOKUP(A27,'recherveV Source'!A28:I216,6,FALSE),0)</f>
        <v>0</v>
      </c>
      <c r="G27" s="19">
        <f>IFERROR(VLOOKUP(A27,'recherveV Source'!A28:I216,8,FALSE),0)</f>
        <v>0</v>
      </c>
      <c r="H27" s="20" t="str">
        <f>IFERROR(VLOOKUP(A27,'recherveV Source'!A28:I216,9,FALSE),"")</f>
        <v/>
      </c>
      <c r="I27" s="29" t="s">
        <v>135</v>
      </c>
      <c r="J27" s="28" t="s">
        <v>152</v>
      </c>
      <c r="K27" s="27" t="s">
        <v>31</v>
      </c>
      <c r="L27" s="27" t="s">
        <v>26</v>
      </c>
      <c r="M27" s="27" t="s">
        <v>29</v>
      </c>
      <c r="N27" s="27" t="s">
        <v>132</v>
      </c>
      <c r="O27" s="27" t="s">
        <v>145</v>
      </c>
    </row>
    <row r="28" spans="1:19" x14ac:dyDescent="0.3">
      <c r="A28" s="30"/>
      <c r="B28" s="17">
        <f>IFERROR(VLOOKUP(A28,'recherveV Source'!A29:I217,2,FALSE),0)</f>
        <v>0</v>
      </c>
      <c r="C28" s="17">
        <f>IFERROR(VLOOKUP(A28,'recherveV Source'!A29:I217,3,FALSE),0)</f>
        <v>0</v>
      </c>
      <c r="D28" s="17">
        <f>IFERROR(VLOOKUP(A28,'recherveV Source'!A29:I217,4,FALSE),0)</f>
        <v>0</v>
      </c>
      <c r="E28" s="18">
        <f>IFERROR(VLOOKUP(A28,'recherveV Source'!A29:I217,5,FALSE),0)</f>
        <v>0</v>
      </c>
      <c r="F28" s="16">
        <f>IFERROR(VLOOKUP(A28,'recherveV Source'!A29:I217,6,FALSE),0)</f>
        <v>0</v>
      </c>
      <c r="G28" s="19">
        <f>IFERROR(VLOOKUP(A28,'recherveV Source'!A29:I217,8,FALSE),0)</f>
        <v>0</v>
      </c>
      <c r="H28" s="20" t="str">
        <f>IFERROR(VLOOKUP(A28,'recherveV Source'!A29:I217,9,FALSE),"")</f>
        <v/>
      </c>
      <c r="I28" s="33" t="s">
        <v>102</v>
      </c>
      <c r="J28" s="26">
        <f>IFERROR(VLOOKUP(I28,'recherveV Source'!A19:G134,7,FALSE),0)</f>
        <v>0</v>
      </c>
      <c r="K28" s="22">
        <f>IFERROR(VLOOKUP(I28,'recherveV Source'!A19:G134,2,FALSE),0)</f>
        <v>0</v>
      </c>
      <c r="L28" s="22">
        <f>IFERROR(VLOOKUP(I28,'recherveV Source'!A19:G134,3,FALSE),0)</f>
        <v>0</v>
      </c>
      <c r="M28" s="22">
        <f>IFERROR(VLOOKUP(I28,'recherveV Source'!A19:G134,4,FALSE),0)</f>
        <v>0</v>
      </c>
      <c r="N28" s="18">
        <f>IFERROR(VLOOKUP(I28,'recherveV Source'!A19:G134,5,FALSE),0)</f>
        <v>0</v>
      </c>
      <c r="O28" s="20" t="str">
        <f>IFERROR(VLOOKUP(I28,'recherveV Source'!A3:I190,9,FALSE),"")</f>
        <v>✓</v>
      </c>
    </row>
    <row r="29" spans="1:19" x14ac:dyDescent="0.3">
      <c r="A29" s="30"/>
      <c r="B29" s="17">
        <f>IFERROR(VLOOKUP(A29,'recherveV Source'!A30:I218,2,FALSE),0)</f>
        <v>0</v>
      </c>
      <c r="C29" s="17">
        <f>IFERROR(VLOOKUP(A29,'recherveV Source'!A30:I218,3,FALSE),0)</f>
        <v>0</v>
      </c>
      <c r="D29" s="17">
        <f>IFERROR(VLOOKUP(A29,'recherveV Source'!A30:I218,4,FALSE),0)</f>
        <v>0</v>
      </c>
      <c r="E29" s="18">
        <f>IFERROR(VLOOKUP(A29,'recherveV Source'!A30:I218,5,FALSE),0)</f>
        <v>0</v>
      </c>
      <c r="F29" s="16">
        <f>IFERROR(VLOOKUP(A29,'recherveV Source'!A30:I218,6,FALSE),0)</f>
        <v>0</v>
      </c>
      <c r="G29" s="19">
        <f>IFERROR(VLOOKUP(A29,'recherveV Source'!A30:I218,8,FALSE),0)</f>
        <v>0</v>
      </c>
      <c r="H29" s="20" t="str">
        <f>IFERROR(VLOOKUP(A29,'recherveV Source'!A30:I218,9,FALSE),"")</f>
        <v/>
      </c>
      <c r="I29" s="34"/>
      <c r="J29" s="36"/>
      <c r="K29" s="22">
        <f>K28*J29</f>
        <v>0</v>
      </c>
      <c r="L29" s="22">
        <f>L28*J29</f>
        <v>0</v>
      </c>
      <c r="M29" s="22">
        <f>M28*J29</f>
        <v>0</v>
      </c>
      <c r="N29" s="18">
        <f>N28*J29</f>
        <v>0</v>
      </c>
      <c r="O29" s="20" t="str">
        <f>O28</f>
        <v>✓</v>
      </c>
    </row>
    <row r="30" spans="1:19" x14ac:dyDescent="0.3">
      <c r="A30" s="30"/>
      <c r="B30" s="17">
        <f>IFERROR(VLOOKUP(A30,'recherveV Source'!A31:I219,2,FALSE),0)</f>
        <v>0</v>
      </c>
      <c r="C30" s="17">
        <f>IFERROR(VLOOKUP(A30,'recherveV Source'!A31:I219,3,FALSE),0)</f>
        <v>0</v>
      </c>
      <c r="D30" s="17">
        <f>IFERROR(VLOOKUP(A30,'recherveV Source'!A31:I219,4,FALSE),0)</f>
        <v>0</v>
      </c>
      <c r="E30" s="18">
        <f>IFERROR(VLOOKUP(A30,'recherveV Source'!A31:I219,5,FALSE),0)</f>
        <v>0</v>
      </c>
      <c r="F30" s="16">
        <f>IFERROR(VLOOKUP(A30,'recherveV Source'!A31:I219,6,FALSE),0)</f>
        <v>0</v>
      </c>
      <c r="G30" s="19">
        <f>IFERROR(VLOOKUP(A30,'recherveV Source'!A31:I219,8,FALSE),0)</f>
        <v>0</v>
      </c>
      <c r="H30" s="20" t="str">
        <f>IFERROR(VLOOKUP(A30,'recherveV Source'!A31:I219,9,FALSE),"")</f>
        <v/>
      </c>
      <c r="I30" s="30"/>
      <c r="J30" s="30"/>
      <c r="K30" s="30"/>
      <c r="L30" s="30"/>
      <c r="M30" s="30"/>
      <c r="N30" s="30"/>
      <c r="O30" s="30"/>
    </row>
    <row r="31" spans="1:19" ht="15" thickBot="1" x14ac:dyDescent="0.35">
      <c r="A31" s="30"/>
      <c r="B31" s="17">
        <f>IFERROR(VLOOKUP(A31,'recherveV Source'!A32:I220,2,FALSE),0)</f>
        <v>0</v>
      </c>
      <c r="C31" s="17">
        <f>IFERROR(VLOOKUP(A31,'recherveV Source'!A32:I220,3,FALSE),0)</f>
        <v>0</v>
      </c>
      <c r="D31" s="17">
        <f>IFERROR(VLOOKUP(A31,'recherveV Source'!A32:I220,4,FALSE),0)</f>
        <v>0</v>
      </c>
      <c r="E31" s="18">
        <f>IFERROR(VLOOKUP(A31,'recherveV Source'!A32:I220,5,FALSE),0)</f>
        <v>0</v>
      </c>
      <c r="F31" s="16">
        <f>IFERROR(VLOOKUP(A31,'recherveV Source'!A32:I220,6,FALSE),0)</f>
        <v>0</v>
      </c>
      <c r="G31" s="19">
        <f>IFERROR(VLOOKUP(A31,'recherveV Source'!A32:I220,8,FALSE),0)</f>
        <v>0</v>
      </c>
      <c r="H31" s="20" t="str">
        <f>IFERROR(VLOOKUP(A31,'recherveV Source'!A32:I220,9,FALSE),"")</f>
        <v/>
      </c>
      <c r="I31" s="141" t="s">
        <v>202</v>
      </c>
      <c r="J31" s="141"/>
      <c r="K31" s="141"/>
      <c r="L31" s="141"/>
      <c r="M31" s="30"/>
      <c r="N31" s="30"/>
      <c r="O31" s="30"/>
    </row>
    <row r="32" spans="1:19" ht="15" thickBot="1" x14ac:dyDescent="0.35">
      <c r="A32" s="30"/>
      <c r="B32" s="17">
        <f>IFERROR(VLOOKUP(A32,'recherveV Source'!A33:I221,2,FALSE),0)</f>
        <v>0</v>
      </c>
      <c r="C32" s="17">
        <f>IFERROR(VLOOKUP(A32,'recherveV Source'!A33:I221,3,FALSE),0)</f>
        <v>0</v>
      </c>
      <c r="D32" s="17">
        <f>IFERROR(VLOOKUP(A32,'recherveV Source'!A33:I221,4,FALSE),0)</f>
        <v>0</v>
      </c>
      <c r="E32" s="18">
        <f>IFERROR(VLOOKUP(A32,'recherveV Source'!A33:I221,5,FALSE),0)</f>
        <v>0</v>
      </c>
      <c r="F32" s="16">
        <f>IFERROR(VLOOKUP(A32,'recherveV Source'!A33:I221,6,FALSE),0)</f>
        <v>0</v>
      </c>
      <c r="G32" s="19">
        <f>IFERROR(VLOOKUP(A32,'recherveV Source'!A33:I221,8,FALSE),0)</f>
        <v>0</v>
      </c>
      <c r="H32" s="20" t="str">
        <f>IFERROR(VLOOKUP(A32,'recherveV Source'!A33:I221,9,FALSE),"")</f>
        <v/>
      </c>
      <c r="I32" s="127" t="s">
        <v>32</v>
      </c>
      <c r="J32" s="128" t="s">
        <v>0</v>
      </c>
      <c r="K32" s="128" t="s">
        <v>200</v>
      </c>
      <c r="L32" s="129" t="s">
        <v>1</v>
      </c>
      <c r="M32" s="30"/>
      <c r="N32" s="30"/>
      <c r="O32" s="30"/>
    </row>
    <row r="33" spans="1:15" x14ac:dyDescent="0.3">
      <c r="A33" s="30"/>
      <c r="B33" s="17">
        <f>IFERROR(VLOOKUP(A33,'recherveV Source'!A34:I222,2,FALSE),0)</f>
        <v>0</v>
      </c>
      <c r="C33" s="17">
        <f>IFERROR(VLOOKUP(A33,'recherveV Source'!A34:I222,3,FALSE),0)</f>
        <v>0</v>
      </c>
      <c r="D33" s="17">
        <f>IFERROR(VLOOKUP(A33,'recherveV Source'!A34:I222,4,FALSE),0)</f>
        <v>0</v>
      </c>
      <c r="E33" s="18">
        <f>IFERROR(VLOOKUP(A33,'recherveV Source'!A34:I222,5,FALSE),0)</f>
        <v>0</v>
      </c>
      <c r="F33" s="16">
        <f>IFERROR(VLOOKUP(A33,'recherveV Source'!A34:I222,6,FALSE),0)</f>
        <v>0</v>
      </c>
      <c r="G33" s="19">
        <f>IFERROR(VLOOKUP(A33,'recherveV Source'!A34:I222,8,FALSE),0)</f>
        <v>0</v>
      </c>
      <c r="H33" s="20" t="str">
        <f>IFERROR(VLOOKUP(A33,'recherveV Source'!A34:I222,9,FALSE),"")</f>
        <v/>
      </c>
      <c r="I33" s="130" t="str">
        <f>IF($S2=$32:$32,$A2,"")</f>
        <v>Pomme</v>
      </c>
      <c r="J33" s="131" t="str">
        <f>IF($S2=$32:$32,$A2,"")</f>
        <v/>
      </c>
      <c r="K33" s="131" t="str">
        <f>IF($S2=$32:$32,$A2,"")</f>
        <v/>
      </c>
      <c r="L33" s="132" t="str">
        <f>IF($S2=$32:$32,$A2,"")</f>
        <v/>
      </c>
      <c r="M33" s="30"/>
      <c r="N33" s="30"/>
      <c r="O33" s="30"/>
    </row>
    <row r="34" spans="1:15" x14ac:dyDescent="0.3">
      <c r="A34" s="30"/>
      <c r="B34" s="17">
        <f>IFERROR(VLOOKUP(A34,'recherveV Source'!A35:I223,2,FALSE),0)</f>
        <v>0</v>
      </c>
      <c r="C34" s="17">
        <f>IFERROR(VLOOKUP(A34,'recherveV Source'!A35:I223,3,FALSE),0)</f>
        <v>0</v>
      </c>
      <c r="D34" s="17">
        <f>IFERROR(VLOOKUP(A34,'recherveV Source'!A35:I223,4,FALSE),0)</f>
        <v>0</v>
      </c>
      <c r="E34" s="18">
        <f>IFERROR(VLOOKUP(A34,'recherveV Source'!A35:I223,5,FALSE),0)</f>
        <v>0</v>
      </c>
      <c r="F34" s="16">
        <f>IFERROR(VLOOKUP(A34,'recherveV Source'!A35:I223,6,FALSE),0)</f>
        <v>0</v>
      </c>
      <c r="G34" s="19">
        <f>IFERROR(VLOOKUP(A34,'recherveV Source'!A35:I223,8,FALSE),0)</f>
        <v>0</v>
      </c>
      <c r="H34" s="20" t="str">
        <f>IFERROR(VLOOKUP(A34,'recherveV Source'!A35:I223,9,FALSE),"")</f>
        <v/>
      </c>
      <c r="I34" s="130" t="str">
        <f>IF($S3=$32:$32,$A3,"")</f>
        <v>yaourt nature</v>
      </c>
      <c r="J34" s="134" t="str">
        <f>IF($S3=$32:$32,$A3,"")</f>
        <v/>
      </c>
      <c r="K34" s="134" t="str">
        <f>IF($S3=$32:$32,$A3,"")</f>
        <v/>
      </c>
      <c r="L34" s="135" t="str">
        <f>IF($S3=$32:$32,$A3,"")</f>
        <v/>
      </c>
      <c r="M34" s="30"/>
      <c r="N34" s="30"/>
      <c r="O34" s="30"/>
    </row>
    <row r="35" spans="1:15" x14ac:dyDescent="0.3">
      <c r="A35" s="30"/>
      <c r="B35" s="17">
        <f>IFERROR(VLOOKUP(A35,'recherveV Source'!A36:I224,2,FALSE),0)</f>
        <v>0</v>
      </c>
      <c r="C35" s="17">
        <f>IFERROR(VLOOKUP(A35,'recherveV Source'!A36:I224,3,FALSE),0)</f>
        <v>0</v>
      </c>
      <c r="D35" s="17">
        <f>IFERROR(VLOOKUP(A35,'recherveV Source'!A36:I224,4,FALSE),0)</f>
        <v>0</v>
      </c>
      <c r="E35" s="18">
        <f>IFERROR(VLOOKUP(A35,'recherveV Source'!A36:I224,5,FALSE),0)</f>
        <v>0</v>
      </c>
      <c r="F35" s="16">
        <f>IFERROR(VLOOKUP(A35,'recherveV Source'!A36:I224,6,FALSE),0)</f>
        <v>0</v>
      </c>
      <c r="G35" s="19">
        <f>IFERROR(VLOOKUP(A35,'recherveV Source'!A36:I224,8,FALSE),0)</f>
        <v>0</v>
      </c>
      <c r="H35" s="20" t="str">
        <f>IFERROR(VLOOKUP(A35,'recherveV Source'!A36:I224,9,FALSE),"")</f>
        <v/>
      </c>
      <c r="I35" s="130" t="str">
        <f>IF($S4=$32:$32,$A4,"")</f>
        <v/>
      </c>
      <c r="J35" s="134" t="str">
        <f>IF($S4=$32:$32,$A4,"")</f>
        <v/>
      </c>
      <c r="K35" s="134" t="str">
        <f>IF($S4=$32:$32,$A4,"")</f>
        <v>Banane</v>
      </c>
      <c r="L35" s="135" t="str">
        <f>IF($S4=$32:$32,$A4,"")</f>
        <v/>
      </c>
      <c r="M35" s="30"/>
      <c r="N35" s="30"/>
      <c r="O35" s="30"/>
    </row>
    <row r="36" spans="1:15" x14ac:dyDescent="0.3">
      <c r="A36" s="30"/>
      <c r="B36" s="17">
        <f>IFERROR(VLOOKUP(A36,'recherveV Source'!A37:I225,2,FALSE),0)</f>
        <v>0</v>
      </c>
      <c r="C36" s="17">
        <f>IFERROR(VLOOKUP(A36,'recherveV Source'!A37:I225,3,FALSE),0)</f>
        <v>0</v>
      </c>
      <c r="D36" s="17">
        <f>IFERROR(VLOOKUP(A36,'recherveV Source'!A37:I225,4,FALSE),0)</f>
        <v>0</v>
      </c>
      <c r="E36" s="18">
        <f>IFERROR(VLOOKUP(A36,'recherveV Source'!A37:I225,5,FALSE),0)</f>
        <v>0</v>
      </c>
      <c r="F36" s="16">
        <f>IFERROR(VLOOKUP(A36,'recherveV Source'!A37:I225,6,FALSE),0)</f>
        <v>0</v>
      </c>
      <c r="G36" s="19">
        <f>IFERROR(VLOOKUP(A36,'recherveV Source'!A37:I225,8,FALSE),0)</f>
        <v>0</v>
      </c>
      <c r="H36" s="20" t="str">
        <f>IFERROR(VLOOKUP(A36,'recherveV Source'!A37:I225,9,FALSE),"")</f>
        <v/>
      </c>
      <c r="I36" s="130" t="str">
        <f>IF($S5=$32:$32,$A5,"")</f>
        <v/>
      </c>
      <c r="J36" s="136" t="str">
        <f>IF($S5=$32:$32,$A5,"")</f>
        <v/>
      </c>
      <c r="K36" s="136" t="str">
        <f>IF($S5=$32:$32,$A5,"")</f>
        <v/>
      </c>
      <c r="L36" s="137" t="str">
        <f>IF($S5=$32:$32,$A5,"")</f>
        <v>Tomates</v>
      </c>
    </row>
    <row r="37" spans="1:15" x14ac:dyDescent="0.3">
      <c r="A37" s="30"/>
      <c r="B37" s="17">
        <f>IFERROR(VLOOKUP(A37,'recherveV Source'!A38:I226,2,FALSE),0)</f>
        <v>0</v>
      </c>
      <c r="C37" s="17">
        <f>IFERROR(VLOOKUP(A37,'recherveV Source'!A38:I226,3,FALSE),0)</f>
        <v>0</v>
      </c>
      <c r="D37" s="17">
        <f>IFERROR(VLOOKUP(A37,'recherveV Source'!A38:I226,4,FALSE),0)</f>
        <v>0</v>
      </c>
      <c r="E37" s="18">
        <f>IFERROR(VLOOKUP(A37,'recherveV Source'!A38:I226,5,FALSE),0)</f>
        <v>0</v>
      </c>
      <c r="F37" s="16">
        <f>IFERROR(VLOOKUP(A37,'recherveV Source'!A38:I226,6,FALSE),0)</f>
        <v>0</v>
      </c>
      <c r="G37" s="19">
        <f>IFERROR(VLOOKUP(A37,'recherveV Source'!A38:I226,8,FALSE),0)</f>
        <v>0</v>
      </c>
      <c r="H37" s="20" t="str">
        <f>IFERROR(VLOOKUP(A37,'recherveV Source'!A38:I226,9,FALSE),"")</f>
        <v/>
      </c>
      <c r="I37" s="130" t="str">
        <f>IF($S6=$32:$32,$A6,"")</f>
        <v/>
      </c>
      <c r="J37" s="136" t="str">
        <f>IF($S6=$32:$32,$A6,"")</f>
        <v/>
      </c>
      <c r="K37" s="136" t="str">
        <f>IF($S6=$32:$32,$A6,"")</f>
        <v/>
      </c>
      <c r="L37" s="137" t="str">
        <f>IF($S6=$32:$32,$A6,"")</f>
        <v/>
      </c>
    </row>
    <row r="38" spans="1:15" x14ac:dyDescent="0.3">
      <c r="A38" s="30"/>
      <c r="B38" s="17">
        <f>IFERROR(VLOOKUP(A38,'recherveV Source'!A39:I227,2,FALSE),0)</f>
        <v>0</v>
      </c>
      <c r="C38" s="17">
        <f>IFERROR(VLOOKUP(A38,'recherveV Source'!A39:I227,3,FALSE),0)</f>
        <v>0</v>
      </c>
      <c r="D38" s="17">
        <f>IFERROR(VLOOKUP(A38,'recherveV Source'!A39:I227,4,FALSE),0)</f>
        <v>0</v>
      </c>
      <c r="E38" s="18">
        <f>IFERROR(VLOOKUP(A38,'recherveV Source'!A39:I227,5,FALSE),0)</f>
        <v>0</v>
      </c>
      <c r="F38" s="16">
        <f>IFERROR(VLOOKUP(A38,'recherveV Source'!A39:I227,6,FALSE),0)</f>
        <v>0</v>
      </c>
      <c r="G38" s="19">
        <f>IFERROR(VLOOKUP(A38,'recherveV Source'!A39:I227,8,FALSE),0)</f>
        <v>0</v>
      </c>
      <c r="H38" s="20" t="str">
        <f>IFERROR(VLOOKUP(A38,'recherveV Source'!A39:I227,9,FALSE),"")</f>
        <v/>
      </c>
      <c r="I38" s="130" t="str">
        <f>IF($S7=$32:$32,$A7,"")</f>
        <v/>
      </c>
      <c r="J38" s="136" t="str">
        <f>IF($S7=$32:$32,$A7,"")</f>
        <v>Dinde</v>
      </c>
      <c r="K38" s="136" t="str">
        <f>IF($S7=$32:$32,$A7,"")</f>
        <v/>
      </c>
      <c r="L38" s="137" t="str">
        <f>IF($S7=$32:$32,$A7,"")</f>
        <v/>
      </c>
    </row>
    <row r="39" spans="1:15" x14ac:dyDescent="0.3">
      <c r="A39" s="30"/>
      <c r="B39" s="17">
        <f>IFERROR(VLOOKUP(A39,'recherveV Source'!A40:I228,2,FALSE),0)</f>
        <v>0</v>
      </c>
      <c r="C39" s="17">
        <f>IFERROR(VLOOKUP(A39,'recherveV Source'!A40:I228,3,FALSE),0)</f>
        <v>0</v>
      </c>
      <c r="D39" s="17">
        <f>IFERROR(VLOOKUP(A39,'recherveV Source'!A40:I228,4,FALSE),0)</f>
        <v>0</v>
      </c>
      <c r="E39" s="18">
        <f>IFERROR(VLOOKUP(A39,'recherveV Source'!A40:I228,5,FALSE),0)</f>
        <v>0</v>
      </c>
      <c r="F39" s="16">
        <f>IFERROR(VLOOKUP(A39,'recherveV Source'!A40:I228,6,FALSE),0)</f>
        <v>0</v>
      </c>
      <c r="G39" s="19">
        <f>IFERROR(VLOOKUP(A39,'recherveV Source'!A40:I228,8,FALSE),0)</f>
        <v>0</v>
      </c>
      <c r="H39" s="20" t="str">
        <f>IFERROR(VLOOKUP(A39,'recherveV Source'!A40:I228,9,FALSE),"")</f>
        <v/>
      </c>
      <c r="I39" s="130" t="str">
        <f>IF($S8=$32:$32,$A8,"")</f>
        <v/>
      </c>
      <c r="J39" s="136" t="str">
        <f>IF($S8=$32:$32,$A8,"")</f>
        <v/>
      </c>
      <c r="K39" s="136" t="str">
        <f>IF($S8=$32:$32,$A8,"")</f>
        <v/>
      </c>
      <c r="L39" s="137" t="str">
        <f>IF($S8=$32:$32,$A8,"")</f>
        <v/>
      </c>
    </row>
    <row r="40" spans="1:15" x14ac:dyDescent="0.3">
      <c r="A40" s="30"/>
      <c r="B40" s="17">
        <f>IFERROR(VLOOKUP(A40,'recherveV Source'!A41:I229,2,FALSE),0)</f>
        <v>0</v>
      </c>
      <c r="C40" s="17">
        <f>IFERROR(VLOOKUP(A40,'recherveV Source'!A41:I229,3,FALSE),0)</f>
        <v>0</v>
      </c>
      <c r="D40" s="17">
        <f>IFERROR(VLOOKUP(A40,'recherveV Source'!A41:I229,4,FALSE),0)</f>
        <v>0</v>
      </c>
      <c r="E40" s="18">
        <f>IFERROR(VLOOKUP(A40,'recherveV Source'!A41:I229,5,FALSE),0)</f>
        <v>0</v>
      </c>
      <c r="F40" s="16">
        <f>IFERROR(VLOOKUP(A40,'recherveV Source'!A41:I229,6,FALSE),0)</f>
        <v>0</v>
      </c>
      <c r="G40" s="19">
        <f>IFERROR(VLOOKUP(A40,'recherveV Source'!A41:I229,8,FALSE),0)</f>
        <v>0</v>
      </c>
      <c r="H40" s="20" t="str">
        <f>IFERROR(VLOOKUP(A40,'recherveV Source'!A41:I229,9,FALSE),"")</f>
        <v/>
      </c>
      <c r="I40" s="133" t="str">
        <f>IF($S9=$32:$32,$A9,"")</f>
        <v/>
      </c>
      <c r="J40" s="136" t="str">
        <f>IF($S9=$32:$32,$A9,"")</f>
        <v/>
      </c>
      <c r="K40" s="136" t="str">
        <f>IF($S9=$32:$32,$A9,"")</f>
        <v/>
      </c>
      <c r="L40" s="137" t="str">
        <f>IF($S9=$32:$32,$A9,"")</f>
        <v/>
      </c>
    </row>
    <row r="41" spans="1:15" x14ac:dyDescent="0.3">
      <c r="A41" s="30"/>
      <c r="B41" s="17">
        <f>IFERROR(VLOOKUP(A41,'recherveV Source'!A42:I230,2,FALSE),0)</f>
        <v>0</v>
      </c>
      <c r="C41" s="17">
        <f>IFERROR(VLOOKUP(A41,'recherveV Source'!A42:I230,3,FALSE),0)</f>
        <v>0</v>
      </c>
      <c r="D41" s="17">
        <f>IFERROR(VLOOKUP(A41,'recherveV Source'!A42:I230,4,FALSE),0)</f>
        <v>0</v>
      </c>
      <c r="E41" s="18">
        <f>IFERROR(VLOOKUP(A41,'recherveV Source'!A42:I230,5,FALSE),0)</f>
        <v>0</v>
      </c>
      <c r="F41" s="16">
        <f>IFERROR(VLOOKUP(A41,'recherveV Source'!A42:I230,6,FALSE),0)</f>
        <v>0</v>
      </c>
      <c r="G41" s="19">
        <f>IFERROR(VLOOKUP(A41,'recherveV Source'!A42:I230,8,FALSE),0)</f>
        <v>0</v>
      </c>
      <c r="H41" s="20" t="str">
        <f>IFERROR(VLOOKUP(A41,'recherveV Source'!A42:I230,9,FALSE),"")</f>
        <v/>
      </c>
      <c r="I41" s="133" t="str">
        <f>IF($S10=$32:$32,$A10,"")</f>
        <v/>
      </c>
      <c r="J41" s="136" t="str">
        <f>IF($S10=$32:$32,$A10,"")</f>
        <v/>
      </c>
      <c r="K41" s="136" t="str">
        <f>IF($S10=$32:$32,$A10,"")</f>
        <v/>
      </c>
      <c r="L41" s="137" t="str">
        <f>IF($S10=$32:$32,$A10,"")</f>
        <v/>
      </c>
    </row>
    <row r="42" spans="1:15" x14ac:dyDescent="0.3">
      <c r="A42" s="30"/>
      <c r="B42" s="17">
        <f>IFERROR(VLOOKUP(A42,'recherveV Source'!A43:I231,2,FALSE),0)</f>
        <v>0</v>
      </c>
      <c r="C42" s="17">
        <f>IFERROR(VLOOKUP(A42,'recherveV Source'!A43:I231,3,FALSE),0)</f>
        <v>0</v>
      </c>
      <c r="D42" s="17">
        <f>IFERROR(VLOOKUP(A42,'recherveV Source'!A43:I231,4,FALSE),0)</f>
        <v>0</v>
      </c>
      <c r="E42" s="18">
        <f>IFERROR(VLOOKUP(A42,'recherveV Source'!A43:I231,5,FALSE),0)</f>
        <v>0</v>
      </c>
      <c r="F42" s="16">
        <f>IFERROR(VLOOKUP(A42,'recherveV Source'!A43:I231,6,FALSE),0)</f>
        <v>0</v>
      </c>
      <c r="G42" s="19">
        <f>IFERROR(VLOOKUP(A42,'recherveV Source'!A43:I231,8,FALSE),0)</f>
        <v>0</v>
      </c>
      <c r="H42" s="20" t="str">
        <f>IFERROR(VLOOKUP(A42,'recherveV Source'!A43:I231,9,FALSE),"")</f>
        <v/>
      </c>
      <c r="I42" s="133" t="str">
        <f>IF($S11=$32:$32,$A11,"")</f>
        <v/>
      </c>
      <c r="J42" s="136" t="str">
        <f>IF($S11=$32:$32,$A11,"")</f>
        <v/>
      </c>
      <c r="K42" s="136" t="str">
        <f>IF($S11=$32:$32,$A11,"")</f>
        <v/>
      </c>
      <c r="L42" s="137" t="str">
        <f>IF($S11=$32:$32,$A11,"")</f>
        <v/>
      </c>
    </row>
    <row r="43" spans="1:15" x14ac:dyDescent="0.3">
      <c r="A43" s="30"/>
      <c r="B43" s="17">
        <f>IFERROR(VLOOKUP(A43,'recherveV Source'!A44:I232,2,FALSE),0)</f>
        <v>0</v>
      </c>
      <c r="C43" s="17">
        <f>IFERROR(VLOOKUP(A43,'recherveV Source'!A44:I232,3,FALSE),0)</f>
        <v>0</v>
      </c>
      <c r="D43" s="17">
        <f>IFERROR(VLOOKUP(A43,'recherveV Source'!A44:I232,4,FALSE),0)</f>
        <v>0</v>
      </c>
      <c r="E43" s="18">
        <f>IFERROR(VLOOKUP(A43,'recherveV Source'!A44:I232,5,FALSE),0)</f>
        <v>0</v>
      </c>
      <c r="F43" s="16">
        <f>IFERROR(VLOOKUP(A43,'recherveV Source'!A44:I232,6,FALSE),0)</f>
        <v>0</v>
      </c>
      <c r="G43" s="19">
        <f>IFERROR(VLOOKUP(A43,'recherveV Source'!A44:I232,8,FALSE),0)</f>
        <v>0</v>
      </c>
      <c r="H43" s="20" t="str">
        <f>IFERROR(VLOOKUP(A43,'recherveV Source'!A44:I232,9,FALSE),"")</f>
        <v/>
      </c>
      <c r="I43" s="133" t="str">
        <f>IF($S12=$32:$32,$A12,"")</f>
        <v/>
      </c>
      <c r="J43" s="136" t="str">
        <f>IF($S12=$32:$32,$A12,"")</f>
        <v/>
      </c>
      <c r="K43" s="136" t="str">
        <f>IF($S12=$32:$32,$A12,"")</f>
        <v/>
      </c>
      <c r="L43" s="137" t="str">
        <f>IF($S12=$32:$32,$A12,"")</f>
        <v/>
      </c>
    </row>
    <row r="44" spans="1:15" x14ac:dyDescent="0.3">
      <c r="A44" s="30"/>
      <c r="B44" s="17">
        <f>IFERROR(VLOOKUP(A44,'recherveV Source'!A45:I233,2,FALSE),0)</f>
        <v>0</v>
      </c>
      <c r="C44" s="17">
        <f>IFERROR(VLOOKUP(A44,'recherveV Source'!A45:I233,3,FALSE),0)</f>
        <v>0</v>
      </c>
      <c r="D44" s="17">
        <f>IFERROR(VLOOKUP(A44,'recherveV Source'!A45:I233,4,FALSE),0)</f>
        <v>0</v>
      </c>
      <c r="E44" s="18">
        <f>IFERROR(VLOOKUP(A44,'recherveV Source'!A45:I233,5,FALSE),0)</f>
        <v>0</v>
      </c>
      <c r="F44" s="16">
        <f>IFERROR(VLOOKUP(A44,'recherveV Source'!A45:I233,6,FALSE),0)</f>
        <v>0</v>
      </c>
      <c r="G44" s="19">
        <f>IFERROR(VLOOKUP(A44,'recherveV Source'!A45:I233,8,FALSE),0)</f>
        <v>0</v>
      </c>
      <c r="H44" s="20" t="str">
        <f>IFERROR(VLOOKUP(A44,'recherveV Source'!A45:I233,9,FALSE),"")</f>
        <v/>
      </c>
      <c r="I44" s="133" t="str">
        <f>IF($S13=$32:$32,$A13,"")</f>
        <v/>
      </c>
      <c r="J44" s="136" t="str">
        <f>IF($S13=$32:$32,$A13,"")</f>
        <v/>
      </c>
      <c r="K44" s="136" t="str">
        <f>IF($S13=$32:$32,$A13,"")</f>
        <v/>
      </c>
      <c r="L44" s="137" t="str">
        <f>IF($S13=$32:$32,$A13,"")</f>
        <v/>
      </c>
    </row>
    <row r="45" spans="1:15" x14ac:dyDescent="0.3">
      <c r="A45" s="30"/>
      <c r="B45" s="17">
        <f>IFERROR(VLOOKUP(A45,'recherveV Source'!A46:I234,2,FALSE),0)</f>
        <v>0</v>
      </c>
      <c r="C45" s="17">
        <f>IFERROR(VLOOKUP(A45,'recherveV Source'!A46:I234,3,FALSE),0)</f>
        <v>0</v>
      </c>
      <c r="D45" s="17">
        <f>IFERROR(VLOOKUP(A45,'recherveV Source'!A46:I234,4,FALSE),0)</f>
        <v>0</v>
      </c>
      <c r="E45" s="18">
        <f>IFERROR(VLOOKUP(A45,'recherveV Source'!A46:I234,5,FALSE),0)</f>
        <v>0</v>
      </c>
      <c r="F45" s="16">
        <f>IFERROR(VLOOKUP(A45,'recherveV Source'!A46:I234,6,FALSE),0)</f>
        <v>0</v>
      </c>
      <c r="G45" s="19">
        <f>IFERROR(VLOOKUP(A45,'recherveV Source'!A46:I234,8,FALSE),0)</f>
        <v>0</v>
      </c>
      <c r="H45" s="20" t="str">
        <f>IFERROR(VLOOKUP(A45,'recherveV Source'!A46:I234,9,FALSE),"")</f>
        <v/>
      </c>
      <c r="I45" s="133" t="str">
        <f>IF($S14=$32:$32,$A14,"")</f>
        <v/>
      </c>
      <c r="J45" s="136" t="str">
        <f>IF($S14=$32:$32,$A14,"")</f>
        <v/>
      </c>
      <c r="K45" s="136" t="str">
        <f>IF($S14=$32:$32,$A14,"")</f>
        <v/>
      </c>
      <c r="L45" s="137" t="str">
        <f>IF($S14=$32:$32,$A14,"")</f>
        <v/>
      </c>
    </row>
    <row r="46" spans="1:15" ht="15" thickBot="1" x14ac:dyDescent="0.35">
      <c r="A46" s="30"/>
      <c r="B46" s="17">
        <f>IFERROR(VLOOKUP(A46,'recherveV Source'!A47:I235,2,FALSE),0)</f>
        <v>0</v>
      </c>
      <c r="C46" s="17">
        <f>IFERROR(VLOOKUP(A46,'recherveV Source'!A47:I235,3,FALSE),0)</f>
        <v>0</v>
      </c>
      <c r="D46" s="17">
        <f>IFERROR(VLOOKUP(A46,'recherveV Source'!A47:I235,4,FALSE),0)</f>
        <v>0</v>
      </c>
      <c r="E46" s="18">
        <f>IFERROR(VLOOKUP(A46,'recherveV Source'!A47:I235,5,FALSE),0)</f>
        <v>0</v>
      </c>
      <c r="F46" s="16">
        <f>IFERROR(VLOOKUP(A46,'recherveV Source'!A47:I235,6,FALSE),0)</f>
        <v>0</v>
      </c>
      <c r="G46" s="19">
        <f>IFERROR(VLOOKUP(A46,'recherveV Source'!A47:I235,8,FALSE),0)</f>
        <v>0</v>
      </c>
      <c r="H46" s="20" t="str">
        <f>IFERROR(VLOOKUP(A46,'recherveV Source'!A47:I235,9,FALSE),"")</f>
        <v/>
      </c>
      <c r="I46" s="161" t="str">
        <f>IF($S15=$32:$32,$A15,"")</f>
        <v/>
      </c>
      <c r="J46" s="162" t="str">
        <f>IF($S15=$32:$32,$A15,"")</f>
        <v/>
      </c>
      <c r="K46" s="162" t="str">
        <f>IF($S15=$32:$32,$A15,"")</f>
        <v/>
      </c>
      <c r="L46" s="163" t="str">
        <f>IF($S15=$32:$32,$A15,"")</f>
        <v/>
      </c>
    </row>
    <row r="47" spans="1:15" x14ac:dyDescent="0.3">
      <c r="A47" s="30"/>
      <c r="B47" s="17">
        <f>IFERROR(VLOOKUP(A47,'recherveV Source'!A48:I236,2,FALSE),0)</f>
        <v>0</v>
      </c>
      <c r="C47" s="17">
        <f>IFERROR(VLOOKUP(A47,'recherveV Source'!A48:I236,3,FALSE),0)</f>
        <v>0</v>
      </c>
      <c r="D47" s="17">
        <f>IFERROR(VLOOKUP(A47,'recherveV Source'!A48:I236,4,FALSE),0)</f>
        <v>0</v>
      </c>
      <c r="E47" s="18">
        <f>IFERROR(VLOOKUP(A47,'recherveV Source'!A48:I236,5,FALSE),0)</f>
        <v>0</v>
      </c>
      <c r="F47" s="16">
        <f>IFERROR(VLOOKUP(A47,'recherveV Source'!A48:I236,6,FALSE),0)</f>
        <v>0</v>
      </c>
      <c r="G47" s="19">
        <f>IFERROR(VLOOKUP(A47,'recherveV Source'!A48:I236,8,FALSE),0)</f>
        <v>0</v>
      </c>
      <c r="H47" s="20" t="str">
        <f>IFERROR(VLOOKUP(A47,'recherveV Source'!A48:I236,9,FALSE),"")</f>
        <v/>
      </c>
      <c r="I47" s="164" t="str">
        <f>IF($S16=$32:$32,$I9,"")</f>
        <v>Avoine</v>
      </c>
      <c r="J47" s="166" t="str">
        <f t="shared" ref="J47:L47" si="2">IF($S16=$32:$32,$I9,"")</f>
        <v/>
      </c>
      <c r="K47" s="166" t="str">
        <f t="shared" si="2"/>
        <v/>
      </c>
      <c r="L47" s="160" t="str">
        <f t="shared" si="2"/>
        <v/>
      </c>
    </row>
    <row r="48" spans="1:15" x14ac:dyDescent="0.3">
      <c r="A48" s="30"/>
      <c r="B48" s="17">
        <f>IFERROR(VLOOKUP(A48,'recherveV Source'!A49:I237,2,FALSE),0)</f>
        <v>0</v>
      </c>
      <c r="C48" s="17">
        <f>IFERROR(VLOOKUP(A48,'recherveV Source'!A49:I237,3,FALSE),0)</f>
        <v>0</v>
      </c>
      <c r="D48" s="17">
        <f>IFERROR(VLOOKUP(A48,'recherveV Source'!A49:I237,4,FALSE),0)</f>
        <v>0</v>
      </c>
      <c r="E48" s="18">
        <f>IFERROR(VLOOKUP(A48,'recherveV Source'!A49:I237,5,FALSE),0)</f>
        <v>0</v>
      </c>
      <c r="F48" s="16">
        <f>IFERROR(VLOOKUP(A48,'recherveV Source'!A49:I237,6,FALSE),0)</f>
        <v>0</v>
      </c>
      <c r="G48" s="19">
        <f>IFERROR(VLOOKUP(A48,'recherveV Source'!A49:I237,8,FALSE),0)</f>
        <v>0</v>
      </c>
      <c r="H48" s="20" t="str">
        <f>IFERROR(VLOOKUP(A48,'recherveV Source'!A49:I237,9,FALSE),"")</f>
        <v/>
      </c>
      <c r="I48" s="165" t="str">
        <f>IF($S17=$32:$32,$I14,"")</f>
        <v/>
      </c>
      <c r="J48" s="167" t="str">
        <f t="shared" ref="J48:L48" si="3">IF($S17=$32:$32,$I14,"")</f>
        <v>Poulet</v>
      </c>
      <c r="K48" s="167" t="str">
        <f t="shared" si="3"/>
        <v/>
      </c>
      <c r="L48" s="156" t="str">
        <f t="shared" si="3"/>
        <v/>
      </c>
    </row>
    <row r="49" spans="1:12" x14ac:dyDescent="0.3">
      <c r="A49" s="30"/>
      <c r="B49" s="94">
        <f>IFERROR(VLOOKUP(A49,'recherveV Source'!A50:I238,2,FALSE),0)</f>
        <v>0</v>
      </c>
      <c r="C49" s="94">
        <f>IFERROR(VLOOKUP(A49,'recherveV Source'!A50:I238,3,FALSE),0)</f>
        <v>0</v>
      </c>
      <c r="D49" s="94">
        <f>IFERROR(VLOOKUP(A49,'recherveV Source'!A50:I238,4,FALSE),0)</f>
        <v>0</v>
      </c>
      <c r="E49" s="95">
        <f>IFERROR(VLOOKUP(A49,'recherveV Source'!A50:I238,5,FALSE),0)</f>
        <v>0</v>
      </c>
      <c r="F49" s="30">
        <f>IFERROR(VLOOKUP(A49,'recherveV Source'!A50:I238,6,FALSE),0)</f>
        <v>0</v>
      </c>
      <c r="G49" s="31">
        <f>IFERROR(VLOOKUP(A49,'recherveV Source'!A50:I238,8,FALSE),0)</f>
        <v>0</v>
      </c>
      <c r="H49" s="32" t="str">
        <f>IFERROR(VLOOKUP(A49,'recherveV Source'!A50:I238,9,FALSE),"")</f>
        <v/>
      </c>
      <c r="I49" s="165" t="str">
        <f>IF($S18=$32:$32,$I19,"")</f>
        <v/>
      </c>
      <c r="J49" s="167" t="str">
        <f t="shared" ref="J49:L49" si="4">IF($S18=$32:$32,$I19,"")</f>
        <v/>
      </c>
      <c r="K49" s="167" t="str">
        <f t="shared" si="4"/>
        <v/>
      </c>
      <c r="L49" s="156" t="str">
        <f t="shared" si="4"/>
        <v>Patate eau</v>
      </c>
    </row>
    <row r="50" spans="1:12" x14ac:dyDescent="0.3">
      <c r="A50" s="30"/>
      <c r="B50" s="30"/>
      <c r="C50" s="30"/>
      <c r="D50" s="30"/>
      <c r="E50" s="30"/>
      <c r="F50" s="30"/>
      <c r="H50" s="37"/>
      <c r="I50" s="155" t="str">
        <f>IF($S19=$32:$32,$I24,"")</f>
        <v/>
      </c>
      <c r="J50" s="167" t="str">
        <f t="shared" ref="J50:L50" si="5">IF($S19=$32:$32,$I24,"")</f>
        <v/>
      </c>
      <c r="K50" s="167" t="str">
        <f t="shared" si="5"/>
        <v/>
      </c>
      <c r="L50" s="156" t="str">
        <f t="shared" si="5"/>
        <v/>
      </c>
    </row>
    <row r="51" spans="1:12" ht="15" thickBot="1" x14ac:dyDescent="0.35">
      <c r="A51" s="30"/>
      <c r="B51" s="30"/>
      <c r="C51" s="30"/>
      <c r="D51" s="30"/>
      <c r="E51" s="30"/>
      <c r="F51" s="30"/>
      <c r="H51" s="37"/>
      <c r="I51" s="157" t="str">
        <f>IF($S20=$32:$32,$I28,"")</f>
        <v/>
      </c>
      <c r="J51" s="168" t="str">
        <f t="shared" ref="J51:L51" si="6">IF($S20=$32:$32,$I28,"")</f>
        <v/>
      </c>
      <c r="K51" s="168" t="str">
        <f t="shared" si="6"/>
        <v/>
      </c>
      <c r="L51" s="158" t="str">
        <f t="shared" si="6"/>
        <v>Biscuits</v>
      </c>
    </row>
    <row r="52" spans="1:12" x14ac:dyDescent="0.3">
      <c r="A52" s="30"/>
      <c r="B52" s="30"/>
      <c r="C52" s="30"/>
      <c r="D52" s="30"/>
      <c r="E52" s="30"/>
      <c r="F52" s="30"/>
      <c r="H52" s="37"/>
    </row>
    <row r="53" spans="1:12" x14ac:dyDescent="0.3">
      <c r="A53" s="30"/>
      <c r="B53" s="30"/>
      <c r="C53" s="30"/>
      <c r="D53" s="30"/>
      <c r="E53" s="30"/>
      <c r="F53" s="30"/>
      <c r="H53" s="37"/>
    </row>
    <row r="54" spans="1:12" x14ac:dyDescent="0.3">
      <c r="A54" s="30"/>
      <c r="B54" s="30"/>
      <c r="C54" s="30"/>
      <c r="D54" s="30"/>
      <c r="E54" s="30"/>
      <c r="F54" s="30"/>
      <c r="H54" s="37"/>
    </row>
    <row r="55" spans="1:12" x14ac:dyDescent="0.3">
      <c r="A55" s="30"/>
      <c r="B55" s="30"/>
      <c r="C55" s="30"/>
      <c r="D55" s="30"/>
      <c r="E55" s="30"/>
      <c r="F55" s="30"/>
      <c r="H55" s="37"/>
    </row>
    <row r="56" spans="1:12" x14ac:dyDescent="0.3">
      <c r="A56" s="30"/>
      <c r="B56" s="30"/>
      <c r="C56" s="30"/>
      <c r="D56" s="30"/>
      <c r="E56" s="30"/>
      <c r="F56" s="30"/>
      <c r="H56" s="37"/>
    </row>
    <row r="57" spans="1:12" x14ac:dyDescent="0.3">
      <c r="A57" s="30"/>
      <c r="B57" s="30"/>
      <c r="C57" s="30"/>
      <c r="D57" s="30"/>
      <c r="E57" s="30"/>
      <c r="F57" s="30"/>
      <c r="H57" s="37"/>
    </row>
    <row r="58" spans="1:12" x14ac:dyDescent="0.3">
      <c r="A58" s="30"/>
      <c r="B58" s="30"/>
      <c r="C58" s="30"/>
      <c r="D58" s="30"/>
      <c r="E58" s="30"/>
      <c r="F58" s="30"/>
      <c r="H58" s="37"/>
    </row>
    <row r="59" spans="1:12" x14ac:dyDescent="0.3">
      <c r="A59" s="30"/>
      <c r="B59" s="30"/>
      <c r="C59" s="30"/>
      <c r="D59" s="30"/>
      <c r="E59" s="30"/>
      <c r="F59" s="30"/>
      <c r="H59" s="37"/>
    </row>
    <row r="60" spans="1:12" x14ac:dyDescent="0.3">
      <c r="A60" s="30"/>
      <c r="B60" s="30"/>
      <c r="C60" s="30"/>
      <c r="D60" s="30"/>
      <c r="E60" s="30"/>
      <c r="F60" s="30"/>
      <c r="H60" s="37"/>
    </row>
    <row r="61" spans="1:12" x14ac:dyDescent="0.3">
      <c r="A61" s="30"/>
      <c r="B61" s="30"/>
      <c r="C61" s="30"/>
      <c r="D61" s="30"/>
      <c r="E61" s="30"/>
      <c r="F61" s="30"/>
      <c r="H61" s="37"/>
    </row>
    <row r="62" spans="1:12" x14ac:dyDescent="0.3">
      <c r="A62" s="30"/>
      <c r="B62" s="30"/>
      <c r="C62" s="30"/>
      <c r="D62" s="30"/>
      <c r="E62" s="30"/>
      <c r="F62" s="30"/>
      <c r="H62" s="37"/>
    </row>
    <row r="63" spans="1:12" x14ac:dyDescent="0.3">
      <c r="A63" s="30"/>
      <c r="B63" s="30"/>
      <c r="C63" s="30"/>
      <c r="D63" s="30"/>
      <c r="E63" s="30"/>
      <c r="F63" s="30"/>
      <c r="H63" s="37"/>
    </row>
    <row r="64" spans="1:12" x14ac:dyDescent="0.3">
      <c r="A64" s="30"/>
      <c r="B64" s="30"/>
      <c r="C64" s="30"/>
      <c r="D64" s="30"/>
      <c r="E64" s="30"/>
      <c r="F64" s="30"/>
      <c r="H64" s="37"/>
    </row>
    <row r="65" spans="1:8" x14ac:dyDescent="0.3">
      <c r="A65" s="30"/>
      <c r="B65" s="30"/>
      <c r="C65" s="30"/>
      <c r="D65" s="30"/>
      <c r="E65" s="30"/>
      <c r="F65" s="30"/>
      <c r="H65" s="37"/>
    </row>
    <row r="66" spans="1:8" x14ac:dyDescent="0.3">
      <c r="A66" s="30"/>
      <c r="B66" s="30"/>
      <c r="C66" s="30"/>
      <c r="D66" s="30"/>
      <c r="E66" s="30"/>
      <c r="F66" s="30"/>
      <c r="H66" s="37"/>
    </row>
    <row r="67" spans="1:8" x14ac:dyDescent="0.3">
      <c r="A67" s="30"/>
      <c r="B67" s="30"/>
      <c r="C67" s="30"/>
      <c r="D67" s="30"/>
      <c r="E67" s="30"/>
      <c r="F67" s="30"/>
      <c r="H67" s="37"/>
    </row>
    <row r="68" spans="1:8" x14ac:dyDescent="0.3">
      <c r="A68" s="30"/>
      <c r="B68" s="30"/>
      <c r="C68" s="30"/>
      <c r="D68" s="30"/>
      <c r="E68" s="30"/>
      <c r="F68" s="30"/>
      <c r="H68" s="37"/>
    </row>
    <row r="69" spans="1:8" x14ac:dyDescent="0.3">
      <c r="A69" s="30"/>
      <c r="B69" s="30"/>
      <c r="C69" s="30"/>
      <c r="D69" s="30"/>
      <c r="E69" s="30"/>
      <c r="F69" s="30"/>
      <c r="H69" s="37"/>
    </row>
    <row r="70" spans="1:8" x14ac:dyDescent="0.3">
      <c r="A70" s="30"/>
      <c r="B70" s="30"/>
      <c r="C70" s="30"/>
      <c r="D70" s="30"/>
      <c r="E70" s="30"/>
      <c r="F70" s="30"/>
      <c r="H70" s="37"/>
    </row>
    <row r="71" spans="1:8" x14ac:dyDescent="0.3">
      <c r="A71" s="30"/>
      <c r="B71" s="30"/>
      <c r="C71" s="30"/>
      <c r="D71" s="30"/>
      <c r="E71" s="30"/>
      <c r="F71" s="30"/>
      <c r="H71" s="37"/>
    </row>
    <row r="72" spans="1:8" x14ac:dyDescent="0.3">
      <c r="A72" s="30"/>
      <c r="B72" s="30"/>
      <c r="C72" s="30"/>
      <c r="D72" s="30"/>
      <c r="E72" s="30"/>
      <c r="F72" s="30"/>
      <c r="H72" s="37"/>
    </row>
    <row r="73" spans="1:8" x14ac:dyDescent="0.3">
      <c r="A73" s="30"/>
      <c r="B73" s="30"/>
      <c r="C73" s="30"/>
      <c r="D73" s="30"/>
      <c r="E73" s="30"/>
      <c r="F73" s="30"/>
      <c r="H73" s="37"/>
    </row>
    <row r="74" spans="1:8" x14ac:dyDescent="0.3">
      <c r="A74" s="30"/>
      <c r="B74" s="30"/>
      <c r="C74" s="30"/>
      <c r="D74" s="30"/>
      <c r="E74" s="30"/>
      <c r="F74" s="30"/>
      <c r="H74" s="37"/>
    </row>
    <row r="75" spans="1:8" x14ac:dyDescent="0.3">
      <c r="A75" s="30"/>
      <c r="B75" s="30"/>
      <c r="C75" s="30"/>
      <c r="D75" s="30"/>
      <c r="E75" s="30"/>
      <c r="F75" s="30"/>
      <c r="H75" s="37"/>
    </row>
    <row r="76" spans="1:8" x14ac:dyDescent="0.3">
      <c r="A76" s="30"/>
      <c r="B76" s="30"/>
      <c r="C76" s="30"/>
      <c r="D76" s="30"/>
      <c r="E76" s="30"/>
      <c r="F76" s="30"/>
      <c r="H76" s="37"/>
    </row>
    <row r="77" spans="1:8" x14ac:dyDescent="0.3">
      <c r="A77" s="30"/>
      <c r="B77" s="30"/>
      <c r="C77" s="30"/>
      <c r="D77" s="30"/>
      <c r="E77" s="30"/>
      <c r="F77" s="30"/>
      <c r="H77" s="37"/>
    </row>
    <row r="78" spans="1:8" x14ac:dyDescent="0.3">
      <c r="A78" s="30"/>
      <c r="B78" s="30"/>
      <c r="C78" s="30"/>
      <c r="D78" s="30"/>
      <c r="E78" s="30"/>
      <c r="F78" s="30"/>
      <c r="H78" s="37"/>
    </row>
    <row r="79" spans="1:8" x14ac:dyDescent="0.3">
      <c r="A79" s="30"/>
      <c r="B79" s="30"/>
      <c r="C79" s="30"/>
      <c r="D79" s="30"/>
      <c r="E79" s="30"/>
      <c r="F79" s="30"/>
      <c r="H79" s="37"/>
    </row>
    <row r="80" spans="1:8" x14ac:dyDescent="0.3">
      <c r="A80" s="30"/>
      <c r="B80" s="30"/>
      <c r="C80" s="30"/>
      <c r="D80" s="30"/>
      <c r="E80" s="30"/>
      <c r="F80" s="30"/>
      <c r="H80" s="37"/>
    </row>
    <row r="81" spans="1:8" x14ac:dyDescent="0.3">
      <c r="A81" s="30"/>
      <c r="B81" s="30"/>
      <c r="C81" s="30"/>
      <c r="D81" s="30"/>
      <c r="E81" s="30"/>
      <c r="F81" s="30"/>
      <c r="H81" s="37"/>
    </row>
    <row r="82" spans="1:8" x14ac:dyDescent="0.3">
      <c r="A82" s="30"/>
      <c r="B82" s="30"/>
      <c r="C82" s="30"/>
      <c r="D82" s="30"/>
      <c r="E82" s="30"/>
      <c r="F82" s="30"/>
      <c r="H82" s="37"/>
    </row>
    <row r="83" spans="1:8" x14ac:dyDescent="0.3">
      <c r="A83" s="30"/>
      <c r="B83" s="30"/>
      <c r="C83" s="30"/>
      <c r="D83" s="30"/>
      <c r="E83" s="30"/>
      <c r="F83" s="30"/>
      <c r="H83" s="37"/>
    </row>
    <row r="84" spans="1:8" x14ac:dyDescent="0.3">
      <c r="A84" s="30"/>
      <c r="B84" s="30"/>
      <c r="C84" s="30"/>
      <c r="D84" s="30"/>
      <c r="E84" s="30"/>
      <c r="F84" s="30"/>
      <c r="H84" s="37"/>
    </row>
    <row r="85" spans="1:8" x14ac:dyDescent="0.3">
      <c r="A85" s="30"/>
      <c r="B85" s="30"/>
      <c r="C85" s="30"/>
      <c r="D85" s="30"/>
      <c r="E85" s="30"/>
      <c r="F85" s="30"/>
      <c r="H85" s="37"/>
    </row>
    <row r="86" spans="1:8" x14ac:dyDescent="0.3">
      <c r="A86" s="30"/>
      <c r="B86" s="30"/>
      <c r="C86" s="30"/>
      <c r="D86" s="30"/>
      <c r="E86" s="30"/>
      <c r="F86" s="30"/>
      <c r="H86" s="37"/>
    </row>
    <row r="87" spans="1:8" x14ac:dyDescent="0.3">
      <c r="A87" s="30"/>
      <c r="B87" s="30"/>
      <c r="C87" s="30"/>
      <c r="D87" s="30"/>
      <c r="E87" s="30"/>
      <c r="F87" s="30"/>
      <c r="H87" s="37"/>
    </row>
    <row r="88" spans="1:8" x14ac:dyDescent="0.3">
      <c r="A88" s="30"/>
      <c r="B88" s="30"/>
      <c r="C88" s="30"/>
      <c r="D88" s="30"/>
      <c r="E88" s="30"/>
      <c r="F88" s="30"/>
      <c r="H88" s="37"/>
    </row>
    <row r="89" spans="1:8" x14ac:dyDescent="0.3">
      <c r="A89" s="30"/>
      <c r="B89" s="30"/>
      <c r="C89" s="30"/>
      <c r="D89" s="30"/>
      <c r="E89" s="30"/>
      <c r="F89" s="30"/>
      <c r="H89" s="37"/>
    </row>
    <row r="90" spans="1:8" x14ac:dyDescent="0.3">
      <c r="A90" s="30"/>
      <c r="B90" s="30"/>
      <c r="C90" s="30"/>
      <c r="D90" s="30"/>
      <c r="E90" s="30"/>
      <c r="F90" s="30"/>
      <c r="H90" s="37"/>
    </row>
    <row r="91" spans="1:8" x14ac:dyDescent="0.3">
      <c r="A91" s="30"/>
      <c r="B91" s="30"/>
      <c r="C91" s="30"/>
      <c r="D91" s="30"/>
      <c r="E91" s="30"/>
      <c r="F91" s="30"/>
      <c r="H91" s="37"/>
    </row>
    <row r="92" spans="1:8" x14ac:dyDescent="0.3">
      <c r="A92" s="30"/>
      <c r="B92" s="30"/>
      <c r="C92" s="30"/>
      <c r="D92" s="30"/>
      <c r="E92" s="30"/>
      <c r="F92" s="30"/>
      <c r="H92" s="37"/>
    </row>
    <row r="93" spans="1:8" x14ac:dyDescent="0.3">
      <c r="A93" s="30"/>
      <c r="B93" s="30"/>
      <c r="C93" s="30"/>
      <c r="D93" s="30"/>
      <c r="E93" s="30"/>
      <c r="F93" s="30"/>
      <c r="H93" s="37"/>
    </row>
    <row r="94" spans="1:8" x14ac:dyDescent="0.3">
      <c r="A94" s="30"/>
      <c r="B94" s="30"/>
      <c r="C94" s="30"/>
      <c r="D94" s="30"/>
      <c r="E94" s="30"/>
      <c r="F94" s="30"/>
      <c r="H94" s="37"/>
    </row>
    <row r="95" spans="1:8" x14ac:dyDescent="0.3">
      <c r="A95" s="30"/>
      <c r="B95" s="30"/>
      <c r="C95" s="30"/>
      <c r="D95" s="30"/>
      <c r="E95" s="30"/>
      <c r="F95" s="30"/>
      <c r="H95" s="37"/>
    </row>
    <row r="96" spans="1:8" x14ac:dyDescent="0.3">
      <c r="A96" s="30"/>
      <c r="B96" s="30"/>
      <c r="C96" s="30"/>
      <c r="D96" s="30"/>
      <c r="E96" s="30"/>
      <c r="F96" s="30"/>
      <c r="H96" s="37"/>
    </row>
    <row r="97" spans="1:8" x14ac:dyDescent="0.3">
      <c r="A97" s="30"/>
      <c r="B97" s="30"/>
      <c r="C97" s="30"/>
      <c r="D97" s="30"/>
      <c r="E97" s="30"/>
      <c r="F97" s="30"/>
      <c r="H97" s="37"/>
    </row>
    <row r="98" spans="1:8" x14ac:dyDescent="0.3">
      <c r="A98" s="30"/>
      <c r="B98" s="30"/>
      <c r="C98" s="30"/>
      <c r="D98" s="30"/>
      <c r="E98" s="30"/>
      <c r="F98" s="30"/>
      <c r="H98" s="37"/>
    </row>
    <row r="99" spans="1:8" x14ac:dyDescent="0.3">
      <c r="A99" s="30"/>
      <c r="B99" s="30"/>
      <c r="C99" s="30"/>
      <c r="D99" s="30"/>
      <c r="E99" s="30"/>
      <c r="F99" s="30"/>
      <c r="H99" s="37"/>
    </row>
    <row r="100" spans="1:8" x14ac:dyDescent="0.3">
      <c r="A100" s="30"/>
      <c r="B100" s="30"/>
      <c r="C100" s="30"/>
      <c r="D100" s="30"/>
      <c r="E100" s="30"/>
      <c r="F100" s="30"/>
      <c r="H100" s="37"/>
    </row>
    <row r="101" spans="1:8" x14ac:dyDescent="0.3">
      <c r="A101" s="30"/>
      <c r="B101" s="30"/>
      <c r="C101" s="30"/>
      <c r="D101" s="30"/>
      <c r="E101" s="30"/>
      <c r="F101" s="30"/>
      <c r="H101" s="37"/>
    </row>
    <row r="102" spans="1:8" x14ac:dyDescent="0.3">
      <c r="A102" s="30"/>
      <c r="B102" s="30"/>
      <c r="C102" s="30"/>
      <c r="D102" s="30"/>
      <c r="E102" s="30"/>
      <c r="F102" s="30"/>
      <c r="H102" s="37"/>
    </row>
    <row r="103" spans="1:8" x14ac:dyDescent="0.3">
      <c r="A103" s="30"/>
      <c r="B103" s="30"/>
      <c r="C103" s="30"/>
      <c r="D103" s="30"/>
      <c r="E103" s="30"/>
      <c r="F103" s="30"/>
      <c r="H103" s="37"/>
    </row>
    <row r="104" spans="1:8" x14ac:dyDescent="0.3">
      <c r="A104" s="30"/>
      <c r="B104" s="30"/>
      <c r="C104" s="30"/>
      <c r="D104" s="30"/>
      <c r="E104" s="30"/>
      <c r="F104" s="30"/>
      <c r="H104" s="37"/>
    </row>
    <row r="105" spans="1:8" x14ac:dyDescent="0.3">
      <c r="A105" s="30"/>
      <c r="B105" s="30"/>
      <c r="C105" s="30"/>
      <c r="D105" s="30"/>
      <c r="E105" s="30"/>
      <c r="F105" s="30"/>
      <c r="H105" s="37"/>
    </row>
    <row r="106" spans="1:8" x14ac:dyDescent="0.3">
      <c r="A106" s="30"/>
      <c r="B106" s="30"/>
      <c r="C106" s="30"/>
      <c r="D106" s="30"/>
      <c r="E106" s="30"/>
      <c r="F106" s="30"/>
      <c r="H106" s="37"/>
    </row>
    <row r="107" spans="1:8" x14ac:dyDescent="0.3">
      <c r="A107" s="30"/>
      <c r="B107" s="30"/>
      <c r="C107" s="30"/>
      <c r="D107" s="30"/>
      <c r="E107" s="30"/>
      <c r="F107" s="30"/>
      <c r="H107" s="37"/>
    </row>
    <row r="108" spans="1:8" x14ac:dyDescent="0.3">
      <c r="A108" s="30"/>
      <c r="B108" s="30"/>
      <c r="C108" s="30"/>
      <c r="D108" s="30"/>
      <c r="E108" s="30"/>
      <c r="F108" s="30"/>
      <c r="H108" s="37"/>
    </row>
    <row r="109" spans="1:8" x14ac:dyDescent="0.3">
      <c r="A109" s="30"/>
      <c r="B109" s="30"/>
      <c r="C109" s="30"/>
      <c r="D109" s="30"/>
      <c r="E109" s="30"/>
      <c r="F109" s="30"/>
      <c r="H109" s="37"/>
    </row>
    <row r="110" spans="1:8" x14ac:dyDescent="0.3">
      <c r="A110" s="30"/>
      <c r="B110" s="30"/>
      <c r="C110" s="30"/>
      <c r="D110" s="30"/>
      <c r="E110" s="30"/>
      <c r="F110" s="30"/>
      <c r="H110" s="37"/>
    </row>
    <row r="111" spans="1:8" x14ac:dyDescent="0.3">
      <c r="A111" s="30"/>
      <c r="B111" s="30"/>
      <c r="C111" s="30"/>
      <c r="D111" s="30"/>
      <c r="E111" s="30"/>
      <c r="F111" s="30"/>
      <c r="H111" s="37"/>
    </row>
    <row r="112" spans="1:8" x14ac:dyDescent="0.3">
      <c r="A112" s="30"/>
      <c r="B112" s="30"/>
      <c r="C112" s="30"/>
      <c r="D112" s="30"/>
      <c r="E112" s="30"/>
      <c r="F112" s="30"/>
      <c r="H112" s="37"/>
    </row>
    <row r="113" spans="1:8" x14ac:dyDescent="0.3">
      <c r="A113" s="30"/>
      <c r="B113" s="30"/>
      <c r="C113" s="30"/>
      <c r="D113" s="30"/>
      <c r="E113" s="30"/>
      <c r="F113" s="30"/>
      <c r="H113" s="37"/>
    </row>
    <row r="114" spans="1:8" x14ac:dyDescent="0.3">
      <c r="A114" s="30"/>
      <c r="B114" s="30"/>
      <c r="C114" s="30"/>
      <c r="D114" s="30"/>
      <c r="E114" s="30"/>
      <c r="F114" s="30"/>
      <c r="H114" s="37"/>
    </row>
    <row r="115" spans="1:8" x14ac:dyDescent="0.3">
      <c r="A115" s="30"/>
      <c r="B115" s="30"/>
      <c r="C115" s="30"/>
      <c r="D115" s="30"/>
      <c r="E115" s="30"/>
      <c r="F115" s="30"/>
      <c r="H115" s="37"/>
    </row>
    <row r="116" spans="1:8" x14ac:dyDescent="0.3">
      <c r="A116" s="30"/>
      <c r="B116" s="30"/>
      <c r="C116" s="30"/>
      <c r="D116" s="30"/>
      <c r="E116" s="30"/>
      <c r="F116" s="30"/>
      <c r="H116" s="37"/>
    </row>
    <row r="117" spans="1:8" x14ac:dyDescent="0.3">
      <c r="A117" s="30"/>
      <c r="B117" s="30"/>
      <c r="C117" s="30"/>
      <c r="D117" s="30"/>
      <c r="E117" s="30"/>
      <c r="F117" s="30"/>
      <c r="H117" s="37"/>
    </row>
    <row r="118" spans="1:8" x14ac:dyDescent="0.3">
      <c r="A118" s="30"/>
      <c r="B118" s="30"/>
      <c r="C118" s="30"/>
      <c r="D118" s="30"/>
      <c r="E118" s="30"/>
      <c r="F118" s="30"/>
      <c r="H118" s="37"/>
    </row>
    <row r="119" spans="1:8" x14ac:dyDescent="0.3">
      <c r="A119" s="30"/>
      <c r="B119" s="30"/>
      <c r="C119" s="30"/>
      <c r="D119" s="30"/>
      <c r="E119" s="30"/>
      <c r="F119" s="30"/>
      <c r="H119" s="37"/>
    </row>
    <row r="120" spans="1:8" x14ac:dyDescent="0.3">
      <c r="A120" s="30"/>
      <c r="B120" s="30"/>
      <c r="C120" s="30"/>
      <c r="D120" s="30"/>
      <c r="E120" s="30"/>
      <c r="F120" s="30"/>
      <c r="H120" s="37"/>
    </row>
    <row r="121" spans="1:8" x14ac:dyDescent="0.3">
      <c r="A121" s="30"/>
      <c r="B121" s="30"/>
      <c r="C121" s="30"/>
      <c r="D121" s="30"/>
      <c r="E121" s="30"/>
      <c r="F121" s="30"/>
      <c r="H121" s="37"/>
    </row>
    <row r="122" spans="1:8" x14ac:dyDescent="0.3">
      <c r="A122" s="30"/>
      <c r="B122" s="30"/>
      <c r="C122" s="30"/>
      <c r="D122" s="30"/>
      <c r="E122" s="30"/>
      <c r="F122" s="30"/>
      <c r="H122" s="37"/>
    </row>
    <row r="123" spans="1:8" x14ac:dyDescent="0.3">
      <c r="A123" s="30"/>
      <c r="B123" s="30"/>
      <c r="C123" s="30"/>
      <c r="D123" s="30"/>
      <c r="E123" s="30"/>
      <c r="F123" s="30"/>
      <c r="H123" s="37"/>
    </row>
    <row r="124" spans="1:8" x14ac:dyDescent="0.3">
      <c r="A124" s="30"/>
      <c r="B124" s="30"/>
      <c r="C124" s="30"/>
      <c r="D124" s="30"/>
      <c r="E124" s="30"/>
      <c r="F124" s="30"/>
      <c r="H124" s="37"/>
    </row>
    <row r="125" spans="1:8" x14ac:dyDescent="0.3">
      <c r="A125" s="30"/>
      <c r="B125" s="30"/>
      <c r="C125" s="30"/>
      <c r="D125" s="30"/>
      <c r="E125" s="30"/>
      <c r="F125" s="30"/>
      <c r="H125" s="37"/>
    </row>
    <row r="126" spans="1:8" x14ac:dyDescent="0.3">
      <c r="A126" s="30"/>
      <c r="B126" s="30"/>
      <c r="C126" s="30"/>
      <c r="D126" s="30"/>
      <c r="E126" s="30"/>
      <c r="F126" s="30"/>
      <c r="H126" s="37"/>
    </row>
    <row r="127" spans="1:8" x14ac:dyDescent="0.3">
      <c r="A127" s="30"/>
      <c r="B127" s="30"/>
      <c r="C127" s="30"/>
      <c r="D127" s="30"/>
      <c r="E127" s="30"/>
      <c r="F127" s="30"/>
      <c r="H127" s="37"/>
    </row>
    <row r="128" spans="1:8" x14ac:dyDescent="0.3">
      <c r="A128" s="30"/>
      <c r="B128" s="30"/>
      <c r="C128" s="30"/>
      <c r="D128" s="30"/>
      <c r="E128" s="30"/>
      <c r="F128" s="30"/>
      <c r="H128" s="37"/>
    </row>
    <row r="129" spans="1:8" x14ac:dyDescent="0.3">
      <c r="A129" s="30"/>
      <c r="B129" s="30"/>
      <c r="C129" s="30"/>
      <c r="D129" s="30"/>
      <c r="E129" s="30"/>
      <c r="F129" s="30"/>
      <c r="H129" s="37"/>
    </row>
    <row r="130" spans="1:8" x14ac:dyDescent="0.3">
      <c r="A130" s="30"/>
      <c r="B130" s="30"/>
      <c r="C130" s="30"/>
      <c r="D130" s="30"/>
      <c r="E130" s="30"/>
      <c r="F130" s="30"/>
      <c r="H130" s="37"/>
    </row>
    <row r="131" spans="1:8" x14ac:dyDescent="0.3">
      <c r="A131" s="30"/>
      <c r="B131" s="30"/>
      <c r="C131" s="30"/>
      <c r="D131" s="30"/>
      <c r="E131" s="30"/>
      <c r="F131" s="30"/>
      <c r="H131" s="37"/>
    </row>
    <row r="132" spans="1:8" x14ac:dyDescent="0.3">
      <c r="A132" s="30"/>
      <c r="B132" s="30"/>
      <c r="C132" s="30"/>
      <c r="D132" s="30"/>
      <c r="E132" s="30"/>
      <c r="F132" s="30"/>
      <c r="H132" s="37"/>
    </row>
    <row r="133" spans="1:8" x14ac:dyDescent="0.3">
      <c r="A133" s="30"/>
      <c r="B133" s="30"/>
      <c r="C133" s="30"/>
      <c r="D133" s="30"/>
      <c r="E133" s="30"/>
      <c r="F133" s="30"/>
      <c r="H133" s="37"/>
    </row>
    <row r="134" spans="1:8" x14ac:dyDescent="0.3">
      <c r="A134" s="30"/>
      <c r="B134" s="30"/>
      <c r="C134" s="30"/>
      <c r="D134" s="30"/>
      <c r="E134" s="30"/>
      <c r="F134" s="30"/>
      <c r="H134" s="37"/>
    </row>
    <row r="135" spans="1:8" x14ac:dyDescent="0.3">
      <c r="A135" s="30"/>
      <c r="B135" s="30"/>
      <c r="C135" s="30"/>
      <c r="D135" s="30"/>
      <c r="E135" s="30"/>
      <c r="F135" s="30"/>
      <c r="H135" s="37"/>
    </row>
    <row r="136" spans="1:8" x14ac:dyDescent="0.3">
      <c r="A136" s="30"/>
      <c r="B136" s="30"/>
      <c r="C136" s="30"/>
      <c r="D136" s="30"/>
      <c r="E136" s="30"/>
      <c r="F136" s="30"/>
      <c r="H136" s="37"/>
    </row>
    <row r="137" spans="1:8" x14ac:dyDescent="0.3">
      <c r="A137" s="30"/>
      <c r="B137" s="30"/>
      <c r="C137" s="30"/>
      <c r="D137" s="30"/>
      <c r="E137" s="30"/>
      <c r="F137" s="30"/>
      <c r="H137" s="37"/>
    </row>
    <row r="138" spans="1:8" x14ac:dyDescent="0.3">
      <c r="A138" s="30"/>
      <c r="B138" s="30"/>
      <c r="C138" s="30"/>
      <c r="D138" s="30"/>
      <c r="E138" s="30"/>
      <c r="F138" s="30"/>
      <c r="H138" s="37"/>
    </row>
    <row r="139" spans="1:8" x14ac:dyDescent="0.3">
      <c r="A139" s="30"/>
      <c r="B139" s="30"/>
      <c r="C139" s="30"/>
      <c r="D139" s="30"/>
      <c r="E139" s="30"/>
      <c r="F139" s="30"/>
      <c r="H139" s="37"/>
    </row>
    <row r="140" spans="1:8" x14ac:dyDescent="0.3">
      <c r="A140" s="30"/>
      <c r="B140" s="30"/>
      <c r="C140" s="30"/>
      <c r="D140" s="30"/>
      <c r="E140" s="30"/>
      <c r="F140" s="30"/>
      <c r="H140" s="37"/>
    </row>
    <row r="141" spans="1:8" x14ac:dyDescent="0.3">
      <c r="A141" s="30"/>
      <c r="B141" s="30"/>
      <c r="C141" s="30"/>
      <c r="D141" s="30"/>
      <c r="E141" s="30"/>
      <c r="F141" s="30"/>
      <c r="H141" s="37"/>
    </row>
    <row r="142" spans="1:8" x14ac:dyDescent="0.3">
      <c r="A142" s="30"/>
      <c r="B142" s="30"/>
      <c r="C142" s="30"/>
      <c r="D142" s="30"/>
      <c r="E142" s="30"/>
      <c r="F142" s="30"/>
      <c r="H142" s="37"/>
    </row>
    <row r="143" spans="1:8" x14ac:dyDescent="0.3">
      <c r="A143" s="30"/>
      <c r="B143" s="30"/>
      <c r="C143" s="30"/>
      <c r="D143" s="30"/>
      <c r="E143" s="30"/>
      <c r="F143" s="30"/>
      <c r="H143" s="37"/>
    </row>
    <row r="144" spans="1:8" x14ac:dyDescent="0.3">
      <c r="A144" s="30"/>
      <c r="B144" s="30"/>
      <c r="C144" s="30"/>
      <c r="D144" s="30"/>
      <c r="E144" s="30"/>
      <c r="F144" s="30"/>
      <c r="H144" s="37"/>
    </row>
    <row r="145" spans="1:8" x14ac:dyDescent="0.3">
      <c r="A145" s="30"/>
      <c r="B145" s="30"/>
      <c r="C145" s="30"/>
      <c r="D145" s="30"/>
      <c r="E145" s="30"/>
      <c r="F145" s="30"/>
      <c r="H145" s="37"/>
    </row>
    <row r="146" spans="1:8" x14ac:dyDescent="0.3">
      <c r="A146" s="30"/>
      <c r="B146" s="30"/>
      <c r="C146" s="30"/>
      <c r="D146" s="30"/>
      <c r="E146" s="30"/>
      <c r="F146" s="30"/>
      <c r="H146" s="37"/>
    </row>
    <row r="147" spans="1:8" x14ac:dyDescent="0.3">
      <c r="A147" s="30"/>
      <c r="B147" s="30"/>
      <c r="C147" s="30"/>
      <c r="D147" s="30"/>
      <c r="E147" s="30"/>
      <c r="F147" s="30"/>
      <c r="H147" s="37"/>
    </row>
    <row r="148" spans="1:8" x14ac:dyDescent="0.3">
      <c r="A148" s="30"/>
      <c r="B148" s="30"/>
      <c r="C148" s="30"/>
      <c r="D148" s="30"/>
      <c r="E148" s="30"/>
      <c r="F148" s="30"/>
      <c r="H148" s="37"/>
    </row>
    <row r="149" spans="1:8" x14ac:dyDescent="0.3">
      <c r="A149" s="30"/>
      <c r="B149" s="30"/>
      <c r="C149" s="30"/>
      <c r="D149" s="30"/>
      <c r="E149" s="30"/>
      <c r="F149" s="30"/>
      <c r="H149" s="37"/>
    </row>
    <row r="150" spans="1:8" x14ac:dyDescent="0.3">
      <c r="A150" s="30"/>
      <c r="B150" s="30"/>
      <c r="C150" s="30"/>
      <c r="D150" s="30"/>
      <c r="E150" s="30"/>
      <c r="F150" s="30"/>
      <c r="H150" s="37"/>
    </row>
    <row r="151" spans="1:8" x14ac:dyDescent="0.3">
      <c r="A151" s="30"/>
      <c r="B151" s="30"/>
      <c r="C151" s="30"/>
      <c r="D151" s="30"/>
      <c r="E151" s="30"/>
      <c r="F151" s="30"/>
      <c r="H151" s="37"/>
    </row>
    <row r="152" spans="1:8" x14ac:dyDescent="0.3">
      <c r="A152" s="30"/>
      <c r="B152" s="30"/>
      <c r="C152" s="30"/>
      <c r="D152" s="30"/>
      <c r="E152" s="30"/>
      <c r="F152" s="30"/>
      <c r="H152" s="37"/>
    </row>
    <row r="153" spans="1:8" x14ac:dyDescent="0.3">
      <c r="A153" s="30"/>
      <c r="B153" s="30"/>
      <c r="C153" s="30"/>
      <c r="D153" s="30"/>
      <c r="E153" s="30"/>
      <c r="F153" s="30"/>
      <c r="H153" s="37"/>
    </row>
    <row r="154" spans="1:8" x14ac:dyDescent="0.3">
      <c r="A154" s="30"/>
      <c r="B154" s="30"/>
      <c r="C154" s="30"/>
      <c r="D154" s="30"/>
      <c r="E154" s="30"/>
      <c r="F154" s="30"/>
      <c r="H154" s="37"/>
    </row>
    <row r="155" spans="1:8" x14ac:dyDescent="0.3">
      <c r="A155" s="30"/>
      <c r="B155" s="30"/>
      <c r="C155" s="30"/>
      <c r="D155" s="30"/>
      <c r="E155" s="30"/>
      <c r="F155" s="30"/>
      <c r="H155" s="37"/>
    </row>
    <row r="156" spans="1:8" x14ac:dyDescent="0.3">
      <c r="A156" s="30"/>
      <c r="B156" s="30"/>
      <c r="C156" s="30"/>
      <c r="D156" s="30"/>
      <c r="E156" s="30"/>
      <c r="F156" s="30"/>
      <c r="H156" s="37"/>
    </row>
    <row r="157" spans="1:8" x14ac:dyDescent="0.3">
      <c r="A157" s="30"/>
      <c r="B157" s="30"/>
      <c r="C157" s="30"/>
      <c r="D157" s="30"/>
      <c r="E157" s="30"/>
      <c r="F157" s="30"/>
      <c r="H157" s="37"/>
    </row>
    <row r="158" spans="1:8" x14ac:dyDescent="0.3">
      <c r="A158" s="30"/>
      <c r="B158" s="30"/>
      <c r="C158" s="30"/>
      <c r="D158" s="30"/>
      <c r="E158" s="30"/>
      <c r="F158" s="30"/>
      <c r="H158" s="37"/>
    </row>
    <row r="159" spans="1:8" x14ac:dyDescent="0.3">
      <c r="A159" s="30"/>
      <c r="B159" s="30"/>
      <c r="C159" s="30"/>
      <c r="D159" s="30"/>
      <c r="E159" s="30"/>
      <c r="F159" s="30"/>
      <c r="H159" s="37"/>
    </row>
    <row r="160" spans="1:8" x14ac:dyDescent="0.3">
      <c r="A160" s="30"/>
      <c r="B160" s="30"/>
      <c r="C160" s="30"/>
      <c r="D160" s="30"/>
      <c r="E160" s="30"/>
      <c r="F160" s="30"/>
    </row>
    <row r="161" spans="1:6" x14ac:dyDescent="0.3">
      <c r="A161" s="30"/>
      <c r="B161" s="30"/>
      <c r="C161" s="30"/>
      <c r="D161" s="30"/>
      <c r="E161" s="30"/>
      <c r="F161" s="30"/>
    </row>
    <row r="162" spans="1:6" x14ac:dyDescent="0.3">
      <c r="A162" s="30"/>
      <c r="B162" s="30"/>
      <c r="C162" s="30"/>
      <c r="D162" s="30"/>
      <c r="E162" s="30"/>
      <c r="F162" s="30"/>
    </row>
    <row r="163" spans="1:6" x14ac:dyDescent="0.3">
      <c r="A163" s="30"/>
      <c r="B163" s="30"/>
      <c r="C163" s="30"/>
      <c r="D163" s="30"/>
      <c r="E163" s="30"/>
      <c r="F163" s="30"/>
    </row>
    <row r="164" spans="1:6" x14ac:dyDescent="0.3">
      <c r="A164" s="30"/>
      <c r="B164" s="30"/>
      <c r="C164" s="30"/>
      <c r="D164" s="30"/>
      <c r="E164" s="30"/>
      <c r="F164" s="30"/>
    </row>
    <row r="165" spans="1:6" x14ac:dyDescent="0.3">
      <c r="A165" s="30"/>
      <c r="B165" s="30"/>
      <c r="C165" s="30"/>
      <c r="D165" s="30"/>
      <c r="E165" s="30"/>
      <c r="F165" s="30"/>
    </row>
  </sheetData>
  <mergeCells count="6">
    <mergeCell ref="I31:L31"/>
    <mergeCell ref="K1:L1"/>
    <mergeCell ref="K2:L2"/>
    <mergeCell ref="K3:L3"/>
    <mergeCell ref="K4:L4"/>
    <mergeCell ref="K5:L5"/>
  </mergeCells>
  <conditionalFormatting sqref="K2:L5">
    <cfRule type="cellIs" dxfId="35" priority="29" operator="lessThan">
      <formula>0</formula>
    </cfRule>
  </conditionalFormatting>
  <conditionalFormatting sqref="J25 J20 J15 J10">
    <cfRule type="cellIs" dxfId="34" priority="28" operator="greaterThan">
      <formula>0</formula>
    </cfRule>
  </conditionalFormatting>
  <conditionalFormatting sqref="J29">
    <cfRule type="cellIs" dxfId="33" priority="27" operator="greaterThan">
      <formula>0</formula>
    </cfRule>
  </conditionalFormatting>
  <conditionalFormatting sqref="H2:H49">
    <cfRule type="cellIs" dxfId="32" priority="25" operator="equal">
      <formula>"❌"</formula>
    </cfRule>
    <cfRule type="cellIs" dxfId="31" priority="26" operator="equal">
      <formula>"✓"</formula>
    </cfRule>
  </conditionalFormatting>
  <conditionalFormatting sqref="F2:F49">
    <cfRule type="containsText" dxfId="30" priority="21" operator="containsText" text="Elevé">
      <formula>NOT(ISERROR(SEARCH("Elevé",F2)))</formula>
    </cfRule>
    <cfRule type="containsText" dxfId="29" priority="22" operator="containsText" text="Moyen">
      <formula>NOT(ISERROR(SEARCH("Moyen",F2)))</formula>
    </cfRule>
    <cfRule type="containsText" dxfId="28" priority="23" operator="containsText" text="Bas">
      <formula>NOT(ISERROR(SEARCH("Bas",F2)))</formula>
    </cfRule>
  </conditionalFormatting>
  <conditionalFormatting sqref="P9:P10">
    <cfRule type="cellIs" dxfId="27" priority="19" operator="equal">
      <formula>"❌"</formula>
    </cfRule>
    <cfRule type="cellIs" dxfId="26" priority="20" operator="equal">
      <formula>"✓"</formula>
    </cfRule>
  </conditionalFormatting>
  <conditionalFormatting sqref="P14:P15">
    <cfRule type="cellIs" dxfId="25" priority="17" operator="equal">
      <formula>"❌"</formula>
    </cfRule>
    <cfRule type="cellIs" dxfId="24" priority="18" operator="equal">
      <formula>"✓"</formula>
    </cfRule>
  </conditionalFormatting>
  <conditionalFormatting sqref="P19:P20">
    <cfRule type="cellIs" dxfId="23" priority="15" operator="equal">
      <formula>"❌"</formula>
    </cfRule>
    <cfRule type="cellIs" dxfId="22" priority="16" operator="equal">
      <formula>"✓"</formula>
    </cfRule>
  </conditionalFormatting>
  <conditionalFormatting sqref="P24:P25">
    <cfRule type="cellIs" dxfId="21" priority="13" operator="equal">
      <formula>"❌"</formula>
    </cfRule>
    <cfRule type="cellIs" dxfId="20" priority="14" operator="equal">
      <formula>"✓"</formula>
    </cfRule>
  </conditionalFormatting>
  <conditionalFormatting sqref="O28:O29">
    <cfRule type="cellIs" dxfId="19" priority="11" operator="equal">
      <formula>"❌"</formula>
    </cfRule>
    <cfRule type="cellIs" dxfId="18" priority="12" operator="equal">
      <formula>"✓"</formula>
    </cfRule>
  </conditionalFormatting>
  <conditionalFormatting sqref="A13:A15">
    <cfRule type="duplicateValues" dxfId="17" priority="10"/>
  </conditionalFormatting>
  <conditionalFormatting sqref="A28">
    <cfRule type="duplicateValues" dxfId="16" priority="9"/>
  </conditionalFormatting>
  <conditionalFormatting sqref="A12">
    <cfRule type="duplicateValues" dxfId="15" priority="8"/>
  </conditionalFormatting>
  <conditionalFormatting sqref="A11">
    <cfRule type="duplicateValues" dxfId="14" priority="5"/>
  </conditionalFormatting>
  <conditionalFormatting sqref="A21:A23">
    <cfRule type="duplicateValues" dxfId="13" priority="4"/>
  </conditionalFormatting>
  <conditionalFormatting sqref="A24:A27">
    <cfRule type="duplicateValues" dxfId="12" priority="3"/>
  </conditionalFormatting>
  <conditionalFormatting sqref="A4:A6">
    <cfRule type="duplicateValues" dxfId="11" priority="2"/>
  </conditionalFormatting>
  <conditionalFormatting sqref="A7:A10">
    <cfRule type="duplicateValues" dxfId="10" priority="1"/>
  </conditionalFormatting>
  <dataValidations count="3">
    <dataValidation type="list" allowBlank="1" showInputMessage="1" showErrorMessage="1" sqref="A2:A49">
      <formula1>alim</formula1>
    </dataValidation>
    <dataValidation type="list" allowBlank="1" showInputMessage="1" showErrorMessage="1" sqref="I28">
      <formula1>"Biscuits,_"</formula1>
    </dataValidation>
    <dataValidation type="list" allowBlank="1" showInputMessage="1" showErrorMessage="1" sqref="I9 I14 I19 I24">
      <formula1>calcul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11" zoomScale="80" zoomScaleNormal="80" workbookViewId="0">
      <pane xSplit="6936" ySplit="4116" topLeftCell="G19"/>
      <selection activeCell="Q42" sqref="Q42"/>
      <selection pane="topRight" activeCell="B2" sqref="B2"/>
      <selection pane="bottomLeft" activeCell="A45" sqref="A45"/>
      <selection pane="bottomRight" activeCell="G19" sqref="G19"/>
    </sheetView>
  </sheetViews>
  <sheetFormatPr baseColWidth="10" defaultColWidth="11.44140625" defaultRowHeight="14.4" x14ac:dyDescent="0.3"/>
  <cols>
    <col min="1" max="1" width="17.88671875" style="29" customWidth="1"/>
    <col min="2" max="2" width="19.5546875" style="29" customWidth="1"/>
    <col min="3" max="3" width="18.5546875" style="29" customWidth="1"/>
    <col min="4" max="4" width="20.44140625" style="29" customWidth="1"/>
    <col min="5" max="5" width="15.44140625" style="29" customWidth="1"/>
    <col min="6" max="6" width="11.44140625" style="30"/>
    <col min="7" max="7" width="25" style="29" bestFit="1" customWidth="1"/>
    <col min="8" max="8" width="19.21875" style="29" customWidth="1"/>
    <col min="9" max="9" width="6.44140625" style="29" customWidth="1"/>
    <col min="10" max="10" width="15.88671875" style="29" customWidth="1"/>
    <col min="11" max="11" width="11.77734375" style="29" customWidth="1"/>
    <col min="12" max="12" width="2.88671875" style="29" customWidth="1"/>
    <col min="13" max="13" width="15.5546875" style="29" bestFit="1" customWidth="1"/>
    <col min="14" max="16384" width="11.44140625" style="29"/>
  </cols>
  <sheetData>
    <row r="1" spans="1:13" x14ac:dyDescent="0.3">
      <c r="A1" s="145" t="s">
        <v>76</v>
      </c>
      <c r="B1" s="145"/>
      <c r="C1" s="145"/>
      <c r="D1" s="145"/>
      <c r="E1" s="145"/>
      <c r="F1" s="145"/>
      <c r="K1" s="30"/>
    </row>
    <row r="2" spans="1:13" s="126" customFormat="1" ht="34.200000000000003" customHeight="1" x14ac:dyDescent="0.3">
      <c r="A2" s="122" t="s">
        <v>71</v>
      </c>
      <c r="B2" s="122" t="s">
        <v>74</v>
      </c>
      <c r="C2" s="122" t="s">
        <v>72</v>
      </c>
      <c r="D2" s="122" t="s">
        <v>73</v>
      </c>
      <c r="E2" s="122" t="s">
        <v>75</v>
      </c>
      <c r="F2" s="123" t="s">
        <v>80</v>
      </c>
      <c r="G2" s="122" t="s">
        <v>146</v>
      </c>
      <c r="H2" s="122" t="s">
        <v>147</v>
      </c>
      <c r="I2" s="122" t="s">
        <v>143</v>
      </c>
      <c r="J2" s="124" t="s">
        <v>153</v>
      </c>
      <c r="K2" s="125" t="s">
        <v>199</v>
      </c>
      <c r="L2" s="122"/>
      <c r="M2" s="122"/>
    </row>
    <row r="3" spans="1:13" x14ac:dyDescent="0.3">
      <c r="A3" s="30" t="s">
        <v>187</v>
      </c>
      <c r="B3" s="94">
        <v>25</v>
      </c>
      <c r="C3" s="94">
        <v>21</v>
      </c>
      <c r="D3" s="94">
        <v>28</v>
      </c>
      <c r="E3" s="18">
        <v>400</v>
      </c>
      <c r="F3" s="30" t="s">
        <v>111</v>
      </c>
      <c r="G3" s="101">
        <v>9</v>
      </c>
      <c r="H3" s="30" t="s">
        <v>188</v>
      </c>
      <c r="I3" s="20" t="str">
        <f t="shared" ref="I3:I34" si="0">IF(E3="?","❌","✓")</f>
        <v>✓</v>
      </c>
      <c r="J3" s="30" t="s">
        <v>189</v>
      </c>
      <c r="K3" s="30" t="s">
        <v>1</v>
      </c>
      <c r="L3" s="19"/>
      <c r="M3" s="15"/>
    </row>
    <row r="4" spans="1:13" x14ac:dyDescent="0.3">
      <c r="A4" s="16" t="s">
        <v>98</v>
      </c>
      <c r="B4" s="17">
        <v>0.5</v>
      </c>
      <c r="C4" s="17">
        <v>0.2</v>
      </c>
      <c r="D4" s="17">
        <v>13</v>
      </c>
      <c r="E4" s="18">
        <v>50</v>
      </c>
      <c r="F4" s="43" t="s">
        <v>100</v>
      </c>
      <c r="G4" s="17">
        <v>100</v>
      </c>
      <c r="H4" s="19" t="s">
        <v>148</v>
      </c>
      <c r="I4" s="20" t="str">
        <f t="shared" si="0"/>
        <v>✓</v>
      </c>
      <c r="J4" s="19" t="s">
        <v>154</v>
      </c>
      <c r="K4" s="16" t="s">
        <v>200</v>
      </c>
      <c r="L4" s="24"/>
      <c r="M4" s="15"/>
    </row>
    <row r="5" spans="1:13" x14ac:dyDescent="0.3">
      <c r="A5" s="16" t="s">
        <v>78</v>
      </c>
      <c r="B5" s="17">
        <v>1.61</v>
      </c>
      <c r="C5" s="17">
        <v>13.8</v>
      </c>
      <c r="D5" s="17">
        <v>3.67</v>
      </c>
      <c r="E5" s="18">
        <v>165</v>
      </c>
      <c r="F5" s="38" t="s">
        <v>81</v>
      </c>
      <c r="G5" s="17">
        <v>100</v>
      </c>
      <c r="H5" s="19" t="s">
        <v>148</v>
      </c>
      <c r="I5" s="20" t="str">
        <f t="shared" si="0"/>
        <v>✓</v>
      </c>
      <c r="J5" s="19" t="s">
        <v>154</v>
      </c>
      <c r="K5" s="16" t="s">
        <v>1</v>
      </c>
      <c r="L5" s="19"/>
      <c r="M5" s="15"/>
    </row>
    <row r="6" spans="1:13" x14ac:dyDescent="0.3">
      <c r="A6" s="16" t="s">
        <v>99</v>
      </c>
      <c r="B6" s="17">
        <v>13</v>
      </c>
      <c r="C6" s="17">
        <v>7</v>
      </c>
      <c r="D6" s="17">
        <v>61</v>
      </c>
      <c r="E6" s="18">
        <v>375</v>
      </c>
      <c r="F6" s="43" t="s">
        <v>100</v>
      </c>
      <c r="G6" s="17">
        <v>100</v>
      </c>
      <c r="H6" s="19" t="s">
        <v>148</v>
      </c>
      <c r="I6" s="20" t="str">
        <f t="shared" si="0"/>
        <v>✓</v>
      </c>
      <c r="J6" s="19" t="s">
        <v>154</v>
      </c>
      <c r="K6" s="16" t="s">
        <v>32</v>
      </c>
      <c r="L6" s="19"/>
      <c r="M6" s="15"/>
    </row>
    <row r="7" spans="1:13" x14ac:dyDescent="0.3">
      <c r="A7" s="16" t="s">
        <v>112</v>
      </c>
      <c r="B7" s="17" t="s">
        <v>85</v>
      </c>
      <c r="C7" s="17" t="s">
        <v>85</v>
      </c>
      <c r="D7" s="17" t="s">
        <v>85</v>
      </c>
      <c r="E7" s="18" t="s">
        <v>85</v>
      </c>
      <c r="F7" s="49" t="s">
        <v>111</v>
      </c>
      <c r="G7" s="24"/>
      <c r="H7" s="19"/>
      <c r="I7" s="20" t="str">
        <f t="shared" si="0"/>
        <v>❌</v>
      </c>
      <c r="J7" s="19"/>
      <c r="K7" s="16" t="s">
        <v>1</v>
      </c>
      <c r="L7" s="19"/>
      <c r="M7" s="15"/>
    </row>
    <row r="8" spans="1:13" x14ac:dyDescent="0.3">
      <c r="A8" s="16" t="s">
        <v>101</v>
      </c>
      <c r="B8" s="17">
        <v>2.6</v>
      </c>
      <c r="C8" s="17">
        <v>0.8</v>
      </c>
      <c r="D8" s="17">
        <v>54</v>
      </c>
      <c r="E8" s="18">
        <v>210</v>
      </c>
      <c r="F8" s="43" t="s">
        <v>100</v>
      </c>
      <c r="G8" s="46">
        <v>200</v>
      </c>
      <c r="H8" s="24" t="s">
        <v>150</v>
      </c>
      <c r="I8" s="20" t="str">
        <f t="shared" si="0"/>
        <v>✓</v>
      </c>
      <c r="J8" s="24" t="s">
        <v>159</v>
      </c>
      <c r="K8" s="16" t="s">
        <v>200</v>
      </c>
      <c r="L8" s="19"/>
      <c r="M8" s="15"/>
    </row>
    <row r="9" spans="1:13" x14ac:dyDescent="0.3">
      <c r="A9" s="16" t="s">
        <v>96</v>
      </c>
      <c r="B9" s="17">
        <v>0</v>
      </c>
      <c r="C9" s="17">
        <v>0</v>
      </c>
      <c r="D9" s="17">
        <v>0</v>
      </c>
      <c r="E9" s="18">
        <v>67</v>
      </c>
      <c r="F9" s="16" t="s">
        <v>97</v>
      </c>
      <c r="G9" s="42">
        <v>1</v>
      </c>
      <c r="H9" s="24" t="s">
        <v>128</v>
      </c>
      <c r="I9" s="20" t="str">
        <f t="shared" si="0"/>
        <v>✓</v>
      </c>
      <c r="J9" s="24" t="s">
        <v>158</v>
      </c>
      <c r="K9" s="16" t="s">
        <v>200</v>
      </c>
      <c r="L9" s="19"/>
      <c r="M9" s="15"/>
    </row>
    <row r="10" spans="1:13" x14ac:dyDescent="0.3">
      <c r="A10" s="30" t="s">
        <v>177</v>
      </c>
      <c r="B10" s="94">
        <v>26</v>
      </c>
      <c r="C10" s="94">
        <v>25</v>
      </c>
      <c r="D10" s="94">
        <v>42</v>
      </c>
      <c r="E10" s="18">
        <v>500</v>
      </c>
      <c r="F10" s="30" t="s">
        <v>111</v>
      </c>
      <c r="G10" s="97">
        <v>1</v>
      </c>
      <c r="H10" s="30" t="s">
        <v>178</v>
      </c>
      <c r="I10" s="20" t="str">
        <f t="shared" si="0"/>
        <v>✓</v>
      </c>
      <c r="J10" s="30" t="s">
        <v>179</v>
      </c>
      <c r="K10" s="30" t="s">
        <v>1</v>
      </c>
      <c r="L10" s="24"/>
      <c r="M10" s="15"/>
    </row>
    <row r="11" spans="1:13" x14ac:dyDescent="0.3">
      <c r="A11" s="30" t="s">
        <v>180</v>
      </c>
      <c r="B11" s="94">
        <v>46</v>
      </c>
      <c r="C11" s="94">
        <v>49</v>
      </c>
      <c r="D11" s="94">
        <v>50</v>
      </c>
      <c r="E11" s="18">
        <v>833</v>
      </c>
      <c r="F11" s="30" t="s">
        <v>111</v>
      </c>
      <c r="G11" s="98">
        <v>1</v>
      </c>
      <c r="H11" s="30" t="s">
        <v>181</v>
      </c>
      <c r="I11" s="20" t="str">
        <f t="shared" si="0"/>
        <v>✓</v>
      </c>
      <c r="J11" s="30" t="s">
        <v>180</v>
      </c>
      <c r="K11" s="30" t="s">
        <v>1</v>
      </c>
      <c r="L11" s="19"/>
      <c r="M11" s="15"/>
    </row>
    <row r="12" spans="1:13" x14ac:dyDescent="0.3">
      <c r="A12" s="16" t="s">
        <v>102</v>
      </c>
      <c r="B12" s="17">
        <v>0.86</v>
      </c>
      <c r="C12" s="17">
        <v>0</v>
      </c>
      <c r="D12" s="17">
        <v>6.73</v>
      </c>
      <c r="E12" s="18">
        <v>51.41</v>
      </c>
      <c r="F12" s="43" t="s">
        <v>100</v>
      </c>
      <c r="G12" s="47">
        <v>1</v>
      </c>
      <c r="H12" s="24" t="s">
        <v>151</v>
      </c>
      <c r="I12" s="20" t="str">
        <f t="shared" si="0"/>
        <v>✓</v>
      </c>
      <c r="J12" s="24" t="s">
        <v>160</v>
      </c>
      <c r="K12" s="16" t="s">
        <v>1</v>
      </c>
      <c r="L12" s="19"/>
      <c r="M12" s="15"/>
    </row>
    <row r="13" spans="1:13" x14ac:dyDescent="0.3">
      <c r="A13" s="16" t="s">
        <v>103</v>
      </c>
      <c r="B13" s="17" t="s">
        <v>85</v>
      </c>
      <c r="C13" s="17" t="s">
        <v>85</v>
      </c>
      <c r="D13" s="17" t="s">
        <v>85</v>
      </c>
      <c r="E13" s="18" t="s">
        <v>85</v>
      </c>
      <c r="F13" s="43" t="s">
        <v>100</v>
      </c>
      <c r="G13" s="24"/>
      <c r="H13" s="19"/>
      <c r="I13" s="20" t="str">
        <f t="shared" si="0"/>
        <v>❌</v>
      </c>
      <c r="J13" s="19"/>
      <c r="K13" s="16"/>
      <c r="L13" s="19"/>
      <c r="M13" s="15"/>
    </row>
    <row r="14" spans="1:13" x14ac:dyDescent="0.3">
      <c r="A14" s="16" t="s">
        <v>131</v>
      </c>
      <c r="B14" s="17">
        <v>2.4</v>
      </c>
      <c r="C14" s="17">
        <v>0.4</v>
      </c>
      <c r="D14" s="17">
        <v>7.2</v>
      </c>
      <c r="E14" s="18">
        <v>35</v>
      </c>
      <c r="F14" s="38" t="s">
        <v>81</v>
      </c>
      <c r="G14" s="92">
        <v>100</v>
      </c>
      <c r="H14" s="19" t="s">
        <v>149</v>
      </c>
      <c r="I14" s="20" t="str">
        <f t="shared" si="0"/>
        <v>✓</v>
      </c>
      <c r="J14" s="19" t="s">
        <v>156</v>
      </c>
      <c r="K14" s="16" t="s">
        <v>1</v>
      </c>
      <c r="L14" s="24"/>
      <c r="M14" s="15"/>
    </row>
    <row r="15" spans="1:13" x14ac:dyDescent="0.3">
      <c r="A15" s="16" t="s">
        <v>77</v>
      </c>
      <c r="B15" s="17" t="s">
        <v>85</v>
      </c>
      <c r="C15" s="17" t="s">
        <v>85</v>
      </c>
      <c r="D15" s="17" t="s">
        <v>85</v>
      </c>
      <c r="E15" s="17" t="s">
        <v>85</v>
      </c>
      <c r="F15" s="38" t="s">
        <v>81</v>
      </c>
      <c r="G15" s="24"/>
      <c r="H15" s="19"/>
      <c r="I15" s="20" t="str">
        <f t="shared" si="0"/>
        <v>❌</v>
      </c>
      <c r="J15" s="16"/>
      <c r="K15" s="16"/>
      <c r="L15" s="19"/>
      <c r="M15" s="15"/>
    </row>
    <row r="16" spans="1:13" x14ac:dyDescent="0.3">
      <c r="A16" s="16" t="s">
        <v>144</v>
      </c>
      <c r="B16" s="17">
        <v>0.77</v>
      </c>
      <c r="C16" s="17">
        <v>0.26</v>
      </c>
      <c r="D16" s="17">
        <v>6.45</v>
      </c>
      <c r="E16" s="18">
        <v>36.4</v>
      </c>
      <c r="F16" s="38" t="s">
        <v>81</v>
      </c>
      <c r="G16" s="48">
        <v>100</v>
      </c>
      <c r="H16" s="24" t="s">
        <v>141</v>
      </c>
      <c r="I16" s="20" t="str">
        <f t="shared" si="0"/>
        <v>✓</v>
      </c>
      <c r="J16" s="24" t="s">
        <v>161</v>
      </c>
      <c r="K16" s="16" t="s">
        <v>1</v>
      </c>
      <c r="L16" s="19"/>
      <c r="M16" s="15"/>
    </row>
    <row r="17" spans="1:13" x14ac:dyDescent="0.3">
      <c r="A17" s="16" t="s">
        <v>79</v>
      </c>
      <c r="B17" s="17">
        <v>2.2000000000000002</v>
      </c>
      <c r="C17" s="17">
        <v>0.5</v>
      </c>
      <c r="D17" s="17">
        <v>5.3</v>
      </c>
      <c r="E17" s="18">
        <v>29</v>
      </c>
      <c r="F17" s="38" t="s">
        <v>81</v>
      </c>
      <c r="G17" s="89">
        <v>100</v>
      </c>
      <c r="H17" s="19" t="s">
        <v>169</v>
      </c>
      <c r="I17" s="20" t="str">
        <f t="shared" si="0"/>
        <v>✓</v>
      </c>
      <c r="J17" s="19" t="s">
        <v>168</v>
      </c>
      <c r="K17" s="16" t="s">
        <v>1</v>
      </c>
      <c r="L17" s="19"/>
      <c r="M17" s="15"/>
    </row>
    <row r="18" spans="1:13" x14ac:dyDescent="0.3">
      <c r="A18" s="16" t="s">
        <v>82</v>
      </c>
      <c r="B18" s="17">
        <v>0.64</v>
      </c>
      <c r="C18" s="17">
        <v>0.11</v>
      </c>
      <c r="D18" s="17">
        <v>2.04</v>
      </c>
      <c r="E18" s="18">
        <v>14</v>
      </c>
      <c r="F18" s="38" t="s">
        <v>81</v>
      </c>
      <c r="G18" s="93">
        <v>100</v>
      </c>
      <c r="H18" s="19" t="s">
        <v>175</v>
      </c>
      <c r="I18" s="20" t="str">
        <f t="shared" si="0"/>
        <v>✓</v>
      </c>
      <c r="J18" s="19" t="s">
        <v>176</v>
      </c>
      <c r="K18" s="16" t="s">
        <v>1</v>
      </c>
      <c r="L18" s="19"/>
      <c r="M18" s="15"/>
    </row>
    <row r="19" spans="1:13" x14ac:dyDescent="0.3">
      <c r="A19" s="16" t="s">
        <v>104</v>
      </c>
      <c r="B19" s="17" t="s">
        <v>85</v>
      </c>
      <c r="C19" s="17" t="s">
        <v>85</v>
      </c>
      <c r="D19" s="17" t="s">
        <v>85</v>
      </c>
      <c r="E19" s="17" t="s">
        <v>85</v>
      </c>
      <c r="F19" s="43" t="s">
        <v>100</v>
      </c>
      <c r="G19" s="24"/>
      <c r="H19" s="19"/>
      <c r="I19" s="20" t="str">
        <f t="shared" si="0"/>
        <v>❌</v>
      </c>
      <c r="J19" s="19"/>
      <c r="K19" s="16"/>
      <c r="L19" s="19"/>
      <c r="M19" s="15">
        <v>57</v>
      </c>
    </row>
    <row r="20" spans="1:13" x14ac:dyDescent="0.3">
      <c r="A20" s="16" t="s">
        <v>113</v>
      </c>
      <c r="B20" s="17">
        <v>5.3</v>
      </c>
      <c r="C20" s="17">
        <v>13.7</v>
      </c>
      <c r="D20" s="17">
        <v>29.8</v>
      </c>
      <c r="E20" s="18">
        <v>300</v>
      </c>
      <c r="F20" s="49" t="s">
        <v>111</v>
      </c>
      <c r="G20" s="50">
        <v>1</v>
      </c>
      <c r="H20" s="24" t="s">
        <v>129</v>
      </c>
      <c r="I20" s="20" t="str">
        <f t="shared" si="0"/>
        <v>✓</v>
      </c>
      <c r="J20" s="24" t="s">
        <v>162</v>
      </c>
      <c r="K20" s="16" t="s">
        <v>32</v>
      </c>
      <c r="L20" s="24"/>
      <c r="M20" s="15"/>
    </row>
    <row r="21" spans="1:13" x14ac:dyDescent="0.3">
      <c r="A21" s="16" t="s">
        <v>136</v>
      </c>
      <c r="B21" s="17">
        <v>28.5</v>
      </c>
      <c r="C21" s="17">
        <v>7</v>
      </c>
      <c r="D21" s="17">
        <v>0</v>
      </c>
      <c r="E21" s="18">
        <v>170</v>
      </c>
      <c r="F21" s="16" t="s">
        <v>97</v>
      </c>
      <c r="G21" s="89">
        <v>100</v>
      </c>
      <c r="H21" s="19" t="s">
        <v>169</v>
      </c>
      <c r="I21" s="20" t="str">
        <f t="shared" si="0"/>
        <v>✓</v>
      </c>
      <c r="J21" s="19" t="s">
        <v>168</v>
      </c>
      <c r="K21" s="16" t="s">
        <v>0</v>
      </c>
      <c r="L21" s="24"/>
      <c r="M21" s="15"/>
    </row>
    <row r="22" spans="1:13" x14ac:dyDescent="0.3">
      <c r="A22" s="30" t="s">
        <v>196</v>
      </c>
      <c r="B22" s="94">
        <v>42</v>
      </c>
      <c r="C22" s="94">
        <v>35</v>
      </c>
      <c r="D22" s="94">
        <v>43</v>
      </c>
      <c r="E22" s="18">
        <v>660</v>
      </c>
      <c r="F22" s="30" t="s">
        <v>111</v>
      </c>
      <c r="G22" s="104">
        <v>1</v>
      </c>
      <c r="H22" s="30" t="s">
        <v>197</v>
      </c>
      <c r="I22" s="20" t="str">
        <f t="shared" si="0"/>
        <v>✓</v>
      </c>
      <c r="J22" s="30" t="s">
        <v>196</v>
      </c>
      <c r="K22" s="30" t="s">
        <v>1</v>
      </c>
      <c r="L22" s="19"/>
      <c r="M22" s="146" t="s">
        <v>167</v>
      </c>
    </row>
    <row r="23" spans="1:13" x14ac:dyDescent="0.3">
      <c r="A23" s="16" t="s">
        <v>137</v>
      </c>
      <c r="B23" s="17">
        <v>26.5</v>
      </c>
      <c r="C23" s="17">
        <v>8</v>
      </c>
      <c r="D23" s="17">
        <v>0</v>
      </c>
      <c r="E23" s="18">
        <v>267</v>
      </c>
      <c r="F23" s="16" t="s">
        <v>97</v>
      </c>
      <c r="G23" s="89">
        <v>100</v>
      </c>
      <c r="H23" s="19" t="s">
        <v>169</v>
      </c>
      <c r="I23" s="20" t="str">
        <f t="shared" si="0"/>
        <v>✓</v>
      </c>
      <c r="J23" s="19" t="s">
        <v>168</v>
      </c>
      <c r="K23" s="16" t="s">
        <v>1</v>
      </c>
      <c r="L23" s="19"/>
      <c r="M23" s="45" t="s">
        <v>99</v>
      </c>
    </row>
    <row r="24" spans="1:13" x14ac:dyDescent="0.3">
      <c r="A24" s="16" t="s">
        <v>140</v>
      </c>
      <c r="B24" s="17">
        <v>29.9</v>
      </c>
      <c r="C24" s="17">
        <v>8.1</v>
      </c>
      <c r="D24" s="17">
        <v>0</v>
      </c>
      <c r="E24" s="18">
        <v>201</v>
      </c>
      <c r="F24" s="16" t="s">
        <v>97</v>
      </c>
      <c r="G24" s="89">
        <v>100</v>
      </c>
      <c r="H24" s="19" t="s">
        <v>169</v>
      </c>
      <c r="I24" s="20" t="str">
        <f t="shared" si="0"/>
        <v>✓</v>
      </c>
      <c r="J24" s="17" t="s">
        <v>168</v>
      </c>
      <c r="K24" s="16" t="s">
        <v>1</v>
      </c>
      <c r="L24" s="24"/>
      <c r="M24" s="45" t="s">
        <v>144</v>
      </c>
    </row>
    <row r="25" spans="1:13" x14ac:dyDescent="0.3">
      <c r="A25" s="16" t="s">
        <v>138</v>
      </c>
      <c r="B25" s="17">
        <v>28.4</v>
      </c>
      <c r="C25" s="17">
        <v>5.2</v>
      </c>
      <c r="D25" s="17">
        <v>0</v>
      </c>
      <c r="E25" s="18">
        <v>138</v>
      </c>
      <c r="F25" s="16" t="s">
        <v>97</v>
      </c>
      <c r="G25" s="89">
        <v>100</v>
      </c>
      <c r="H25" s="19" t="s">
        <v>169</v>
      </c>
      <c r="I25" s="20" t="str">
        <f t="shared" si="0"/>
        <v>✓</v>
      </c>
      <c r="J25" s="19" t="s">
        <v>168</v>
      </c>
      <c r="K25" s="16" t="s">
        <v>1</v>
      </c>
      <c r="L25" s="24"/>
      <c r="M25" s="45" t="s">
        <v>136</v>
      </c>
    </row>
    <row r="26" spans="1:13" x14ac:dyDescent="0.3">
      <c r="A26" s="30" t="s">
        <v>198</v>
      </c>
      <c r="B26" s="94">
        <v>5</v>
      </c>
      <c r="C26" s="94">
        <v>22</v>
      </c>
      <c r="D26" s="94">
        <v>55</v>
      </c>
      <c r="E26" s="18">
        <v>450</v>
      </c>
      <c r="F26" s="30" t="s">
        <v>111</v>
      </c>
      <c r="G26" s="99">
        <v>1</v>
      </c>
      <c r="H26" s="30" t="s">
        <v>183</v>
      </c>
      <c r="I26" s="20" t="str">
        <f t="shared" si="0"/>
        <v>✓</v>
      </c>
      <c r="J26" s="30" t="s">
        <v>182</v>
      </c>
      <c r="K26" s="30" t="s">
        <v>1</v>
      </c>
      <c r="L26" s="19"/>
      <c r="M26" s="45" t="s">
        <v>137</v>
      </c>
    </row>
    <row r="27" spans="1:13" x14ac:dyDescent="0.3">
      <c r="A27" s="16" t="s">
        <v>114</v>
      </c>
      <c r="B27" s="17" t="s">
        <v>85</v>
      </c>
      <c r="C27" s="17" t="s">
        <v>85</v>
      </c>
      <c r="D27" s="17" t="s">
        <v>85</v>
      </c>
      <c r="E27" s="17" t="s">
        <v>85</v>
      </c>
      <c r="F27" s="49" t="s">
        <v>111</v>
      </c>
      <c r="G27" s="24"/>
      <c r="H27" s="19"/>
      <c r="I27" s="20" t="str">
        <f t="shared" si="0"/>
        <v>❌</v>
      </c>
      <c r="J27" s="19"/>
      <c r="K27" s="16" t="s">
        <v>1</v>
      </c>
      <c r="L27" s="19"/>
      <c r="M27" s="45" t="s">
        <v>140</v>
      </c>
    </row>
    <row r="28" spans="1:13" x14ac:dyDescent="0.3">
      <c r="A28" s="16" t="s">
        <v>84</v>
      </c>
      <c r="B28" s="17" t="s">
        <v>85</v>
      </c>
      <c r="C28" s="17" t="s">
        <v>85</v>
      </c>
      <c r="D28" s="17" t="s">
        <v>85</v>
      </c>
      <c r="E28" s="18" t="s">
        <v>85</v>
      </c>
      <c r="F28" s="38" t="s">
        <v>81</v>
      </c>
      <c r="G28" s="24"/>
      <c r="H28" s="19"/>
      <c r="I28" s="20" t="str">
        <f t="shared" si="0"/>
        <v>❌</v>
      </c>
      <c r="J28" s="19"/>
      <c r="K28" s="16"/>
      <c r="L28" s="19"/>
      <c r="M28" s="45" t="s">
        <v>138</v>
      </c>
    </row>
    <row r="29" spans="1:13" x14ac:dyDescent="0.3">
      <c r="A29" s="16" t="s">
        <v>83</v>
      </c>
      <c r="B29" s="17" t="s">
        <v>85</v>
      </c>
      <c r="C29" s="17" t="s">
        <v>85</v>
      </c>
      <c r="D29" s="17" t="s">
        <v>85</v>
      </c>
      <c r="E29" s="18" t="s">
        <v>85</v>
      </c>
      <c r="F29" s="38" t="s">
        <v>81</v>
      </c>
      <c r="G29" s="24"/>
      <c r="H29" s="19"/>
      <c r="I29" s="20" t="str">
        <f t="shared" si="0"/>
        <v>❌</v>
      </c>
      <c r="J29" s="19"/>
      <c r="K29" s="16"/>
      <c r="L29" s="19"/>
      <c r="M29" s="45" t="s">
        <v>87</v>
      </c>
    </row>
    <row r="30" spans="1:13" x14ac:dyDescent="0.3">
      <c r="A30" s="16" t="s">
        <v>86</v>
      </c>
      <c r="B30" s="17">
        <v>2</v>
      </c>
      <c r="C30" s="17">
        <v>0.17</v>
      </c>
      <c r="D30" s="17">
        <v>3</v>
      </c>
      <c r="E30" s="18">
        <v>29.4</v>
      </c>
      <c r="F30" s="38" t="s">
        <v>81</v>
      </c>
      <c r="G30" s="92">
        <v>100</v>
      </c>
      <c r="H30" s="19" t="s">
        <v>149</v>
      </c>
      <c r="I30" s="20" t="str">
        <f t="shared" si="0"/>
        <v>✓</v>
      </c>
      <c r="J30" s="19" t="s">
        <v>156</v>
      </c>
      <c r="K30" s="16" t="s">
        <v>1</v>
      </c>
      <c r="L30" s="24"/>
      <c r="M30" s="45" t="s">
        <v>164</v>
      </c>
    </row>
    <row r="31" spans="1:13" x14ac:dyDescent="0.3">
      <c r="A31" s="16" t="s">
        <v>115</v>
      </c>
      <c r="B31" s="17" t="s">
        <v>85</v>
      </c>
      <c r="C31" s="17" t="s">
        <v>85</v>
      </c>
      <c r="D31" s="17" t="s">
        <v>85</v>
      </c>
      <c r="E31" s="17" t="s">
        <v>85</v>
      </c>
      <c r="F31" s="49" t="s">
        <v>111</v>
      </c>
      <c r="G31" s="24"/>
      <c r="H31" s="19"/>
      <c r="I31" s="20" t="str">
        <f t="shared" si="0"/>
        <v>❌</v>
      </c>
      <c r="J31" s="19"/>
      <c r="K31" s="16" t="s">
        <v>1</v>
      </c>
      <c r="L31" s="19"/>
      <c r="M31" s="45" t="s">
        <v>107</v>
      </c>
    </row>
    <row r="32" spans="1:13" x14ac:dyDescent="0.3">
      <c r="A32" s="16" t="s">
        <v>87</v>
      </c>
      <c r="B32" s="17">
        <v>9</v>
      </c>
      <c r="C32" s="17">
        <v>0.4</v>
      </c>
      <c r="D32" s="17">
        <v>20</v>
      </c>
      <c r="E32" s="18">
        <v>130</v>
      </c>
      <c r="F32" s="38" t="s">
        <v>81</v>
      </c>
      <c r="G32" s="40">
        <v>100</v>
      </c>
      <c r="H32" s="24" t="s">
        <v>149</v>
      </c>
      <c r="I32" s="20" t="str">
        <f t="shared" si="0"/>
        <v>✓</v>
      </c>
      <c r="J32" s="24" t="s">
        <v>156</v>
      </c>
      <c r="K32" s="16" t="s">
        <v>1</v>
      </c>
      <c r="L32" s="19"/>
      <c r="M32" s="45" t="s">
        <v>117</v>
      </c>
    </row>
    <row r="33" spans="1:13" x14ac:dyDescent="0.3">
      <c r="A33" s="16" t="s">
        <v>105</v>
      </c>
      <c r="B33" s="17">
        <v>0.5</v>
      </c>
      <c r="C33" s="17">
        <v>0.3</v>
      </c>
      <c r="D33" s="17">
        <v>17.600000000000001</v>
      </c>
      <c r="E33" s="18">
        <v>67</v>
      </c>
      <c r="F33" s="43" t="s">
        <v>100</v>
      </c>
      <c r="G33" s="17">
        <v>100</v>
      </c>
      <c r="H33" s="19" t="s">
        <v>148</v>
      </c>
      <c r="I33" s="20" t="str">
        <f t="shared" si="0"/>
        <v>✓</v>
      </c>
      <c r="J33" s="19" t="s">
        <v>154</v>
      </c>
      <c r="K33" s="16" t="s">
        <v>200</v>
      </c>
      <c r="L33" s="24"/>
      <c r="M33" s="45" t="s">
        <v>127</v>
      </c>
    </row>
    <row r="34" spans="1:13" x14ac:dyDescent="0.3">
      <c r="A34" s="30" t="s">
        <v>193</v>
      </c>
      <c r="B34" s="94">
        <v>7</v>
      </c>
      <c r="C34" s="94">
        <v>12</v>
      </c>
      <c r="D34" s="94">
        <v>58</v>
      </c>
      <c r="E34" s="18">
        <v>370</v>
      </c>
      <c r="F34" s="30" t="s">
        <v>111</v>
      </c>
      <c r="G34" s="103">
        <v>1</v>
      </c>
      <c r="H34" s="30" t="s">
        <v>194</v>
      </c>
      <c r="I34" s="20" t="str">
        <f t="shared" si="0"/>
        <v>✓</v>
      </c>
      <c r="J34" s="30" t="s">
        <v>195</v>
      </c>
      <c r="K34" s="30" t="s">
        <v>1</v>
      </c>
      <c r="L34" s="19"/>
      <c r="M34" s="45" t="s">
        <v>126</v>
      </c>
    </row>
    <row r="35" spans="1:13" x14ac:dyDescent="0.3">
      <c r="A35" s="16" t="s">
        <v>170</v>
      </c>
      <c r="B35" s="17" t="s">
        <v>85</v>
      </c>
      <c r="C35" s="17" t="s">
        <v>85</v>
      </c>
      <c r="D35" s="17" t="s">
        <v>85</v>
      </c>
      <c r="E35" s="17" t="s">
        <v>85</v>
      </c>
      <c r="F35" s="30" t="s">
        <v>97</v>
      </c>
      <c r="I35" s="20" t="str">
        <f t="shared" ref="I35:I59" si="1">IF(E35="?","❌","✓")</f>
        <v>❌</v>
      </c>
      <c r="J35" s="30"/>
      <c r="K35" s="30"/>
      <c r="L35" s="24"/>
      <c r="M35" s="45" t="s">
        <v>139</v>
      </c>
    </row>
    <row r="36" spans="1:13" x14ac:dyDescent="0.3">
      <c r="A36" s="16" t="s">
        <v>106</v>
      </c>
      <c r="B36" s="17" t="s">
        <v>85</v>
      </c>
      <c r="C36" s="17" t="s">
        <v>85</v>
      </c>
      <c r="D36" s="17" t="s">
        <v>85</v>
      </c>
      <c r="E36" s="17" t="s">
        <v>85</v>
      </c>
      <c r="F36" s="43" t="s">
        <v>100</v>
      </c>
      <c r="G36" s="24"/>
      <c r="H36" s="19"/>
      <c r="I36" s="20" t="str">
        <f t="shared" si="1"/>
        <v>❌</v>
      </c>
      <c r="J36" s="19"/>
      <c r="K36" s="16"/>
      <c r="L36" s="19"/>
      <c r="M36" s="45" t="s">
        <v>118</v>
      </c>
    </row>
    <row r="37" spans="1:13" x14ac:dyDescent="0.3">
      <c r="A37" s="16" t="s">
        <v>116</v>
      </c>
      <c r="B37" s="17">
        <v>6.9</v>
      </c>
      <c r="C37" s="17">
        <v>21.1</v>
      </c>
      <c r="D37" s="17">
        <v>47.4</v>
      </c>
      <c r="E37" s="18">
        <v>414</v>
      </c>
      <c r="F37" s="49" t="s">
        <v>111</v>
      </c>
      <c r="G37" s="51">
        <v>1</v>
      </c>
      <c r="H37" s="24" t="s">
        <v>130</v>
      </c>
      <c r="I37" s="20" t="str">
        <f t="shared" si="1"/>
        <v>✓</v>
      </c>
      <c r="J37" s="24" t="s">
        <v>163</v>
      </c>
      <c r="K37" s="16" t="s">
        <v>32</v>
      </c>
      <c r="L37" s="19"/>
      <c r="M37" s="45"/>
    </row>
    <row r="38" spans="1:13" x14ac:dyDescent="0.3">
      <c r="A38" s="16" t="s">
        <v>164</v>
      </c>
      <c r="B38" s="17">
        <v>2</v>
      </c>
      <c r="C38" s="17">
        <v>0.34</v>
      </c>
      <c r="D38" s="17">
        <v>16</v>
      </c>
      <c r="E38" s="18">
        <v>90</v>
      </c>
      <c r="F38" s="49" t="s">
        <v>111</v>
      </c>
      <c r="G38" s="90">
        <v>100</v>
      </c>
      <c r="H38" s="19" t="s">
        <v>165</v>
      </c>
      <c r="I38" s="20" t="str">
        <f t="shared" si="1"/>
        <v>✓</v>
      </c>
      <c r="J38" s="19" t="s">
        <v>166</v>
      </c>
      <c r="K38" s="16" t="s">
        <v>1</v>
      </c>
      <c r="L38" s="24"/>
      <c r="M38" s="45"/>
    </row>
    <row r="39" spans="1:13" x14ac:dyDescent="0.3">
      <c r="A39" s="16" t="s">
        <v>107</v>
      </c>
      <c r="B39" s="17">
        <v>12.5</v>
      </c>
      <c r="C39" s="17">
        <v>2</v>
      </c>
      <c r="D39" s="17">
        <v>71.2</v>
      </c>
      <c r="E39" s="18">
        <v>359</v>
      </c>
      <c r="F39" s="43" t="s">
        <v>100</v>
      </c>
      <c r="G39" s="48">
        <v>100</v>
      </c>
      <c r="H39" s="24" t="s">
        <v>141</v>
      </c>
      <c r="I39" s="20" t="str">
        <f t="shared" si="1"/>
        <v>✓</v>
      </c>
      <c r="J39" s="24" t="s">
        <v>161</v>
      </c>
      <c r="K39" s="16" t="s">
        <v>1</v>
      </c>
      <c r="L39" s="19"/>
      <c r="M39" s="45"/>
    </row>
    <row r="40" spans="1:13" x14ac:dyDescent="0.3">
      <c r="A40" s="16" t="s">
        <v>88</v>
      </c>
      <c r="B40" s="17">
        <v>1.08</v>
      </c>
      <c r="C40" s="17">
        <v>0.33</v>
      </c>
      <c r="D40" s="17">
        <v>9</v>
      </c>
      <c r="E40" s="18">
        <v>53</v>
      </c>
      <c r="F40" s="38" t="s">
        <v>81</v>
      </c>
      <c r="G40" s="17">
        <v>100</v>
      </c>
      <c r="H40" s="19" t="s">
        <v>148</v>
      </c>
      <c r="I40" s="20" t="str">
        <f t="shared" si="1"/>
        <v>✓</v>
      </c>
      <c r="J40" s="19" t="s">
        <v>154</v>
      </c>
      <c r="K40" s="16" t="s">
        <v>200</v>
      </c>
      <c r="L40" s="19"/>
      <c r="M40" s="45"/>
    </row>
    <row r="41" spans="1:13" x14ac:dyDescent="0.3">
      <c r="A41" s="16" t="s">
        <v>171</v>
      </c>
      <c r="B41" s="17">
        <v>5.8</v>
      </c>
      <c r="C41" s="17">
        <v>0.87</v>
      </c>
      <c r="D41" s="17">
        <v>4.7</v>
      </c>
      <c r="E41" s="18">
        <v>61.4</v>
      </c>
      <c r="F41" s="38" t="s">
        <v>81</v>
      </c>
      <c r="G41" s="89">
        <v>100</v>
      </c>
      <c r="H41" s="19" t="s">
        <v>169</v>
      </c>
      <c r="I41" s="20" t="str">
        <f t="shared" si="1"/>
        <v>✓</v>
      </c>
      <c r="J41" s="19" t="s">
        <v>168</v>
      </c>
      <c r="K41" s="16" t="s">
        <v>1</v>
      </c>
      <c r="L41" s="52"/>
      <c r="M41" s="45"/>
    </row>
    <row r="42" spans="1:13" x14ac:dyDescent="0.3">
      <c r="A42" s="16" t="s">
        <v>117</v>
      </c>
      <c r="B42" s="17">
        <v>10</v>
      </c>
      <c r="C42" s="17">
        <v>7</v>
      </c>
      <c r="D42" s="17">
        <v>27.8</v>
      </c>
      <c r="E42" s="18">
        <v>230</v>
      </c>
      <c r="F42" s="49" t="s">
        <v>111</v>
      </c>
      <c r="G42" s="91">
        <v>100</v>
      </c>
      <c r="H42" s="19" t="s">
        <v>172</v>
      </c>
      <c r="I42" s="20" t="str">
        <f t="shared" si="1"/>
        <v>✓</v>
      </c>
      <c r="J42" s="19" t="s">
        <v>173</v>
      </c>
      <c r="K42" s="16" t="s">
        <v>1</v>
      </c>
      <c r="L42" s="19"/>
      <c r="M42" s="45"/>
    </row>
    <row r="43" spans="1:13" x14ac:dyDescent="0.3">
      <c r="A43" s="16" t="s">
        <v>127</v>
      </c>
      <c r="B43" s="17">
        <v>15</v>
      </c>
      <c r="C43" s="17">
        <v>7</v>
      </c>
      <c r="D43" s="17">
        <v>0.5</v>
      </c>
      <c r="E43" s="18">
        <v>77</v>
      </c>
      <c r="F43" s="38" t="s">
        <v>81</v>
      </c>
      <c r="G43" s="89">
        <v>100</v>
      </c>
      <c r="H43" s="19" t="s">
        <v>169</v>
      </c>
      <c r="I43" s="20" t="str">
        <f t="shared" si="1"/>
        <v>✓</v>
      </c>
      <c r="J43" s="19" t="s">
        <v>168</v>
      </c>
      <c r="K43" s="16" t="s">
        <v>1</v>
      </c>
      <c r="L43" s="19"/>
      <c r="M43" s="45"/>
    </row>
    <row r="44" spans="1:13" x14ac:dyDescent="0.3">
      <c r="A44" s="16" t="s">
        <v>89</v>
      </c>
      <c r="B44" s="17">
        <v>1.21</v>
      </c>
      <c r="C44" s="17">
        <v>0.3</v>
      </c>
      <c r="D44" s="17">
        <v>7</v>
      </c>
      <c r="E44" s="18">
        <v>39.9</v>
      </c>
      <c r="F44" s="38" t="s">
        <v>81</v>
      </c>
      <c r="G44" s="92">
        <v>100</v>
      </c>
      <c r="H44" s="19" t="s">
        <v>149</v>
      </c>
      <c r="I44" s="20" t="str">
        <f t="shared" si="1"/>
        <v>✓</v>
      </c>
      <c r="J44" s="19" t="s">
        <v>156</v>
      </c>
      <c r="K44" s="16" t="s">
        <v>1</v>
      </c>
      <c r="L44" s="19"/>
      <c r="M44" s="45"/>
    </row>
    <row r="45" spans="1:13" x14ac:dyDescent="0.3">
      <c r="A45" s="16" t="s">
        <v>90</v>
      </c>
      <c r="B45" s="17">
        <v>0.75</v>
      </c>
      <c r="C45" s="17">
        <v>0.5</v>
      </c>
      <c r="D45" s="17">
        <v>35</v>
      </c>
      <c r="E45" s="18">
        <v>130</v>
      </c>
      <c r="F45" s="38" t="s">
        <v>81</v>
      </c>
      <c r="G45" s="41">
        <v>250</v>
      </c>
      <c r="H45" s="24" t="s">
        <v>133</v>
      </c>
      <c r="I45" s="20" t="str">
        <f t="shared" si="1"/>
        <v>✓</v>
      </c>
      <c r="J45" s="24" t="s">
        <v>157</v>
      </c>
      <c r="K45" s="16" t="s">
        <v>32</v>
      </c>
      <c r="L45" s="19"/>
      <c r="M45" s="45"/>
    </row>
    <row r="46" spans="1:13" x14ac:dyDescent="0.3">
      <c r="A46" s="16" t="s">
        <v>126</v>
      </c>
      <c r="B46" s="17">
        <v>44.7</v>
      </c>
      <c r="C46" s="17">
        <v>11.7</v>
      </c>
      <c r="D46" s="17">
        <v>0</v>
      </c>
      <c r="E46" s="18">
        <v>295.5</v>
      </c>
      <c r="F46" s="16" t="s">
        <v>97</v>
      </c>
      <c r="G46" s="92">
        <v>150</v>
      </c>
      <c r="H46" s="19" t="s">
        <v>174</v>
      </c>
      <c r="I46" s="20" t="str">
        <f t="shared" si="1"/>
        <v>✓</v>
      </c>
      <c r="J46" s="19" t="s">
        <v>156</v>
      </c>
      <c r="K46" s="16" t="s">
        <v>0</v>
      </c>
      <c r="L46" s="19"/>
      <c r="M46" s="45"/>
    </row>
    <row r="47" spans="1:13" x14ac:dyDescent="0.3">
      <c r="A47" s="16" t="s">
        <v>139</v>
      </c>
      <c r="B47" s="17">
        <v>20</v>
      </c>
      <c r="C47" s="17">
        <v>5.0999999999999996</v>
      </c>
      <c r="D47" s="17">
        <v>3.1</v>
      </c>
      <c r="E47" s="18">
        <v>180</v>
      </c>
      <c r="F47" s="16" t="s">
        <v>97</v>
      </c>
      <c r="G47" s="89">
        <v>100</v>
      </c>
      <c r="H47" s="19" t="s">
        <v>169</v>
      </c>
      <c r="I47" s="20" t="str">
        <f t="shared" si="1"/>
        <v>✓</v>
      </c>
      <c r="J47" s="19" t="s">
        <v>168</v>
      </c>
      <c r="K47" s="16" t="s">
        <v>1</v>
      </c>
      <c r="L47" s="19"/>
      <c r="M47" s="15"/>
    </row>
    <row r="48" spans="1:13" x14ac:dyDescent="0.3">
      <c r="A48" s="16" t="s">
        <v>118</v>
      </c>
      <c r="B48" s="16">
        <v>7</v>
      </c>
      <c r="C48" s="16">
        <v>0.2</v>
      </c>
      <c r="D48" s="16">
        <v>79</v>
      </c>
      <c r="E48" s="18">
        <v>355</v>
      </c>
      <c r="F48" s="49" t="s">
        <v>111</v>
      </c>
      <c r="G48" s="39">
        <v>100</v>
      </c>
      <c r="H48" s="52" t="s">
        <v>142</v>
      </c>
      <c r="I48" s="20" t="str">
        <f t="shared" si="1"/>
        <v>✓</v>
      </c>
      <c r="J48" s="52" t="s">
        <v>155</v>
      </c>
      <c r="K48" s="16" t="s">
        <v>1</v>
      </c>
      <c r="L48" s="19"/>
      <c r="M48" s="15"/>
    </row>
    <row r="49" spans="1:13" x14ac:dyDescent="0.3">
      <c r="A49" s="16" t="s">
        <v>91</v>
      </c>
      <c r="B49" s="17">
        <v>1.3</v>
      </c>
      <c r="C49" s="17">
        <v>0.2</v>
      </c>
      <c r="D49" s="17">
        <v>2.2999999999999998</v>
      </c>
      <c r="E49" s="18">
        <v>20</v>
      </c>
      <c r="F49" s="38" t="s">
        <v>81</v>
      </c>
      <c r="G49" s="17">
        <v>100</v>
      </c>
      <c r="H49" s="19" t="s">
        <v>148</v>
      </c>
      <c r="I49" s="20" t="str">
        <f t="shared" si="1"/>
        <v>✓</v>
      </c>
      <c r="J49" s="19" t="s">
        <v>154</v>
      </c>
      <c r="K49" s="16" t="s">
        <v>0</v>
      </c>
      <c r="L49" s="17"/>
      <c r="M49" s="15"/>
    </row>
    <row r="50" spans="1:13" x14ac:dyDescent="0.3">
      <c r="A50" s="30" t="s">
        <v>184</v>
      </c>
      <c r="B50" s="94">
        <v>0</v>
      </c>
      <c r="C50" s="94">
        <v>10</v>
      </c>
      <c r="D50" s="94">
        <v>2</v>
      </c>
      <c r="E50" s="18">
        <v>100</v>
      </c>
      <c r="F50" s="30" t="s">
        <v>111</v>
      </c>
      <c r="G50" s="100">
        <v>1</v>
      </c>
      <c r="H50" s="30" t="s">
        <v>185</v>
      </c>
      <c r="I50" s="20" t="str">
        <f t="shared" si="1"/>
        <v>✓</v>
      </c>
      <c r="J50" s="30" t="s">
        <v>186</v>
      </c>
      <c r="K50" s="30" t="s">
        <v>1</v>
      </c>
      <c r="L50" s="15"/>
      <c r="M50" s="15"/>
    </row>
    <row r="51" spans="1:13" x14ac:dyDescent="0.3">
      <c r="A51" s="16" t="s">
        <v>92</v>
      </c>
      <c r="B51" s="17">
        <v>2</v>
      </c>
      <c r="C51" s="17">
        <v>0.2</v>
      </c>
      <c r="D51" s="17">
        <v>6.4</v>
      </c>
      <c r="E51" s="18">
        <v>41</v>
      </c>
      <c r="F51" s="38" t="s">
        <v>81</v>
      </c>
      <c r="G51" s="17">
        <v>100</v>
      </c>
      <c r="H51" s="19" t="s">
        <v>148</v>
      </c>
      <c r="I51" s="20" t="str">
        <f t="shared" si="1"/>
        <v>✓</v>
      </c>
      <c r="J51" s="19" t="s">
        <v>154</v>
      </c>
      <c r="K51" s="16" t="s">
        <v>1</v>
      </c>
    </row>
    <row r="52" spans="1:13" x14ac:dyDescent="0.3">
      <c r="A52" s="16" t="s">
        <v>108</v>
      </c>
      <c r="B52" s="17" t="s">
        <v>85</v>
      </c>
      <c r="C52" s="17" t="s">
        <v>85</v>
      </c>
      <c r="D52" s="17" t="s">
        <v>85</v>
      </c>
      <c r="E52" s="17" t="s">
        <v>85</v>
      </c>
      <c r="F52" s="43" t="s">
        <v>100</v>
      </c>
      <c r="G52" s="24"/>
      <c r="H52" s="19"/>
      <c r="I52" s="20" t="str">
        <f t="shared" si="1"/>
        <v>❌</v>
      </c>
      <c r="J52" s="19"/>
      <c r="K52" s="16" t="s">
        <v>1</v>
      </c>
    </row>
    <row r="53" spans="1:13" x14ac:dyDescent="0.3">
      <c r="A53" s="16" t="s">
        <v>109</v>
      </c>
      <c r="B53" s="17" t="s">
        <v>85</v>
      </c>
      <c r="C53" s="17" t="s">
        <v>85</v>
      </c>
      <c r="D53" s="17" t="s">
        <v>85</v>
      </c>
      <c r="E53" s="18" t="s">
        <v>85</v>
      </c>
      <c r="F53" s="43" t="s">
        <v>100</v>
      </c>
      <c r="G53" s="24"/>
      <c r="H53" s="19"/>
      <c r="I53" s="20" t="str">
        <f t="shared" si="1"/>
        <v>❌</v>
      </c>
      <c r="J53" s="19"/>
      <c r="K53" s="16" t="s">
        <v>1</v>
      </c>
    </row>
    <row r="54" spans="1:13" x14ac:dyDescent="0.3">
      <c r="A54" s="30" t="s">
        <v>190</v>
      </c>
      <c r="B54" s="94">
        <v>5</v>
      </c>
      <c r="C54" s="94">
        <v>6</v>
      </c>
      <c r="D54" s="94">
        <v>49</v>
      </c>
      <c r="E54" s="18">
        <v>270</v>
      </c>
      <c r="F54" s="30" t="s">
        <v>111</v>
      </c>
      <c r="G54" s="102">
        <v>1</v>
      </c>
      <c r="H54" s="30" t="s">
        <v>191</v>
      </c>
      <c r="I54" s="20" t="str">
        <f t="shared" si="1"/>
        <v>✓</v>
      </c>
      <c r="J54" s="30" t="s">
        <v>192</v>
      </c>
      <c r="K54" s="30" t="s">
        <v>1</v>
      </c>
    </row>
    <row r="55" spans="1:13" x14ac:dyDescent="0.3">
      <c r="A55" s="16" t="s">
        <v>110</v>
      </c>
      <c r="B55" s="17">
        <v>4</v>
      </c>
      <c r="C55" s="17">
        <v>1</v>
      </c>
      <c r="D55" s="17">
        <v>5</v>
      </c>
      <c r="E55" s="18">
        <v>50</v>
      </c>
      <c r="F55" s="43" t="s">
        <v>100</v>
      </c>
      <c r="G55" s="47">
        <v>1</v>
      </c>
      <c r="H55" s="24" t="s">
        <v>151</v>
      </c>
      <c r="I55" s="20" t="str">
        <f t="shared" si="1"/>
        <v>✓</v>
      </c>
      <c r="J55" s="24" t="s">
        <v>160</v>
      </c>
      <c r="K55" s="16" t="s">
        <v>1</v>
      </c>
    </row>
    <row r="56" spans="1:13" x14ac:dyDescent="0.3">
      <c r="A56" s="16" t="s">
        <v>93</v>
      </c>
      <c r="B56" s="17">
        <v>0.86</v>
      </c>
      <c r="C56" s="17">
        <v>0.26</v>
      </c>
      <c r="D56" s="17">
        <v>2.2599999999999998</v>
      </c>
      <c r="E56" s="18">
        <v>18.399999999999999</v>
      </c>
      <c r="F56" s="38" t="s">
        <v>81</v>
      </c>
      <c r="G56" s="17">
        <v>100</v>
      </c>
      <c r="H56" s="19" t="s">
        <v>148</v>
      </c>
      <c r="I56" s="20" t="str">
        <f t="shared" si="1"/>
        <v>✓</v>
      </c>
      <c r="J56" s="19" t="s">
        <v>154</v>
      </c>
      <c r="K56" s="16" t="s">
        <v>1</v>
      </c>
    </row>
    <row r="57" spans="1:13" x14ac:dyDescent="0.3">
      <c r="A57" s="16" t="s">
        <v>94</v>
      </c>
      <c r="B57" s="17" t="s">
        <v>85</v>
      </c>
      <c r="C57" s="17" t="s">
        <v>85</v>
      </c>
      <c r="D57" s="17" t="s">
        <v>85</v>
      </c>
      <c r="E57" s="18" t="s">
        <v>85</v>
      </c>
      <c r="F57" s="38" t="s">
        <v>81</v>
      </c>
      <c r="G57" s="24"/>
      <c r="H57" s="19"/>
      <c r="I57" s="20" t="str">
        <f t="shared" si="1"/>
        <v>❌</v>
      </c>
      <c r="J57" s="19"/>
      <c r="K57" s="16" t="s">
        <v>0</v>
      </c>
    </row>
    <row r="58" spans="1:13" x14ac:dyDescent="0.3">
      <c r="A58" s="16" t="s">
        <v>2</v>
      </c>
      <c r="B58" s="17">
        <v>24.2</v>
      </c>
      <c r="C58" s="17">
        <v>0.4</v>
      </c>
      <c r="D58" s="17">
        <v>1.3</v>
      </c>
      <c r="E58" s="18">
        <v>110</v>
      </c>
      <c r="F58" s="16" t="s">
        <v>97</v>
      </c>
      <c r="G58" s="42">
        <v>1</v>
      </c>
      <c r="H58" s="24" t="s">
        <v>128</v>
      </c>
      <c r="I58" s="20" t="str">
        <f t="shared" si="1"/>
        <v>✓</v>
      </c>
      <c r="J58" s="24" t="s">
        <v>158</v>
      </c>
      <c r="K58" s="16" t="s">
        <v>201</v>
      </c>
    </row>
    <row r="59" spans="1:13" x14ac:dyDescent="0.3">
      <c r="A59" s="16" t="s">
        <v>95</v>
      </c>
      <c r="B59" s="17">
        <v>4</v>
      </c>
      <c r="C59" s="17">
        <v>1</v>
      </c>
      <c r="D59" s="17">
        <v>4.5</v>
      </c>
      <c r="E59" s="18">
        <v>51</v>
      </c>
      <c r="F59" s="38" t="s">
        <v>81</v>
      </c>
      <c r="G59" s="17">
        <v>100</v>
      </c>
      <c r="H59" s="19" t="s">
        <v>148</v>
      </c>
      <c r="I59" s="20" t="str">
        <f t="shared" si="1"/>
        <v>✓</v>
      </c>
      <c r="J59" s="19" t="s">
        <v>154</v>
      </c>
      <c r="K59" s="16" t="s">
        <v>32</v>
      </c>
    </row>
    <row r="60" spans="1:13" x14ac:dyDescent="0.3">
      <c r="A60" s="30"/>
      <c r="B60" s="94"/>
      <c r="C60" s="94"/>
      <c r="D60" s="94"/>
      <c r="E60" s="18"/>
      <c r="G60" s="30"/>
      <c r="H60" s="30"/>
      <c r="I60" s="20"/>
      <c r="J60" s="30"/>
    </row>
    <row r="61" spans="1:13" x14ac:dyDescent="0.3">
      <c r="A61" s="30"/>
      <c r="B61" s="94"/>
      <c r="C61" s="94"/>
      <c r="D61" s="94"/>
      <c r="E61" s="18"/>
      <c r="G61" s="30"/>
      <c r="H61" s="30"/>
      <c r="I61" s="20"/>
      <c r="J61" s="30"/>
    </row>
    <row r="62" spans="1:13" x14ac:dyDescent="0.3">
      <c r="A62" s="30"/>
      <c r="B62" s="94"/>
      <c r="C62" s="94"/>
      <c r="D62" s="94"/>
      <c r="E62" s="18"/>
      <c r="G62" s="30"/>
      <c r="H62" s="30"/>
      <c r="I62" s="32"/>
      <c r="J62" s="30"/>
    </row>
    <row r="63" spans="1:13" x14ac:dyDescent="0.3">
      <c r="A63" s="30"/>
      <c r="B63" s="94"/>
      <c r="C63" s="94"/>
      <c r="D63" s="94"/>
      <c r="E63" s="18"/>
      <c r="G63" s="30"/>
      <c r="H63" s="30"/>
      <c r="I63" s="30"/>
      <c r="J63" s="30"/>
    </row>
    <row r="64" spans="1:13" x14ac:dyDescent="0.3">
      <c r="A64" s="30"/>
      <c r="B64" s="94"/>
      <c r="C64" s="94"/>
      <c r="D64" s="94"/>
      <c r="E64" s="18"/>
      <c r="G64" s="30"/>
      <c r="H64" s="30"/>
      <c r="I64" s="30"/>
      <c r="J64" s="30"/>
    </row>
    <row r="65" spans="2:10" x14ac:dyDescent="0.3">
      <c r="B65" s="96"/>
      <c r="C65" s="94"/>
      <c r="D65" s="94"/>
      <c r="E65" s="18"/>
      <c r="J65" s="30"/>
    </row>
    <row r="66" spans="2:10" x14ac:dyDescent="0.3">
      <c r="B66" s="96"/>
      <c r="C66" s="94"/>
      <c r="D66" s="94"/>
      <c r="E66" s="18"/>
      <c r="J66" s="30"/>
    </row>
    <row r="67" spans="2:10" x14ac:dyDescent="0.3">
      <c r="B67" s="96"/>
      <c r="C67" s="94"/>
      <c r="D67" s="94"/>
      <c r="E67" s="18"/>
      <c r="J67" s="30"/>
    </row>
    <row r="68" spans="2:10" x14ac:dyDescent="0.3">
      <c r="B68" s="96"/>
      <c r="C68" s="94"/>
      <c r="D68" s="94"/>
      <c r="E68" s="18"/>
      <c r="J68" s="30"/>
    </row>
    <row r="69" spans="2:10" x14ac:dyDescent="0.3">
      <c r="B69" s="96"/>
      <c r="C69" s="94"/>
      <c r="D69" s="94"/>
      <c r="E69" s="18"/>
      <c r="J69" s="30"/>
    </row>
    <row r="70" spans="2:10" x14ac:dyDescent="0.3">
      <c r="B70" s="96"/>
      <c r="C70" s="94"/>
      <c r="D70" s="94"/>
      <c r="E70" s="18"/>
      <c r="J70" s="30"/>
    </row>
    <row r="71" spans="2:10" x14ac:dyDescent="0.3">
      <c r="B71" s="96"/>
      <c r="C71" s="94"/>
      <c r="D71" s="94"/>
      <c r="E71" s="18"/>
      <c r="J71" s="30"/>
    </row>
  </sheetData>
  <autoFilter ref="A2:K59">
    <sortState ref="A3:K59">
      <sortCondition ref="A2:A59"/>
    </sortState>
  </autoFilter>
  <sortState ref="M23:M36">
    <sortCondition ref="M23"/>
  </sortState>
  <mergeCells count="1">
    <mergeCell ref="A1:F1"/>
  </mergeCells>
  <conditionalFormatting sqref="C3:C6 C9:C17 C19:C25 C28 C30 C33 C35 C38:C49">
    <cfRule type="cellIs" dxfId="9" priority="6" operator="greaterThan">
      <formula>5</formula>
    </cfRule>
  </conditionalFormatting>
  <conditionalFormatting sqref="I3:I50">
    <cfRule type="cellIs" dxfId="8" priority="3" operator="equal">
      <formula>"❌"</formula>
    </cfRule>
    <cfRule type="cellIs" dxfId="7" priority="4" operator="equal">
      <formula>"✓"</formula>
    </cfRule>
  </conditionalFormatting>
  <conditionalFormatting sqref="I51:I62">
    <cfRule type="cellIs" dxfId="6" priority="1" operator="equal">
      <formula>"❌"</formula>
    </cfRule>
    <cfRule type="cellIs" dxfId="5" priority="2" operator="equal">
      <formula>"✓"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sqref="A1:F1"/>
    </sheetView>
  </sheetViews>
  <sheetFormatPr baseColWidth="10" defaultColWidth="11.44140625" defaultRowHeight="14.4" x14ac:dyDescent="0.3"/>
  <cols>
    <col min="1" max="1" width="23.109375" style="29" customWidth="1"/>
    <col min="2" max="2" width="19.5546875" style="29" customWidth="1"/>
    <col min="3" max="3" width="18.5546875" style="29" customWidth="1"/>
    <col min="4" max="4" width="20.44140625" style="29" customWidth="1"/>
    <col min="5" max="5" width="15.44140625" style="29" customWidth="1"/>
    <col min="6" max="6" width="11.44140625" style="30"/>
    <col min="7" max="7" width="25" style="29" bestFit="1" customWidth="1"/>
    <col min="8" max="8" width="17.5546875" style="29" customWidth="1"/>
    <col min="9" max="9" width="6.44140625" style="29" customWidth="1"/>
    <col min="10" max="10" width="26.88671875" style="29" customWidth="1"/>
    <col min="11" max="11" width="21.33203125" style="29" customWidth="1"/>
    <col min="12" max="12" width="28" style="29" customWidth="1"/>
    <col min="13" max="13" width="21.6640625" style="29" customWidth="1"/>
    <col min="14" max="16384" width="11.44140625" style="29"/>
  </cols>
  <sheetData>
    <row r="1" spans="1:13" x14ac:dyDescent="0.3">
      <c r="A1" s="145" t="s">
        <v>76</v>
      </c>
      <c r="B1" s="145"/>
      <c r="C1" s="145"/>
      <c r="D1" s="145"/>
      <c r="E1" s="145"/>
      <c r="F1" s="145"/>
      <c r="K1" s="30"/>
    </row>
    <row r="2" spans="1:13" x14ac:dyDescent="0.3">
      <c r="A2" s="30" t="s">
        <v>199</v>
      </c>
      <c r="B2" s="15" t="s">
        <v>74</v>
      </c>
      <c r="C2" s="15" t="s">
        <v>72</v>
      </c>
      <c r="D2" s="15" t="s">
        <v>73</v>
      </c>
      <c r="E2" s="15" t="s">
        <v>75</v>
      </c>
      <c r="F2" s="16" t="s">
        <v>80</v>
      </c>
      <c r="G2" s="15" t="s">
        <v>146</v>
      </c>
      <c r="H2" s="15" t="s">
        <v>147</v>
      </c>
      <c r="I2" s="15" t="s">
        <v>143</v>
      </c>
      <c r="J2" s="15" t="s">
        <v>153</v>
      </c>
      <c r="K2" s="30" t="s">
        <v>199</v>
      </c>
      <c r="L2" s="16" t="s">
        <v>71</v>
      </c>
      <c r="M2" s="15"/>
    </row>
    <row r="3" spans="1:13" x14ac:dyDescent="0.3">
      <c r="A3" s="16"/>
      <c r="B3" s="17"/>
      <c r="C3" s="17"/>
      <c r="D3" s="17"/>
      <c r="E3" s="17"/>
      <c r="F3" s="17"/>
      <c r="G3" s="24"/>
      <c r="H3" s="19"/>
      <c r="I3" s="20"/>
      <c r="J3" s="15"/>
      <c r="K3" s="16"/>
      <c r="L3" s="16"/>
      <c r="M3" s="15"/>
    </row>
    <row r="4" spans="1:13" x14ac:dyDescent="0.3">
      <c r="A4" s="16" t="s">
        <v>1</v>
      </c>
      <c r="B4" s="17">
        <v>1.61</v>
      </c>
      <c r="C4" s="17">
        <v>13.8</v>
      </c>
      <c r="D4" s="17">
        <v>3.67</v>
      </c>
      <c r="E4" s="18">
        <v>165</v>
      </c>
      <c r="F4" s="38" t="s">
        <v>81</v>
      </c>
      <c r="G4" s="17">
        <v>100</v>
      </c>
      <c r="H4" s="19" t="s">
        <v>148</v>
      </c>
      <c r="I4" s="20" t="str">
        <f t="shared" ref="I4:I60" si="0">IF(E4="?","❌","✓")</f>
        <v>✓</v>
      </c>
      <c r="J4" s="19" t="s">
        <v>154</v>
      </c>
      <c r="K4" s="16" t="s">
        <v>1</v>
      </c>
      <c r="L4" s="16" t="s">
        <v>78</v>
      </c>
      <c r="M4" s="15"/>
    </row>
    <row r="5" spans="1:13" x14ac:dyDescent="0.3">
      <c r="A5" s="16" t="s">
        <v>1</v>
      </c>
      <c r="B5" s="17">
        <v>0.77</v>
      </c>
      <c r="C5" s="17">
        <v>0.26</v>
      </c>
      <c r="D5" s="17">
        <v>6.45</v>
      </c>
      <c r="E5" s="18">
        <v>36.4</v>
      </c>
      <c r="F5" s="38" t="s">
        <v>81</v>
      </c>
      <c r="G5" s="48">
        <v>100</v>
      </c>
      <c r="H5" s="24" t="s">
        <v>141</v>
      </c>
      <c r="I5" s="20" t="str">
        <f t="shared" si="0"/>
        <v>✓</v>
      </c>
      <c r="J5" s="24" t="s">
        <v>161</v>
      </c>
      <c r="K5" s="16" t="s">
        <v>1</v>
      </c>
      <c r="L5" s="16" t="s">
        <v>144</v>
      </c>
      <c r="M5" s="15"/>
    </row>
    <row r="6" spans="1:13" x14ac:dyDescent="0.3">
      <c r="A6" s="16" t="s">
        <v>1</v>
      </c>
      <c r="B6" s="17">
        <v>2.2000000000000002</v>
      </c>
      <c r="C6" s="17">
        <v>0.5</v>
      </c>
      <c r="D6" s="17">
        <v>5.3</v>
      </c>
      <c r="E6" s="18">
        <v>29</v>
      </c>
      <c r="F6" s="38" t="s">
        <v>81</v>
      </c>
      <c r="G6" s="89">
        <v>100</v>
      </c>
      <c r="H6" s="19" t="s">
        <v>169</v>
      </c>
      <c r="I6" s="20" t="str">
        <f t="shared" si="0"/>
        <v>✓</v>
      </c>
      <c r="J6" s="19" t="s">
        <v>168</v>
      </c>
      <c r="K6" s="16" t="s">
        <v>1</v>
      </c>
      <c r="L6" s="16" t="s">
        <v>79</v>
      </c>
      <c r="M6" s="15"/>
    </row>
    <row r="7" spans="1:13" x14ac:dyDescent="0.3">
      <c r="A7" s="16" t="s">
        <v>1</v>
      </c>
      <c r="B7" s="17">
        <v>0.64</v>
      </c>
      <c r="C7" s="17">
        <v>0.11</v>
      </c>
      <c r="D7" s="17">
        <v>2.04</v>
      </c>
      <c r="E7" s="18">
        <v>14</v>
      </c>
      <c r="F7" s="38" t="s">
        <v>81</v>
      </c>
      <c r="G7" s="93">
        <v>100</v>
      </c>
      <c r="H7" s="19" t="s">
        <v>175</v>
      </c>
      <c r="I7" s="20" t="str">
        <f t="shared" si="0"/>
        <v>✓</v>
      </c>
      <c r="J7" s="19" t="s">
        <v>176</v>
      </c>
      <c r="K7" s="16" t="s">
        <v>1</v>
      </c>
      <c r="L7" s="16" t="s">
        <v>82</v>
      </c>
      <c r="M7" s="15"/>
    </row>
    <row r="8" spans="1:13" x14ac:dyDescent="0.3">
      <c r="A8" s="16"/>
      <c r="B8" s="17" t="s">
        <v>85</v>
      </c>
      <c r="C8" s="17" t="s">
        <v>85</v>
      </c>
      <c r="D8" s="17" t="s">
        <v>85</v>
      </c>
      <c r="E8" s="18" t="s">
        <v>85</v>
      </c>
      <c r="F8" s="38" t="s">
        <v>81</v>
      </c>
      <c r="G8" s="24"/>
      <c r="H8" s="19"/>
      <c r="I8" s="20" t="str">
        <f t="shared" si="0"/>
        <v>❌</v>
      </c>
      <c r="J8" s="19"/>
      <c r="K8" s="16"/>
      <c r="L8" s="16" t="s">
        <v>83</v>
      </c>
      <c r="M8" s="15"/>
    </row>
    <row r="9" spans="1:13" x14ac:dyDescent="0.3">
      <c r="A9" s="16"/>
      <c r="B9" s="17" t="s">
        <v>85</v>
      </c>
      <c r="C9" s="17" t="s">
        <v>85</v>
      </c>
      <c r="D9" s="17" t="s">
        <v>85</v>
      </c>
      <c r="E9" s="18" t="s">
        <v>85</v>
      </c>
      <c r="F9" s="38" t="s">
        <v>81</v>
      </c>
      <c r="G9" s="24"/>
      <c r="H9" s="19"/>
      <c r="I9" s="20" t="str">
        <f t="shared" si="0"/>
        <v>❌</v>
      </c>
      <c r="J9" s="19"/>
      <c r="K9" s="16"/>
      <c r="L9" s="16" t="s">
        <v>84</v>
      </c>
      <c r="M9" s="15"/>
    </row>
    <row r="10" spans="1:13" x14ac:dyDescent="0.3">
      <c r="A10" s="16" t="s">
        <v>1</v>
      </c>
      <c r="B10" s="17">
        <v>2</v>
      </c>
      <c r="C10" s="17">
        <v>0.17</v>
      </c>
      <c r="D10" s="17">
        <v>3</v>
      </c>
      <c r="E10" s="18">
        <v>29.4</v>
      </c>
      <c r="F10" s="38" t="s">
        <v>81</v>
      </c>
      <c r="G10" s="92">
        <v>100</v>
      </c>
      <c r="H10" s="19" t="s">
        <v>149</v>
      </c>
      <c r="I10" s="20" t="str">
        <f t="shared" si="0"/>
        <v>✓</v>
      </c>
      <c r="J10" s="19" t="s">
        <v>156</v>
      </c>
      <c r="K10" s="16" t="s">
        <v>1</v>
      </c>
      <c r="L10" s="16" t="s">
        <v>86</v>
      </c>
      <c r="M10" s="15"/>
    </row>
    <row r="11" spans="1:13" x14ac:dyDescent="0.3">
      <c r="A11" s="16" t="s">
        <v>1</v>
      </c>
      <c r="B11" s="17">
        <v>9</v>
      </c>
      <c r="C11" s="17">
        <v>0.4</v>
      </c>
      <c r="D11" s="17">
        <v>20</v>
      </c>
      <c r="E11" s="18">
        <v>130</v>
      </c>
      <c r="F11" s="38" t="s">
        <v>81</v>
      </c>
      <c r="G11" s="40">
        <v>100</v>
      </c>
      <c r="H11" s="24" t="s">
        <v>149</v>
      </c>
      <c r="I11" s="20" t="str">
        <f t="shared" si="0"/>
        <v>✓</v>
      </c>
      <c r="J11" s="24" t="s">
        <v>156</v>
      </c>
      <c r="K11" s="16" t="s">
        <v>1</v>
      </c>
      <c r="L11" s="16" t="s">
        <v>87</v>
      </c>
      <c r="M11" s="15"/>
    </row>
    <row r="12" spans="1:13" x14ac:dyDescent="0.3">
      <c r="A12" s="16" t="s">
        <v>200</v>
      </c>
      <c r="B12" s="17">
        <v>1.08</v>
      </c>
      <c r="C12" s="17">
        <v>0.33</v>
      </c>
      <c r="D12" s="17">
        <v>9</v>
      </c>
      <c r="E12" s="18">
        <v>53</v>
      </c>
      <c r="F12" s="38" t="s">
        <v>81</v>
      </c>
      <c r="G12" s="17">
        <v>100</v>
      </c>
      <c r="H12" s="19" t="s">
        <v>148</v>
      </c>
      <c r="I12" s="20" t="str">
        <f t="shared" si="0"/>
        <v>✓</v>
      </c>
      <c r="J12" s="19" t="s">
        <v>154</v>
      </c>
      <c r="K12" s="16" t="s">
        <v>200</v>
      </c>
      <c r="L12" s="16" t="s">
        <v>88</v>
      </c>
      <c r="M12" s="15"/>
    </row>
    <row r="13" spans="1:13" x14ac:dyDescent="0.3">
      <c r="A13" s="16" t="s">
        <v>1</v>
      </c>
      <c r="B13" s="17">
        <v>5.8</v>
      </c>
      <c r="C13" s="17">
        <v>0.87</v>
      </c>
      <c r="D13" s="17">
        <v>4.7</v>
      </c>
      <c r="E13" s="18">
        <v>61.4</v>
      </c>
      <c r="F13" s="38" t="s">
        <v>81</v>
      </c>
      <c r="G13" s="89">
        <v>100</v>
      </c>
      <c r="H13" s="19" t="s">
        <v>169</v>
      </c>
      <c r="I13" s="20" t="str">
        <f t="shared" si="0"/>
        <v>✓</v>
      </c>
      <c r="J13" s="19" t="s">
        <v>168</v>
      </c>
      <c r="K13" s="16" t="s">
        <v>1</v>
      </c>
      <c r="L13" s="16" t="s">
        <v>171</v>
      </c>
      <c r="M13" s="15"/>
    </row>
    <row r="14" spans="1:13" x14ac:dyDescent="0.3">
      <c r="A14" s="16" t="s">
        <v>1</v>
      </c>
      <c r="B14" s="17">
        <v>1.21</v>
      </c>
      <c r="C14" s="17">
        <v>0.3</v>
      </c>
      <c r="D14" s="17">
        <v>7</v>
      </c>
      <c r="E14" s="18">
        <v>39.9</v>
      </c>
      <c r="F14" s="38" t="s">
        <v>81</v>
      </c>
      <c r="G14" s="92">
        <v>100</v>
      </c>
      <c r="H14" s="19" t="s">
        <v>149</v>
      </c>
      <c r="I14" s="20" t="str">
        <f t="shared" si="0"/>
        <v>✓</v>
      </c>
      <c r="J14" s="19" t="s">
        <v>156</v>
      </c>
      <c r="K14" s="16" t="s">
        <v>1</v>
      </c>
      <c r="L14" s="16" t="s">
        <v>89</v>
      </c>
      <c r="M14" s="15"/>
    </row>
    <row r="15" spans="1:13" x14ac:dyDescent="0.3">
      <c r="A15" s="16" t="s">
        <v>32</v>
      </c>
      <c r="B15" s="17">
        <v>0.75</v>
      </c>
      <c r="C15" s="17">
        <v>0.5</v>
      </c>
      <c r="D15" s="17">
        <v>35</v>
      </c>
      <c r="E15" s="18">
        <v>130</v>
      </c>
      <c r="F15" s="38" t="s">
        <v>81</v>
      </c>
      <c r="G15" s="41">
        <v>250</v>
      </c>
      <c r="H15" s="24" t="s">
        <v>133</v>
      </c>
      <c r="I15" s="20" t="str">
        <f t="shared" si="0"/>
        <v>✓</v>
      </c>
      <c r="J15" s="24" t="s">
        <v>157</v>
      </c>
      <c r="K15" s="16" t="s">
        <v>32</v>
      </c>
      <c r="L15" s="16" t="s">
        <v>90</v>
      </c>
      <c r="M15" s="15"/>
    </row>
    <row r="16" spans="1:13" x14ac:dyDescent="0.3">
      <c r="A16" s="16" t="s">
        <v>0</v>
      </c>
      <c r="B16" s="17">
        <v>1.3</v>
      </c>
      <c r="C16" s="17">
        <v>0.2</v>
      </c>
      <c r="D16" s="17">
        <v>2.2999999999999998</v>
      </c>
      <c r="E16" s="18">
        <v>20</v>
      </c>
      <c r="F16" s="38" t="s">
        <v>81</v>
      </c>
      <c r="G16" s="17">
        <v>100</v>
      </c>
      <c r="H16" s="19" t="s">
        <v>148</v>
      </c>
      <c r="I16" s="20" t="str">
        <f t="shared" si="0"/>
        <v>✓</v>
      </c>
      <c r="J16" s="19" t="s">
        <v>154</v>
      </c>
      <c r="K16" s="16" t="s">
        <v>0</v>
      </c>
      <c r="L16" s="16" t="s">
        <v>91</v>
      </c>
      <c r="M16" s="15"/>
    </row>
    <row r="17" spans="1:13" x14ac:dyDescent="0.3">
      <c r="A17" s="16" t="s">
        <v>1</v>
      </c>
      <c r="B17" s="17">
        <v>2</v>
      </c>
      <c r="C17" s="17">
        <v>0.2</v>
      </c>
      <c r="D17" s="17">
        <v>6.4</v>
      </c>
      <c r="E17" s="18">
        <v>41</v>
      </c>
      <c r="F17" s="38" t="s">
        <v>81</v>
      </c>
      <c r="G17" s="17">
        <v>100</v>
      </c>
      <c r="H17" s="19" t="s">
        <v>148</v>
      </c>
      <c r="I17" s="20" t="str">
        <f t="shared" si="0"/>
        <v>✓</v>
      </c>
      <c r="J17" s="19" t="s">
        <v>154</v>
      </c>
      <c r="K17" s="16" t="s">
        <v>1</v>
      </c>
      <c r="L17" s="16" t="s">
        <v>92</v>
      </c>
      <c r="M17" s="15"/>
    </row>
    <row r="18" spans="1:13" x14ac:dyDescent="0.3">
      <c r="A18" s="16" t="s">
        <v>1</v>
      </c>
      <c r="B18" s="17">
        <v>0.86</v>
      </c>
      <c r="C18" s="17">
        <v>0.26</v>
      </c>
      <c r="D18" s="17">
        <v>2.2599999999999998</v>
      </c>
      <c r="E18" s="18">
        <v>18.399999999999999</v>
      </c>
      <c r="F18" s="38" t="s">
        <v>81</v>
      </c>
      <c r="G18" s="17">
        <v>100</v>
      </c>
      <c r="H18" s="19" t="s">
        <v>148</v>
      </c>
      <c r="I18" s="20" t="str">
        <f t="shared" si="0"/>
        <v>✓</v>
      </c>
      <c r="J18" s="19" t="s">
        <v>154</v>
      </c>
      <c r="K18" s="16" t="s">
        <v>1</v>
      </c>
      <c r="L18" s="16" t="s">
        <v>93</v>
      </c>
      <c r="M18" s="15"/>
    </row>
    <row r="19" spans="1:13" x14ac:dyDescent="0.3">
      <c r="A19" s="16" t="s">
        <v>0</v>
      </c>
      <c r="B19" s="17" t="s">
        <v>85</v>
      </c>
      <c r="C19" s="17" t="s">
        <v>85</v>
      </c>
      <c r="D19" s="17" t="s">
        <v>85</v>
      </c>
      <c r="E19" s="18" t="s">
        <v>85</v>
      </c>
      <c r="F19" s="38" t="s">
        <v>81</v>
      </c>
      <c r="G19" s="24"/>
      <c r="H19" s="19"/>
      <c r="I19" s="20" t="str">
        <f t="shared" si="0"/>
        <v>❌</v>
      </c>
      <c r="J19" s="19"/>
      <c r="K19" s="16" t="s">
        <v>0</v>
      </c>
      <c r="L19" s="16" t="s">
        <v>94</v>
      </c>
      <c r="M19" s="15"/>
    </row>
    <row r="20" spans="1:13" x14ac:dyDescent="0.3">
      <c r="A20" s="16" t="s">
        <v>32</v>
      </c>
      <c r="B20" s="17">
        <v>4</v>
      </c>
      <c r="C20" s="17">
        <v>1</v>
      </c>
      <c r="D20" s="17">
        <v>4.5</v>
      </c>
      <c r="E20" s="18">
        <v>51</v>
      </c>
      <c r="F20" s="38" t="s">
        <v>81</v>
      </c>
      <c r="G20" s="17">
        <v>100</v>
      </c>
      <c r="H20" s="19" t="s">
        <v>148</v>
      </c>
      <c r="I20" s="20" t="str">
        <f t="shared" si="0"/>
        <v>✓</v>
      </c>
      <c r="J20" s="19" t="s">
        <v>154</v>
      </c>
      <c r="K20" s="16" t="s">
        <v>32</v>
      </c>
      <c r="L20" s="16" t="s">
        <v>95</v>
      </c>
      <c r="M20" s="15"/>
    </row>
    <row r="21" spans="1:13" x14ac:dyDescent="0.3">
      <c r="A21" s="16" t="s">
        <v>201</v>
      </c>
      <c r="B21" s="17">
        <v>24.2</v>
      </c>
      <c r="C21" s="17">
        <v>0.4</v>
      </c>
      <c r="D21" s="17">
        <v>1.3</v>
      </c>
      <c r="E21" s="18">
        <v>110</v>
      </c>
      <c r="F21" s="16" t="s">
        <v>97</v>
      </c>
      <c r="G21" s="42">
        <v>1</v>
      </c>
      <c r="H21" s="24" t="s">
        <v>128</v>
      </c>
      <c r="I21" s="20" t="str">
        <f t="shared" si="0"/>
        <v>✓</v>
      </c>
      <c r="J21" s="24" t="s">
        <v>158</v>
      </c>
      <c r="K21" s="16" t="s">
        <v>201</v>
      </c>
      <c r="L21" s="16" t="s">
        <v>2</v>
      </c>
      <c r="M21" s="15"/>
    </row>
    <row r="22" spans="1:13" x14ac:dyDescent="0.3">
      <c r="A22" s="16" t="s">
        <v>200</v>
      </c>
      <c r="B22" s="17">
        <v>0</v>
      </c>
      <c r="C22" s="17">
        <v>0</v>
      </c>
      <c r="D22" s="17">
        <v>0</v>
      </c>
      <c r="E22" s="18">
        <v>67</v>
      </c>
      <c r="F22" s="16" t="s">
        <v>97</v>
      </c>
      <c r="G22" s="42">
        <v>1</v>
      </c>
      <c r="H22" s="24" t="s">
        <v>128</v>
      </c>
      <c r="I22" s="20" t="str">
        <f t="shared" si="0"/>
        <v>✓</v>
      </c>
      <c r="J22" s="24" t="s">
        <v>158</v>
      </c>
      <c r="K22" s="16" t="s">
        <v>200</v>
      </c>
      <c r="L22" s="16" t="s">
        <v>96</v>
      </c>
      <c r="M22" s="15"/>
    </row>
    <row r="23" spans="1:13" x14ac:dyDescent="0.3">
      <c r="A23" s="16" t="s">
        <v>200</v>
      </c>
      <c r="B23" s="17">
        <v>0.5</v>
      </c>
      <c r="C23" s="17">
        <v>0.2</v>
      </c>
      <c r="D23" s="17">
        <v>13</v>
      </c>
      <c r="E23" s="18">
        <v>50</v>
      </c>
      <c r="F23" s="43" t="s">
        <v>100</v>
      </c>
      <c r="G23" s="17">
        <v>100</v>
      </c>
      <c r="H23" s="19" t="s">
        <v>148</v>
      </c>
      <c r="I23" s="20" t="str">
        <f t="shared" si="0"/>
        <v>✓</v>
      </c>
      <c r="J23" s="19" t="s">
        <v>154</v>
      </c>
      <c r="K23" s="16" t="s">
        <v>200</v>
      </c>
      <c r="L23" s="16" t="s">
        <v>98</v>
      </c>
      <c r="M23" s="44" t="s">
        <v>167</v>
      </c>
    </row>
    <row r="24" spans="1:13" x14ac:dyDescent="0.3">
      <c r="A24" s="16" t="s">
        <v>32</v>
      </c>
      <c r="B24" s="17">
        <v>13</v>
      </c>
      <c r="C24" s="17">
        <v>7</v>
      </c>
      <c r="D24" s="17">
        <v>61</v>
      </c>
      <c r="E24" s="18">
        <v>375</v>
      </c>
      <c r="F24" s="43" t="s">
        <v>100</v>
      </c>
      <c r="G24" s="17">
        <v>100</v>
      </c>
      <c r="H24" s="19" t="s">
        <v>148</v>
      </c>
      <c r="I24" s="20" t="str">
        <f t="shared" si="0"/>
        <v>✓</v>
      </c>
      <c r="J24" s="19" t="s">
        <v>154</v>
      </c>
      <c r="K24" s="16" t="s">
        <v>32</v>
      </c>
      <c r="L24" s="16" t="s">
        <v>99</v>
      </c>
      <c r="M24" s="45" t="s">
        <v>117</v>
      </c>
    </row>
    <row r="25" spans="1:13" x14ac:dyDescent="0.3">
      <c r="A25" s="16" t="s">
        <v>200</v>
      </c>
      <c r="B25" s="17">
        <v>2.6</v>
      </c>
      <c r="C25" s="17">
        <v>0.8</v>
      </c>
      <c r="D25" s="17">
        <v>54</v>
      </c>
      <c r="E25" s="18">
        <v>210</v>
      </c>
      <c r="F25" s="43" t="s">
        <v>100</v>
      </c>
      <c r="G25" s="46">
        <v>200</v>
      </c>
      <c r="H25" s="24" t="s">
        <v>150</v>
      </c>
      <c r="I25" s="20" t="str">
        <f t="shared" si="0"/>
        <v>✓</v>
      </c>
      <c r="J25" s="24" t="s">
        <v>159</v>
      </c>
      <c r="K25" s="16" t="s">
        <v>200</v>
      </c>
      <c r="L25" s="16" t="s">
        <v>101</v>
      </c>
      <c r="M25" s="45" t="s">
        <v>87</v>
      </c>
    </row>
    <row r="26" spans="1:13" x14ac:dyDescent="0.3">
      <c r="A26" s="16" t="s">
        <v>1</v>
      </c>
      <c r="B26" s="17">
        <v>0.86</v>
      </c>
      <c r="C26" s="17">
        <v>0</v>
      </c>
      <c r="D26" s="17">
        <v>6.73</v>
      </c>
      <c r="E26" s="18">
        <v>51.41</v>
      </c>
      <c r="F26" s="43" t="s">
        <v>100</v>
      </c>
      <c r="G26" s="47">
        <v>1</v>
      </c>
      <c r="H26" s="24" t="s">
        <v>151</v>
      </c>
      <c r="I26" s="20" t="str">
        <f t="shared" si="0"/>
        <v>✓</v>
      </c>
      <c r="J26" s="24" t="s">
        <v>160</v>
      </c>
      <c r="K26" s="16" t="s">
        <v>1</v>
      </c>
      <c r="L26" s="16" t="s">
        <v>102</v>
      </c>
      <c r="M26" s="45" t="s">
        <v>107</v>
      </c>
    </row>
    <row r="27" spans="1:13" x14ac:dyDescent="0.3">
      <c r="A27" s="16"/>
      <c r="B27" s="17" t="s">
        <v>85</v>
      </c>
      <c r="C27" s="17" t="s">
        <v>85</v>
      </c>
      <c r="D27" s="17" t="s">
        <v>85</v>
      </c>
      <c r="E27" s="18" t="s">
        <v>85</v>
      </c>
      <c r="F27" s="43" t="s">
        <v>100</v>
      </c>
      <c r="G27" s="24"/>
      <c r="H27" s="19"/>
      <c r="I27" s="20" t="str">
        <f t="shared" si="0"/>
        <v>❌</v>
      </c>
      <c r="J27" s="19"/>
      <c r="K27" s="16"/>
      <c r="L27" s="16" t="s">
        <v>103</v>
      </c>
      <c r="M27" s="45" t="s">
        <v>164</v>
      </c>
    </row>
    <row r="28" spans="1:13" x14ac:dyDescent="0.3">
      <c r="A28" s="16"/>
      <c r="B28" s="17" t="s">
        <v>85</v>
      </c>
      <c r="C28" s="17" t="s">
        <v>85</v>
      </c>
      <c r="D28" s="17" t="s">
        <v>85</v>
      </c>
      <c r="E28" s="17" t="s">
        <v>85</v>
      </c>
      <c r="F28" s="43" t="s">
        <v>100</v>
      </c>
      <c r="G28" s="24"/>
      <c r="H28" s="19"/>
      <c r="I28" s="20" t="str">
        <f t="shared" si="0"/>
        <v>❌</v>
      </c>
      <c r="J28" s="19"/>
      <c r="K28" s="16"/>
      <c r="L28" s="16" t="s">
        <v>104</v>
      </c>
      <c r="M28" s="45" t="s">
        <v>118</v>
      </c>
    </row>
    <row r="29" spans="1:13" x14ac:dyDescent="0.3">
      <c r="A29" s="16" t="s">
        <v>200</v>
      </c>
      <c r="B29" s="17">
        <v>0.5</v>
      </c>
      <c r="C29" s="17">
        <v>0.3</v>
      </c>
      <c r="D29" s="17">
        <v>17.600000000000001</v>
      </c>
      <c r="E29" s="18">
        <v>67</v>
      </c>
      <c r="F29" s="43" t="s">
        <v>100</v>
      </c>
      <c r="G29" s="17">
        <v>100</v>
      </c>
      <c r="H29" s="19" t="s">
        <v>148</v>
      </c>
      <c r="I29" s="20" t="str">
        <f t="shared" si="0"/>
        <v>✓</v>
      </c>
      <c r="J29" s="19" t="s">
        <v>154</v>
      </c>
      <c r="K29" s="16" t="s">
        <v>200</v>
      </c>
      <c r="L29" s="16" t="s">
        <v>105</v>
      </c>
      <c r="M29" s="45" t="s">
        <v>99</v>
      </c>
    </row>
    <row r="30" spans="1:13" x14ac:dyDescent="0.3">
      <c r="A30" s="16"/>
      <c r="B30" s="17" t="s">
        <v>85</v>
      </c>
      <c r="C30" s="17" t="s">
        <v>85</v>
      </c>
      <c r="D30" s="17" t="s">
        <v>85</v>
      </c>
      <c r="E30" s="17" t="s">
        <v>85</v>
      </c>
      <c r="F30" s="43" t="s">
        <v>100</v>
      </c>
      <c r="G30" s="24"/>
      <c r="H30" s="19"/>
      <c r="I30" s="20" t="str">
        <f t="shared" si="0"/>
        <v>❌</v>
      </c>
      <c r="J30" s="19"/>
      <c r="K30" s="16"/>
      <c r="L30" s="16" t="s">
        <v>106</v>
      </c>
      <c r="M30" s="45" t="s">
        <v>126</v>
      </c>
    </row>
    <row r="31" spans="1:13" x14ac:dyDescent="0.3">
      <c r="A31" s="16" t="s">
        <v>1</v>
      </c>
      <c r="B31" s="17">
        <v>12.5</v>
      </c>
      <c r="C31" s="17">
        <v>2</v>
      </c>
      <c r="D31" s="17">
        <v>71.2</v>
      </c>
      <c r="E31" s="18">
        <v>359</v>
      </c>
      <c r="F31" s="43" t="s">
        <v>100</v>
      </c>
      <c r="G31" s="48">
        <v>100</v>
      </c>
      <c r="H31" s="24" t="s">
        <v>141</v>
      </c>
      <c r="I31" s="20" t="str">
        <f t="shared" si="0"/>
        <v>✓</v>
      </c>
      <c r="J31" s="24" t="s">
        <v>161</v>
      </c>
      <c r="K31" s="16" t="s">
        <v>1</v>
      </c>
      <c r="L31" s="16" t="s">
        <v>107</v>
      </c>
      <c r="M31" s="45" t="s">
        <v>136</v>
      </c>
    </row>
    <row r="32" spans="1:13" x14ac:dyDescent="0.3">
      <c r="A32" s="16" t="s">
        <v>1</v>
      </c>
      <c r="B32" s="17" t="s">
        <v>85</v>
      </c>
      <c r="C32" s="17" t="s">
        <v>85</v>
      </c>
      <c r="D32" s="17" t="s">
        <v>85</v>
      </c>
      <c r="E32" s="17" t="s">
        <v>85</v>
      </c>
      <c r="F32" s="43" t="s">
        <v>100</v>
      </c>
      <c r="G32" s="24"/>
      <c r="H32" s="19"/>
      <c r="I32" s="20" t="str">
        <f t="shared" si="0"/>
        <v>❌</v>
      </c>
      <c r="J32" s="19"/>
      <c r="K32" s="16" t="s">
        <v>1</v>
      </c>
      <c r="L32" s="16" t="s">
        <v>108</v>
      </c>
      <c r="M32" s="45" t="s">
        <v>127</v>
      </c>
    </row>
    <row r="33" spans="1:13" x14ac:dyDescent="0.3">
      <c r="A33" s="16" t="s">
        <v>1</v>
      </c>
      <c r="B33" s="17" t="s">
        <v>85</v>
      </c>
      <c r="C33" s="17" t="s">
        <v>85</v>
      </c>
      <c r="D33" s="17" t="s">
        <v>85</v>
      </c>
      <c r="E33" s="18" t="s">
        <v>85</v>
      </c>
      <c r="F33" s="43" t="s">
        <v>100</v>
      </c>
      <c r="G33" s="24"/>
      <c r="H33" s="19"/>
      <c r="I33" s="20" t="str">
        <f t="shared" si="0"/>
        <v>❌</v>
      </c>
      <c r="J33" s="19"/>
      <c r="K33" s="16" t="s">
        <v>1</v>
      </c>
      <c r="L33" s="16" t="s">
        <v>109</v>
      </c>
      <c r="M33" s="45" t="s">
        <v>137</v>
      </c>
    </row>
    <row r="34" spans="1:13" x14ac:dyDescent="0.3">
      <c r="A34" s="16" t="s">
        <v>1</v>
      </c>
      <c r="B34" s="17">
        <v>4</v>
      </c>
      <c r="C34" s="17">
        <v>1</v>
      </c>
      <c r="D34" s="17">
        <v>5</v>
      </c>
      <c r="E34" s="18">
        <v>50</v>
      </c>
      <c r="F34" s="43" t="s">
        <v>100</v>
      </c>
      <c r="G34" s="47">
        <v>1</v>
      </c>
      <c r="H34" s="24" t="s">
        <v>151</v>
      </c>
      <c r="I34" s="20" t="str">
        <f t="shared" si="0"/>
        <v>✓</v>
      </c>
      <c r="J34" s="24" t="s">
        <v>160</v>
      </c>
      <c r="K34" s="16" t="s">
        <v>1</v>
      </c>
      <c r="L34" s="16" t="s">
        <v>110</v>
      </c>
      <c r="M34" s="45" t="s">
        <v>138</v>
      </c>
    </row>
    <row r="35" spans="1:13" x14ac:dyDescent="0.3">
      <c r="A35" s="16" t="s">
        <v>1</v>
      </c>
      <c r="B35" s="17" t="s">
        <v>85</v>
      </c>
      <c r="C35" s="17" t="s">
        <v>85</v>
      </c>
      <c r="D35" s="17" t="s">
        <v>85</v>
      </c>
      <c r="E35" s="18" t="s">
        <v>85</v>
      </c>
      <c r="F35" s="49" t="s">
        <v>111</v>
      </c>
      <c r="G35" s="24"/>
      <c r="H35" s="19"/>
      <c r="I35" s="20" t="str">
        <f t="shared" si="0"/>
        <v>❌</v>
      </c>
      <c r="J35" s="19"/>
      <c r="K35" s="16" t="s">
        <v>1</v>
      </c>
      <c r="L35" s="16" t="s">
        <v>112</v>
      </c>
      <c r="M35" s="45" t="s">
        <v>139</v>
      </c>
    </row>
    <row r="36" spans="1:13" x14ac:dyDescent="0.3">
      <c r="A36" s="16" t="s">
        <v>32</v>
      </c>
      <c r="B36" s="17">
        <v>5.3</v>
      </c>
      <c r="C36" s="17">
        <v>13.7</v>
      </c>
      <c r="D36" s="17">
        <v>29.8</v>
      </c>
      <c r="E36" s="18">
        <v>300</v>
      </c>
      <c r="F36" s="49" t="s">
        <v>111</v>
      </c>
      <c r="G36" s="50">
        <v>1</v>
      </c>
      <c r="H36" s="24" t="s">
        <v>129</v>
      </c>
      <c r="I36" s="20" t="str">
        <f t="shared" si="0"/>
        <v>✓</v>
      </c>
      <c r="J36" s="24" t="s">
        <v>162</v>
      </c>
      <c r="K36" s="16" t="s">
        <v>32</v>
      </c>
      <c r="L36" s="16" t="s">
        <v>113</v>
      </c>
      <c r="M36" s="45" t="s">
        <v>140</v>
      </c>
    </row>
    <row r="37" spans="1:13" x14ac:dyDescent="0.3">
      <c r="A37" s="16" t="s">
        <v>1</v>
      </c>
      <c r="B37" s="17" t="s">
        <v>85</v>
      </c>
      <c r="C37" s="17" t="s">
        <v>85</v>
      </c>
      <c r="D37" s="17" t="s">
        <v>85</v>
      </c>
      <c r="E37" s="17" t="s">
        <v>85</v>
      </c>
      <c r="F37" s="49" t="s">
        <v>111</v>
      </c>
      <c r="G37" s="24"/>
      <c r="H37" s="19"/>
      <c r="I37" s="20" t="str">
        <f t="shared" si="0"/>
        <v>❌</v>
      </c>
      <c r="J37" s="19"/>
      <c r="K37" s="16" t="s">
        <v>1</v>
      </c>
      <c r="L37" s="16" t="s">
        <v>114</v>
      </c>
      <c r="M37" s="45" t="s">
        <v>144</v>
      </c>
    </row>
    <row r="38" spans="1:13" x14ac:dyDescent="0.3">
      <c r="A38" s="16" t="s">
        <v>1</v>
      </c>
      <c r="B38" s="17" t="s">
        <v>85</v>
      </c>
      <c r="C38" s="17" t="s">
        <v>85</v>
      </c>
      <c r="D38" s="17" t="s">
        <v>85</v>
      </c>
      <c r="E38" s="17" t="s">
        <v>85</v>
      </c>
      <c r="F38" s="49" t="s">
        <v>111</v>
      </c>
      <c r="G38" s="24"/>
      <c r="H38" s="19"/>
      <c r="I38" s="20" t="str">
        <f t="shared" si="0"/>
        <v>❌</v>
      </c>
      <c r="J38" s="19"/>
      <c r="K38" s="16" t="s">
        <v>1</v>
      </c>
      <c r="L38" s="16" t="s">
        <v>115</v>
      </c>
      <c r="M38" s="45"/>
    </row>
    <row r="39" spans="1:13" x14ac:dyDescent="0.3">
      <c r="A39" s="16" t="s">
        <v>32</v>
      </c>
      <c r="B39" s="17">
        <v>6.9</v>
      </c>
      <c r="C39" s="17">
        <v>21.1</v>
      </c>
      <c r="D39" s="17">
        <v>47.4</v>
      </c>
      <c r="E39" s="18">
        <v>414</v>
      </c>
      <c r="F39" s="49" t="s">
        <v>111</v>
      </c>
      <c r="G39" s="51">
        <v>1</v>
      </c>
      <c r="H39" s="24" t="s">
        <v>130</v>
      </c>
      <c r="I39" s="20" t="str">
        <f t="shared" si="0"/>
        <v>✓</v>
      </c>
      <c r="J39" s="24" t="s">
        <v>163</v>
      </c>
      <c r="K39" s="16" t="s">
        <v>32</v>
      </c>
      <c r="L39" s="16" t="s">
        <v>116</v>
      </c>
      <c r="M39" s="45"/>
    </row>
    <row r="40" spans="1:13" x14ac:dyDescent="0.3">
      <c r="A40" s="16" t="s">
        <v>1</v>
      </c>
      <c r="B40" s="17">
        <v>10</v>
      </c>
      <c r="C40" s="17">
        <v>7</v>
      </c>
      <c r="D40" s="17">
        <v>27.8</v>
      </c>
      <c r="E40" s="18">
        <v>230</v>
      </c>
      <c r="F40" s="49" t="s">
        <v>111</v>
      </c>
      <c r="G40" s="91">
        <v>100</v>
      </c>
      <c r="H40" s="19" t="s">
        <v>172</v>
      </c>
      <c r="I40" s="20" t="str">
        <f t="shared" si="0"/>
        <v>✓</v>
      </c>
      <c r="J40" s="19" t="s">
        <v>173</v>
      </c>
      <c r="K40" s="16" t="s">
        <v>1</v>
      </c>
      <c r="L40" s="16" t="s">
        <v>117</v>
      </c>
      <c r="M40" s="45"/>
    </row>
    <row r="41" spans="1:13" x14ac:dyDescent="0.3">
      <c r="A41" s="16" t="s">
        <v>1</v>
      </c>
      <c r="B41" s="17">
        <v>2</v>
      </c>
      <c r="C41" s="17">
        <v>0.34</v>
      </c>
      <c r="D41" s="17">
        <v>16</v>
      </c>
      <c r="E41" s="18">
        <v>90</v>
      </c>
      <c r="F41" s="49" t="s">
        <v>111</v>
      </c>
      <c r="G41" s="90">
        <v>100</v>
      </c>
      <c r="H41" s="19" t="s">
        <v>165</v>
      </c>
      <c r="I41" s="20" t="str">
        <f t="shared" si="0"/>
        <v>✓</v>
      </c>
      <c r="J41" s="19" t="s">
        <v>166</v>
      </c>
      <c r="K41" s="16" t="s">
        <v>1</v>
      </c>
      <c r="L41" s="16" t="s">
        <v>164</v>
      </c>
      <c r="M41" s="45"/>
    </row>
    <row r="42" spans="1:13" x14ac:dyDescent="0.3">
      <c r="A42" s="16" t="s">
        <v>1</v>
      </c>
      <c r="B42" s="16">
        <v>7</v>
      </c>
      <c r="C42" s="16">
        <v>0.2</v>
      </c>
      <c r="D42" s="16">
        <v>79</v>
      </c>
      <c r="E42" s="18">
        <v>355</v>
      </c>
      <c r="F42" s="49" t="s">
        <v>111</v>
      </c>
      <c r="G42" s="39">
        <v>100</v>
      </c>
      <c r="H42" s="52" t="s">
        <v>142</v>
      </c>
      <c r="I42" s="20" t="str">
        <f t="shared" si="0"/>
        <v>✓</v>
      </c>
      <c r="J42" s="52" t="s">
        <v>155</v>
      </c>
      <c r="K42" s="16" t="s">
        <v>1</v>
      </c>
      <c r="L42" s="16" t="s">
        <v>118</v>
      </c>
      <c r="M42" s="45"/>
    </row>
    <row r="43" spans="1:13" x14ac:dyDescent="0.3">
      <c r="A43" s="16" t="s">
        <v>0</v>
      </c>
      <c r="B43" s="17">
        <v>44.7</v>
      </c>
      <c r="C43" s="17">
        <v>11.7</v>
      </c>
      <c r="D43" s="17">
        <v>0</v>
      </c>
      <c r="E43" s="18">
        <v>295.5</v>
      </c>
      <c r="F43" s="16" t="s">
        <v>97</v>
      </c>
      <c r="G43" s="92">
        <v>150</v>
      </c>
      <c r="H43" s="19" t="s">
        <v>174</v>
      </c>
      <c r="I43" s="20" t="str">
        <f t="shared" si="0"/>
        <v>✓</v>
      </c>
      <c r="J43" s="19" t="s">
        <v>156</v>
      </c>
      <c r="K43" s="16" t="s">
        <v>0</v>
      </c>
      <c r="L43" s="16" t="s">
        <v>126</v>
      </c>
      <c r="M43" s="45"/>
    </row>
    <row r="44" spans="1:13" x14ac:dyDescent="0.3">
      <c r="A44" s="16" t="s">
        <v>1</v>
      </c>
      <c r="B44" s="17">
        <v>2.4</v>
      </c>
      <c r="C44" s="17">
        <v>0.4</v>
      </c>
      <c r="D44" s="17">
        <v>7.2</v>
      </c>
      <c r="E44" s="18">
        <v>35</v>
      </c>
      <c r="F44" s="38" t="s">
        <v>81</v>
      </c>
      <c r="G44" s="92">
        <v>100</v>
      </c>
      <c r="H44" s="19" t="s">
        <v>149</v>
      </c>
      <c r="I44" s="20" t="str">
        <f t="shared" si="0"/>
        <v>✓</v>
      </c>
      <c r="J44" s="19" t="s">
        <v>156</v>
      </c>
      <c r="K44" s="16" t="s">
        <v>1</v>
      </c>
      <c r="L44" s="16" t="s">
        <v>131</v>
      </c>
      <c r="M44" s="45"/>
    </row>
    <row r="45" spans="1:13" x14ac:dyDescent="0.3">
      <c r="A45" s="16" t="s">
        <v>1</v>
      </c>
      <c r="B45" s="17">
        <v>15</v>
      </c>
      <c r="C45" s="17">
        <v>7</v>
      </c>
      <c r="D45" s="17">
        <v>0.5</v>
      </c>
      <c r="E45" s="18">
        <v>77</v>
      </c>
      <c r="F45" s="38" t="s">
        <v>81</v>
      </c>
      <c r="G45" s="89">
        <v>100</v>
      </c>
      <c r="H45" s="19" t="s">
        <v>169</v>
      </c>
      <c r="I45" s="20" t="str">
        <f t="shared" si="0"/>
        <v>✓</v>
      </c>
      <c r="J45" s="19" t="s">
        <v>168</v>
      </c>
      <c r="K45" s="16" t="s">
        <v>1</v>
      </c>
      <c r="L45" s="16" t="s">
        <v>127</v>
      </c>
      <c r="M45" s="45"/>
    </row>
    <row r="46" spans="1:13" x14ac:dyDescent="0.3">
      <c r="A46" s="16" t="s">
        <v>0</v>
      </c>
      <c r="B46" s="17">
        <v>28.5</v>
      </c>
      <c r="C46" s="17">
        <v>7</v>
      </c>
      <c r="D46" s="17">
        <v>0</v>
      </c>
      <c r="E46" s="18">
        <v>170</v>
      </c>
      <c r="F46" s="16" t="s">
        <v>97</v>
      </c>
      <c r="G46" s="89">
        <v>100</v>
      </c>
      <c r="H46" s="19" t="s">
        <v>169</v>
      </c>
      <c r="I46" s="20" t="str">
        <f t="shared" si="0"/>
        <v>✓</v>
      </c>
      <c r="J46" s="19" t="s">
        <v>168</v>
      </c>
      <c r="K46" s="16" t="s">
        <v>0</v>
      </c>
      <c r="L46" s="16" t="s">
        <v>136</v>
      </c>
      <c r="M46" s="45"/>
    </row>
    <row r="47" spans="1:13" x14ac:dyDescent="0.3">
      <c r="A47" s="16" t="s">
        <v>1</v>
      </c>
      <c r="B47" s="17">
        <v>26.5</v>
      </c>
      <c r="C47" s="17">
        <v>8</v>
      </c>
      <c r="D47" s="17">
        <v>0</v>
      </c>
      <c r="E47" s="18">
        <v>267</v>
      </c>
      <c r="F47" s="16" t="s">
        <v>97</v>
      </c>
      <c r="G47" s="89">
        <v>100</v>
      </c>
      <c r="H47" s="19" t="s">
        <v>169</v>
      </c>
      <c r="I47" s="20" t="str">
        <f t="shared" si="0"/>
        <v>✓</v>
      </c>
      <c r="J47" s="19" t="s">
        <v>168</v>
      </c>
      <c r="K47" s="16" t="s">
        <v>1</v>
      </c>
      <c r="L47" s="16" t="s">
        <v>137</v>
      </c>
      <c r="M47" s="45"/>
    </row>
    <row r="48" spans="1:13" x14ac:dyDescent="0.3">
      <c r="A48" s="16" t="s">
        <v>1</v>
      </c>
      <c r="B48" s="17">
        <v>28.4</v>
      </c>
      <c r="C48" s="17">
        <v>5.2</v>
      </c>
      <c r="D48" s="17">
        <v>0</v>
      </c>
      <c r="E48" s="18">
        <v>138</v>
      </c>
      <c r="F48" s="16" t="s">
        <v>97</v>
      </c>
      <c r="G48" s="89">
        <v>100</v>
      </c>
      <c r="H48" s="19" t="s">
        <v>169</v>
      </c>
      <c r="I48" s="20" t="str">
        <f t="shared" si="0"/>
        <v>✓</v>
      </c>
      <c r="J48" s="19" t="s">
        <v>168</v>
      </c>
      <c r="K48" s="16" t="s">
        <v>1</v>
      </c>
      <c r="L48" s="16" t="s">
        <v>138</v>
      </c>
      <c r="M48" s="15"/>
    </row>
    <row r="49" spans="1:13" x14ac:dyDescent="0.3">
      <c r="A49" s="16" t="s">
        <v>1</v>
      </c>
      <c r="B49" s="17">
        <v>20</v>
      </c>
      <c r="C49" s="17">
        <v>5.0999999999999996</v>
      </c>
      <c r="D49" s="17">
        <v>3.1</v>
      </c>
      <c r="E49" s="18">
        <v>180</v>
      </c>
      <c r="F49" s="16" t="s">
        <v>97</v>
      </c>
      <c r="G49" s="89">
        <v>100</v>
      </c>
      <c r="H49" s="19" t="s">
        <v>169</v>
      </c>
      <c r="I49" s="20" t="str">
        <f t="shared" si="0"/>
        <v>✓</v>
      </c>
      <c r="J49" s="19" t="s">
        <v>168</v>
      </c>
      <c r="K49" s="16" t="s">
        <v>1</v>
      </c>
      <c r="L49" s="16" t="s">
        <v>139</v>
      </c>
      <c r="M49" s="15"/>
    </row>
    <row r="50" spans="1:13" x14ac:dyDescent="0.3">
      <c r="A50" s="16" t="s">
        <v>1</v>
      </c>
      <c r="B50" s="17">
        <v>29.9</v>
      </c>
      <c r="C50" s="17">
        <v>8.1</v>
      </c>
      <c r="D50" s="17">
        <v>0</v>
      </c>
      <c r="E50" s="18">
        <v>201</v>
      </c>
      <c r="F50" s="16" t="s">
        <v>97</v>
      </c>
      <c r="G50" s="89">
        <v>100</v>
      </c>
      <c r="H50" s="19" t="s">
        <v>169</v>
      </c>
      <c r="I50" s="20" t="str">
        <f t="shared" si="0"/>
        <v>✓</v>
      </c>
      <c r="J50" s="17" t="s">
        <v>168</v>
      </c>
      <c r="K50" s="16" t="s">
        <v>1</v>
      </c>
      <c r="L50" s="16" t="s">
        <v>140</v>
      </c>
      <c r="M50" s="15"/>
    </row>
    <row r="51" spans="1:13" x14ac:dyDescent="0.3">
      <c r="A51" s="16"/>
      <c r="B51" s="17" t="s">
        <v>85</v>
      </c>
      <c r="C51" s="17" t="s">
        <v>85</v>
      </c>
      <c r="D51" s="17" t="s">
        <v>85</v>
      </c>
      <c r="E51" s="17" t="s">
        <v>85</v>
      </c>
      <c r="F51" s="38" t="s">
        <v>81</v>
      </c>
      <c r="G51" s="24"/>
      <c r="H51" s="19"/>
      <c r="I51" s="20" t="str">
        <f t="shared" si="0"/>
        <v>❌</v>
      </c>
      <c r="J51" s="16"/>
      <c r="K51" s="16"/>
      <c r="L51" s="16" t="s">
        <v>77</v>
      </c>
      <c r="M51" s="15"/>
    </row>
    <row r="52" spans="1:13" x14ac:dyDescent="0.3">
      <c r="A52" s="30"/>
      <c r="B52" s="17" t="s">
        <v>85</v>
      </c>
      <c r="C52" s="17" t="s">
        <v>85</v>
      </c>
      <c r="D52" s="17" t="s">
        <v>85</v>
      </c>
      <c r="E52" s="17" t="s">
        <v>85</v>
      </c>
      <c r="F52" s="30" t="s">
        <v>97</v>
      </c>
      <c r="I52" s="20" t="str">
        <f t="shared" si="0"/>
        <v>❌</v>
      </c>
      <c r="J52" s="30"/>
      <c r="K52" s="30"/>
      <c r="L52" s="16" t="s">
        <v>170</v>
      </c>
    </row>
    <row r="53" spans="1:13" x14ac:dyDescent="0.3">
      <c r="A53" s="30" t="s">
        <v>1</v>
      </c>
      <c r="B53" s="94">
        <v>26</v>
      </c>
      <c r="C53" s="94">
        <v>25</v>
      </c>
      <c r="D53" s="94">
        <v>42</v>
      </c>
      <c r="E53" s="18">
        <v>500</v>
      </c>
      <c r="F53" s="30" t="s">
        <v>111</v>
      </c>
      <c r="G53" s="97">
        <v>1</v>
      </c>
      <c r="H53" s="30" t="s">
        <v>178</v>
      </c>
      <c r="I53" s="20" t="str">
        <f t="shared" si="0"/>
        <v>✓</v>
      </c>
      <c r="J53" s="30" t="s">
        <v>179</v>
      </c>
      <c r="K53" s="30" t="s">
        <v>1</v>
      </c>
      <c r="L53" s="30" t="s">
        <v>177</v>
      </c>
    </row>
    <row r="54" spans="1:13" x14ac:dyDescent="0.3">
      <c r="A54" s="30" t="s">
        <v>1</v>
      </c>
      <c r="B54" s="94">
        <v>46</v>
      </c>
      <c r="C54" s="94">
        <v>49</v>
      </c>
      <c r="D54" s="94">
        <v>50</v>
      </c>
      <c r="E54" s="18">
        <v>833</v>
      </c>
      <c r="F54" s="30" t="s">
        <v>111</v>
      </c>
      <c r="G54" s="98">
        <v>1</v>
      </c>
      <c r="H54" s="30" t="s">
        <v>181</v>
      </c>
      <c r="I54" s="20" t="str">
        <f t="shared" si="0"/>
        <v>✓</v>
      </c>
      <c r="J54" s="30" t="s">
        <v>180</v>
      </c>
      <c r="K54" s="30" t="s">
        <v>1</v>
      </c>
      <c r="L54" s="30" t="s">
        <v>180</v>
      </c>
    </row>
    <row r="55" spans="1:13" x14ac:dyDescent="0.3">
      <c r="A55" s="30" t="s">
        <v>1</v>
      </c>
      <c r="B55" s="94">
        <v>5</v>
      </c>
      <c r="C55" s="94">
        <v>22</v>
      </c>
      <c r="D55" s="94">
        <v>55</v>
      </c>
      <c r="E55" s="18">
        <v>450</v>
      </c>
      <c r="F55" s="30" t="s">
        <v>111</v>
      </c>
      <c r="G55" s="99">
        <v>1</v>
      </c>
      <c r="H55" s="30" t="s">
        <v>183</v>
      </c>
      <c r="I55" s="20" t="str">
        <f t="shared" si="0"/>
        <v>✓</v>
      </c>
      <c r="J55" s="30" t="s">
        <v>182</v>
      </c>
      <c r="K55" s="30" t="s">
        <v>1</v>
      </c>
      <c r="L55" s="30" t="s">
        <v>198</v>
      </c>
    </row>
    <row r="56" spans="1:13" x14ac:dyDescent="0.3">
      <c r="A56" s="30" t="s">
        <v>1</v>
      </c>
      <c r="B56" s="94">
        <v>0</v>
      </c>
      <c r="C56" s="94">
        <v>10</v>
      </c>
      <c r="D56" s="94">
        <v>2</v>
      </c>
      <c r="E56" s="18">
        <v>100</v>
      </c>
      <c r="F56" s="30" t="s">
        <v>111</v>
      </c>
      <c r="G56" s="100">
        <v>1</v>
      </c>
      <c r="H56" s="30" t="s">
        <v>185</v>
      </c>
      <c r="I56" s="20" t="str">
        <f t="shared" si="0"/>
        <v>✓</v>
      </c>
      <c r="J56" s="30" t="s">
        <v>186</v>
      </c>
      <c r="K56" s="30" t="s">
        <v>1</v>
      </c>
      <c r="L56" s="30" t="s">
        <v>184</v>
      </c>
    </row>
    <row r="57" spans="1:13" x14ac:dyDescent="0.3">
      <c r="A57" s="30" t="s">
        <v>1</v>
      </c>
      <c r="B57" s="94">
        <v>25</v>
      </c>
      <c r="C57" s="94">
        <v>21</v>
      </c>
      <c r="D57" s="94">
        <v>28</v>
      </c>
      <c r="E57" s="18">
        <v>400</v>
      </c>
      <c r="F57" s="30" t="s">
        <v>111</v>
      </c>
      <c r="G57" s="101">
        <v>9</v>
      </c>
      <c r="H57" s="30" t="s">
        <v>188</v>
      </c>
      <c r="I57" s="20" t="str">
        <f t="shared" si="0"/>
        <v>✓</v>
      </c>
      <c r="J57" s="30" t="s">
        <v>189</v>
      </c>
      <c r="K57" s="30" t="s">
        <v>1</v>
      </c>
      <c r="L57" s="30" t="s">
        <v>187</v>
      </c>
    </row>
    <row r="58" spans="1:13" x14ac:dyDescent="0.3">
      <c r="A58" s="30" t="s">
        <v>1</v>
      </c>
      <c r="B58" s="94">
        <v>5</v>
      </c>
      <c r="C58" s="94">
        <v>6</v>
      </c>
      <c r="D58" s="94">
        <v>49</v>
      </c>
      <c r="E58" s="18">
        <v>270</v>
      </c>
      <c r="F58" s="30" t="s">
        <v>111</v>
      </c>
      <c r="G58" s="102">
        <v>1</v>
      </c>
      <c r="H58" s="30" t="s">
        <v>191</v>
      </c>
      <c r="I58" s="20" t="str">
        <f t="shared" si="0"/>
        <v>✓</v>
      </c>
      <c r="J58" s="30" t="s">
        <v>192</v>
      </c>
      <c r="K58" s="30" t="s">
        <v>1</v>
      </c>
      <c r="L58" s="30" t="s">
        <v>190</v>
      </c>
    </row>
    <row r="59" spans="1:13" x14ac:dyDescent="0.3">
      <c r="A59" s="30" t="s">
        <v>1</v>
      </c>
      <c r="B59" s="94">
        <v>7</v>
      </c>
      <c r="C59" s="94">
        <v>12</v>
      </c>
      <c r="D59" s="94">
        <v>58</v>
      </c>
      <c r="E59" s="18">
        <v>370</v>
      </c>
      <c r="F59" s="30" t="s">
        <v>111</v>
      </c>
      <c r="G59" s="103">
        <v>1</v>
      </c>
      <c r="H59" s="30" t="s">
        <v>194</v>
      </c>
      <c r="I59" s="20" t="str">
        <f t="shared" si="0"/>
        <v>✓</v>
      </c>
      <c r="J59" s="30" t="s">
        <v>195</v>
      </c>
      <c r="K59" s="30" t="s">
        <v>1</v>
      </c>
      <c r="L59" s="30" t="s">
        <v>193</v>
      </c>
    </row>
    <row r="60" spans="1:13" x14ac:dyDescent="0.3">
      <c r="A60" s="30" t="s">
        <v>1</v>
      </c>
      <c r="B60" s="94">
        <v>42</v>
      </c>
      <c r="C60" s="94">
        <v>35</v>
      </c>
      <c r="D60" s="94">
        <v>43</v>
      </c>
      <c r="E60" s="18">
        <v>660</v>
      </c>
      <c r="F60" s="30" t="s">
        <v>111</v>
      </c>
      <c r="G60" s="104">
        <v>1</v>
      </c>
      <c r="H60" s="30" t="s">
        <v>197</v>
      </c>
      <c r="I60" s="20" t="str">
        <f t="shared" si="0"/>
        <v>✓</v>
      </c>
      <c r="J60" s="30" t="s">
        <v>196</v>
      </c>
      <c r="K60" s="30" t="s">
        <v>1</v>
      </c>
      <c r="L60" s="30" t="s">
        <v>196</v>
      </c>
    </row>
    <row r="61" spans="1:13" x14ac:dyDescent="0.3">
      <c r="A61" s="30"/>
      <c r="B61" s="94"/>
      <c r="C61" s="94"/>
      <c r="D61" s="94"/>
      <c r="E61" s="18"/>
      <c r="G61" s="30"/>
      <c r="H61" s="30"/>
      <c r="I61" s="20"/>
      <c r="J61" s="30"/>
    </row>
    <row r="62" spans="1:13" x14ac:dyDescent="0.3">
      <c r="A62" s="30"/>
      <c r="B62" s="94"/>
      <c r="C62" s="94"/>
      <c r="D62" s="94"/>
      <c r="E62" s="18"/>
      <c r="G62" s="30"/>
      <c r="H62" s="30"/>
      <c r="I62" s="20"/>
      <c r="J62" s="30"/>
    </row>
    <row r="63" spans="1:13" x14ac:dyDescent="0.3">
      <c r="A63" s="30"/>
      <c r="B63" s="94"/>
      <c r="C63" s="94"/>
      <c r="D63" s="94"/>
      <c r="E63" s="18"/>
      <c r="G63" s="30"/>
      <c r="H63" s="30"/>
      <c r="I63" s="32"/>
      <c r="J63" s="30"/>
    </row>
    <row r="64" spans="1:13" x14ac:dyDescent="0.3">
      <c r="A64" s="30"/>
      <c r="B64" s="94"/>
      <c r="C64" s="94"/>
      <c r="D64" s="94"/>
      <c r="E64" s="18"/>
      <c r="G64" s="30"/>
      <c r="H64" s="30"/>
      <c r="I64" s="30"/>
      <c r="J64" s="30"/>
    </row>
    <row r="65" spans="1:10" x14ac:dyDescent="0.3">
      <c r="A65" s="30"/>
      <c r="B65" s="94"/>
      <c r="C65" s="94"/>
      <c r="D65" s="94"/>
      <c r="E65" s="18"/>
      <c r="G65" s="30"/>
      <c r="H65" s="30"/>
      <c r="I65" s="30"/>
      <c r="J65" s="30"/>
    </row>
    <row r="66" spans="1:10" x14ac:dyDescent="0.3">
      <c r="B66" s="96"/>
      <c r="C66" s="94"/>
      <c r="D66" s="94"/>
      <c r="E66" s="18"/>
      <c r="J66" s="30"/>
    </row>
    <row r="67" spans="1:10" x14ac:dyDescent="0.3">
      <c r="B67" s="96"/>
      <c r="C67" s="94"/>
      <c r="D67" s="94"/>
      <c r="E67" s="18"/>
      <c r="J67" s="30"/>
    </row>
    <row r="68" spans="1:10" x14ac:dyDescent="0.3">
      <c r="B68" s="96"/>
      <c r="C68" s="94"/>
      <c r="D68" s="94"/>
      <c r="E68" s="18"/>
      <c r="J68" s="30"/>
    </row>
    <row r="69" spans="1:10" x14ac:dyDescent="0.3">
      <c r="B69" s="96"/>
      <c r="C69" s="94"/>
      <c r="D69" s="94"/>
      <c r="E69" s="18"/>
      <c r="J69" s="30"/>
    </row>
    <row r="70" spans="1:10" x14ac:dyDescent="0.3">
      <c r="B70" s="96"/>
      <c r="C70" s="94"/>
      <c r="D70" s="94"/>
      <c r="E70" s="18"/>
      <c r="J70" s="30"/>
    </row>
    <row r="71" spans="1:10" x14ac:dyDescent="0.3">
      <c r="B71" s="96"/>
      <c r="C71" s="94"/>
      <c r="D71" s="94"/>
      <c r="E71" s="18"/>
      <c r="J71" s="30"/>
    </row>
    <row r="72" spans="1:10" x14ac:dyDescent="0.3">
      <c r="B72" s="96"/>
      <c r="C72" s="94"/>
      <c r="D72" s="94"/>
      <c r="E72" s="18"/>
      <c r="J72" s="30"/>
    </row>
  </sheetData>
  <autoFilter ref="A2:L72"/>
  <mergeCells count="1">
    <mergeCell ref="A1:F1"/>
  </mergeCells>
  <conditionalFormatting sqref="C4:C7 C10:C18 C20:C26 C29 C31 C34 C36 C39:C50">
    <cfRule type="cellIs" dxfId="4" priority="5" operator="greaterThan">
      <formula>5</formula>
    </cfRule>
  </conditionalFormatting>
  <conditionalFormatting sqref="I3:I51">
    <cfRule type="cellIs" dxfId="3" priority="3" operator="equal">
      <formula>"❌"</formula>
    </cfRule>
    <cfRule type="cellIs" dxfId="2" priority="4" operator="equal">
      <formula>"✓"</formula>
    </cfRule>
  </conditionalFormatting>
  <conditionalFormatting sqref="I52:I63">
    <cfRule type="cellIs" dxfId="1" priority="1" operator="equal">
      <formula>"❌"</formula>
    </cfRule>
    <cfRule type="cellIs" dxfId="0" priority="2" operator="equal">
      <formula>"✓"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Gramme par jour</vt:lpstr>
      <vt:lpstr>CALCUL</vt:lpstr>
      <vt:lpstr>Calculation valeur nutritive</vt:lpstr>
      <vt:lpstr>recherveV Source</vt:lpstr>
      <vt:lpstr>recherveV Source 2</vt:lpstr>
      <vt:lpstr>alim</vt:lpstr>
      <vt:lpstr>calcul</vt:lpstr>
      <vt:lpstr>plaj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Murno</dc:creator>
  <cp:lastModifiedBy>raymond pentier</cp:lastModifiedBy>
  <cp:lastPrinted>2020-03-29T15:16:45Z</cp:lastPrinted>
  <dcterms:created xsi:type="dcterms:W3CDTF">2020-01-25T09:39:15Z</dcterms:created>
  <dcterms:modified xsi:type="dcterms:W3CDTF">2020-04-03T15:58:48Z</dcterms:modified>
</cp:coreProperties>
</file>