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5c05517a32ba67/Bureau/"/>
    </mc:Choice>
  </mc:AlternateContent>
  <xr:revisionPtr revIDLastSave="14" documentId="8_{93ABF1D1-0E01-4111-9B72-4B426CC51666}" xr6:coauthVersionLast="45" xr6:coauthVersionMax="45" xr10:uidLastSave="{B09CC48E-9ACF-46D1-B1B9-F9732F3A52AA}"/>
  <bookViews>
    <workbookView xWindow="28680" yWindow="-120" windowWidth="29040" windowHeight="15840" xr2:uid="{AB92005B-3E6F-4695-85AE-EAA65A265F68}"/>
  </bookViews>
  <sheets>
    <sheet name="Bond" sheetId="1" r:id="rId1"/>
    <sheet name="IR Rate BB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E6" i="2"/>
  <c r="H6" i="2"/>
  <c r="G6" i="2"/>
  <c r="Q41" i="1"/>
  <c r="Q42" i="1"/>
  <c r="Q43" i="1"/>
  <c r="Q44" i="1"/>
  <c r="Q45" i="1"/>
  <c r="Q46" i="1"/>
  <c r="Q47" i="1"/>
  <c r="Q48" i="1"/>
  <c r="P48" i="1"/>
  <c r="P47" i="1"/>
  <c r="J47" i="1"/>
  <c r="K47" i="1" s="1"/>
  <c r="J46" i="1"/>
  <c r="P41" i="1"/>
  <c r="P42" i="1"/>
  <c r="P43" i="1"/>
  <c r="P44" i="1"/>
  <c r="P45" i="1"/>
  <c r="P46" i="1"/>
  <c r="J41" i="1"/>
  <c r="J42" i="1"/>
  <c r="J43" i="1"/>
  <c r="J44" i="1"/>
  <c r="J45" i="1"/>
  <c r="O41" i="1"/>
  <c r="O42" i="1"/>
  <c r="O43" i="1"/>
  <c r="O44" i="1"/>
  <c r="O45" i="1"/>
  <c r="O46" i="1"/>
  <c r="O47" i="1"/>
  <c r="O48" i="1"/>
  <c r="O40" i="1"/>
  <c r="I42" i="1"/>
  <c r="I43" i="1"/>
  <c r="I44" i="1"/>
  <c r="I45" i="1"/>
  <c r="I46" i="1"/>
  <c r="I47" i="1"/>
  <c r="I41" i="1"/>
  <c r="I40" i="1"/>
  <c r="I39" i="1"/>
  <c r="I38" i="1"/>
  <c r="K38" i="1" s="1"/>
  <c r="P32" i="1"/>
  <c r="Q32" i="1" s="1"/>
  <c r="P31" i="1"/>
  <c r="Q31" i="1" s="1"/>
  <c r="P33" i="1"/>
  <c r="J31" i="1"/>
  <c r="K31" i="1" s="1"/>
  <c r="P30" i="1"/>
  <c r="Q30" i="1" s="1"/>
  <c r="P29" i="1"/>
  <c r="Q29" i="1" s="1"/>
  <c r="P28" i="1"/>
  <c r="Q28" i="1" s="1"/>
  <c r="P27" i="1"/>
  <c r="Q27" i="1" s="1"/>
  <c r="P26" i="1"/>
  <c r="Q26" i="1" s="1"/>
  <c r="Q25" i="1"/>
  <c r="P25" i="1"/>
  <c r="Q24" i="1"/>
  <c r="P24" i="1"/>
  <c r="P23" i="1"/>
  <c r="Q23" i="1" s="1"/>
  <c r="P22" i="1"/>
  <c r="Q22" i="1" s="1"/>
  <c r="P21" i="1"/>
  <c r="Q21" i="1" s="1"/>
  <c r="P20" i="1"/>
  <c r="Q20" i="1" s="1"/>
  <c r="Q19" i="1"/>
  <c r="P19" i="1"/>
  <c r="Q18" i="1"/>
  <c r="P18" i="1"/>
  <c r="P17" i="1"/>
  <c r="Q17" i="1" s="1"/>
  <c r="P16" i="1"/>
  <c r="Q16" i="1" s="1"/>
  <c r="P15" i="1"/>
  <c r="Q15" i="1" s="1"/>
  <c r="J32" i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Q39" i="1"/>
  <c r="O39" i="1"/>
  <c r="O38" i="1"/>
  <c r="Q38" i="1" s="1"/>
  <c r="K39" i="1"/>
  <c r="C39" i="1"/>
  <c r="E39" i="1" s="1"/>
  <c r="C38" i="1"/>
  <c r="E38" i="1" s="1"/>
  <c r="D46" i="1"/>
  <c r="D45" i="1"/>
  <c r="D44" i="1"/>
  <c r="E44" i="1" s="1"/>
  <c r="D43" i="1"/>
  <c r="D42" i="1"/>
  <c r="G26" i="2"/>
  <c r="I26" i="2"/>
  <c r="G24" i="2"/>
  <c r="I24" i="2" s="1"/>
  <c r="G22" i="2"/>
  <c r="I22" i="2" s="1"/>
  <c r="G20" i="2"/>
  <c r="I20" i="2" s="1"/>
  <c r="G18" i="2"/>
  <c r="I18" i="2" s="1"/>
  <c r="G16" i="2"/>
  <c r="I16" i="2"/>
  <c r="H26" i="2"/>
  <c r="H24" i="2"/>
  <c r="H22" i="2"/>
  <c r="H20" i="2"/>
  <c r="H18" i="2"/>
  <c r="H16" i="2"/>
  <c r="D41" i="1"/>
  <c r="E41" i="1" s="1"/>
  <c r="F22" i="2"/>
  <c r="E20" i="2"/>
  <c r="F20" i="2"/>
  <c r="D26" i="2"/>
  <c r="D16" i="2"/>
  <c r="D17" i="2"/>
  <c r="D18" i="2"/>
  <c r="D19" i="2"/>
  <c r="D20" i="2"/>
  <c r="D21" i="2"/>
  <c r="D22" i="2"/>
  <c r="D23" i="2"/>
  <c r="D24" i="2"/>
  <c r="D25" i="2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C40" i="1" s="1"/>
  <c r="D26" i="1"/>
  <c r="E26" i="1" s="1"/>
  <c r="C41" i="1" s="1"/>
  <c r="D27" i="1"/>
  <c r="E27" i="1" s="1"/>
  <c r="C42" i="1" s="1"/>
  <c r="D28" i="1"/>
  <c r="E28" i="1" s="1"/>
  <c r="C43" i="1" s="1"/>
  <c r="D29" i="1"/>
  <c r="E29" i="1" s="1"/>
  <c r="C44" i="1" s="1"/>
  <c r="D30" i="1"/>
  <c r="E30" i="1" s="1"/>
  <c r="C45" i="1" s="1"/>
  <c r="D31" i="1"/>
  <c r="C46" i="1" s="1"/>
  <c r="D15" i="1"/>
  <c r="E15" i="1" s="1"/>
  <c r="I5" i="2"/>
  <c r="I7" i="2"/>
  <c r="I8" i="2"/>
  <c r="I9" i="2"/>
  <c r="I10" i="2"/>
  <c r="I11" i="2"/>
  <c r="I12" i="2"/>
  <c r="I13" i="2"/>
  <c r="I14" i="2"/>
  <c r="I15" i="2"/>
  <c r="I27" i="2"/>
  <c r="I28" i="2"/>
  <c r="I29" i="2"/>
  <c r="I30" i="2"/>
  <c r="I31" i="2"/>
  <c r="I32" i="2"/>
  <c r="I33" i="2"/>
  <c r="I34" i="2"/>
  <c r="I4" i="2"/>
  <c r="H5" i="2"/>
  <c r="H7" i="2"/>
  <c r="H8" i="2"/>
  <c r="H9" i="2"/>
  <c r="H10" i="2"/>
  <c r="H11" i="2"/>
  <c r="H12" i="2"/>
  <c r="H13" i="2"/>
  <c r="H14" i="2"/>
  <c r="H15" i="2"/>
  <c r="H27" i="2"/>
  <c r="H28" i="2"/>
  <c r="H29" i="2"/>
  <c r="H30" i="2"/>
  <c r="H31" i="2"/>
  <c r="H32" i="2"/>
  <c r="H33" i="2"/>
  <c r="H34" i="2"/>
  <c r="H4" i="2"/>
  <c r="G4" i="2"/>
  <c r="G5" i="2"/>
  <c r="G7" i="2"/>
  <c r="G8" i="2"/>
  <c r="G10" i="2"/>
  <c r="G11" i="2"/>
  <c r="G12" i="2"/>
  <c r="G13" i="2"/>
  <c r="G14" i="2"/>
  <c r="G15" i="2"/>
  <c r="G27" i="2"/>
  <c r="G28" i="2"/>
  <c r="G29" i="2"/>
  <c r="G30" i="2"/>
  <c r="G31" i="2"/>
  <c r="G32" i="2"/>
  <c r="G33" i="2"/>
  <c r="G34" i="2"/>
  <c r="F14" i="2"/>
  <c r="E14" i="2"/>
  <c r="G9" i="2"/>
  <c r="D5" i="2"/>
  <c r="D6" i="2"/>
  <c r="D7" i="2"/>
  <c r="D8" i="2"/>
  <c r="D9" i="2"/>
  <c r="D10" i="2"/>
  <c r="D11" i="2"/>
  <c r="D12" i="2"/>
  <c r="D13" i="2"/>
  <c r="D14" i="2"/>
  <c r="D15" i="2"/>
  <c r="D27" i="2"/>
  <c r="D28" i="2"/>
  <c r="D29" i="2"/>
  <c r="D30" i="2"/>
  <c r="D31" i="2"/>
  <c r="D32" i="2"/>
  <c r="D33" i="2"/>
  <c r="D34" i="2"/>
  <c r="D4" i="2"/>
  <c r="I6" i="2" l="1"/>
  <c r="D40" i="1" s="1"/>
  <c r="J40" i="1" s="1"/>
  <c r="P40" i="1" s="1"/>
  <c r="Q40" i="1" s="1"/>
  <c r="K42" i="1"/>
  <c r="K46" i="1"/>
  <c r="K41" i="1"/>
  <c r="K43" i="1"/>
  <c r="K45" i="1"/>
  <c r="K44" i="1"/>
  <c r="E42" i="1"/>
  <c r="E43" i="1"/>
  <c r="E45" i="1"/>
  <c r="E46" i="1"/>
  <c r="K40" i="1" l="1"/>
  <c r="K49" i="1" s="1"/>
  <c r="E40" i="1"/>
  <c r="E48" i="1" s="1"/>
  <c r="Q50" i="1"/>
  <c r="G17" i="2" l="1"/>
  <c r="I17" i="2" s="1"/>
  <c r="E16" i="2"/>
  <c r="F16" i="2"/>
  <c r="H17" i="2"/>
  <c r="G19" i="2"/>
  <c r="I19" i="2" s="1"/>
  <c r="H19" i="2"/>
  <c r="F18" i="2"/>
  <c r="E18" i="2"/>
  <c r="H21" i="2"/>
  <c r="G21" i="2"/>
  <c r="I21" i="2"/>
  <c r="I23" i="2"/>
  <c r="G23" i="2"/>
  <c r="E22" i="2"/>
  <c r="H23" i="2"/>
  <c r="G25" i="2"/>
  <c r="F26" i="2"/>
  <c r="F24" i="2"/>
  <c r="H25" i="2"/>
  <c r="I25" i="2" s="1"/>
  <c r="E24" i="2"/>
  <c r="E26" i="2"/>
</calcChain>
</file>

<file path=xl/sharedStrings.xml><?xml version="1.0" encoding="utf-8"?>
<sst xmlns="http://schemas.openxmlformats.org/spreadsheetml/2006/main" count="236" uniqueCount="65">
  <si>
    <t>Nominal Amount</t>
  </si>
  <si>
    <t>Issue Date</t>
  </si>
  <si>
    <t>Maturity Date</t>
  </si>
  <si>
    <t>Coupon</t>
  </si>
  <si>
    <t>Date Basis</t>
  </si>
  <si>
    <t>BOND</t>
  </si>
  <si>
    <t>TRANSACTION</t>
  </si>
  <si>
    <t>Trade Date</t>
  </si>
  <si>
    <t>Value Date</t>
  </si>
  <si>
    <t>Amount</t>
  </si>
  <si>
    <t>Type</t>
  </si>
  <si>
    <t>Accrued Interest</t>
  </si>
  <si>
    <t>Principal</t>
  </si>
  <si>
    <t>Actual/360</t>
  </si>
  <si>
    <t>Redemption</t>
  </si>
  <si>
    <t>02/Apr/2020</t>
  </si>
  <si>
    <t>EUR-DEPO/SWAP</t>
  </si>
  <si>
    <t>Date From</t>
  </si>
  <si>
    <t>Date To</t>
  </si>
  <si>
    <t>Bid</t>
  </si>
  <si>
    <t>Ask</t>
  </si>
  <si>
    <t>Discount Factor</t>
  </si>
  <si>
    <t>Price Type</t>
  </si>
  <si>
    <t>O/N</t>
  </si>
  <si>
    <t>Periodic Rate</t>
  </si>
  <si>
    <t>T/N</t>
  </si>
  <si>
    <t>1W</t>
  </si>
  <si>
    <t>1M</t>
  </si>
  <si>
    <t>2M</t>
  </si>
  <si>
    <t>3M</t>
  </si>
  <si>
    <t>6M</t>
  </si>
  <si>
    <t>9M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</si>
  <si>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</si>
  <si>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</si>
  <si>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</si>
  <si>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</si>
  <si>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</si>
  <si>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</si>
  <si>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</si>
  <si>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</si>
  <si>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</si>
  <si>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</si>
  <si>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12Y</t>
  </si>
  <si>
    <t>15Y</t>
  </si>
  <si>
    <t>20Y</t>
  </si>
  <si>
    <t>25Y</t>
  </si>
  <si>
    <t>30Y</t>
  </si>
  <si>
    <t>T</t>
  </si>
  <si>
    <t>Bid Discount Factor</t>
  </si>
  <si>
    <t>Ask Discount Factor</t>
  </si>
  <si>
    <t>CASHFLOW INSTRUMENT</t>
  </si>
  <si>
    <t>From When</t>
  </si>
  <si>
    <t>AI Method</t>
  </si>
  <si>
    <t>Linear</t>
  </si>
  <si>
    <t>DF</t>
  </si>
  <si>
    <t>MV</t>
  </si>
  <si>
    <t>TOTAL Market Value</t>
  </si>
  <si>
    <t>CASHFLOW TRANSACTION SCENARIO MATURITY 1</t>
  </si>
  <si>
    <t>CASHFLOW TRANSACTION SCENARIO MATURITY 2</t>
  </si>
  <si>
    <t>CASHFLOW TRANSACTION SCENARIO MATURITY 3</t>
  </si>
  <si>
    <t>CASHFLOW INSTRUMENT EXTENSION MATURITY 2</t>
  </si>
  <si>
    <t>CASHFLOW INSTRUMENT EXTENSION MATURITY 3</t>
  </si>
  <si>
    <t>Periodic</t>
  </si>
  <si>
    <t>Interpolation</t>
  </si>
  <si>
    <t>Lineaire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</si>
</sst>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9" formatCode="_-* #,##0.00\ _€_-;\-* #,##0.00\ _€_-;_-* &quot;-&quot;??\ _€_-;_-@_-"/>
    <numFmt numFmtId="170" formatCode="0.00000000"/>
    <numFmt numFmtId="175" formatCode="_-* #,##0.0000000_-;\-* #,##0.0000000_-;_-* &quot;-&quot;??_-;_-@_-"/>
    <numFmt numFmtId="178" formatCode="_-* #,##0_-;\-* #,##0_-;_-* &quot;-&quot;??_-;_-@_-"/>
    <numFmt numFmtId="180" formatCode="[$-40C]d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5" fontId="0" fillId="0" borderId="0" xfId="0" applyNumberFormat="1"/>
    <xf numFmtId="43" fontId="0" fillId="0" borderId="0" xfId="1" applyFont="1"/>
    <xf numFmtId="3" fontId="0" fillId="0" borderId="0" xfId="0" applyNumberFormat="1"/>
    <xf numFmtId="170" fontId="0" fillId="0" borderId="0" xfId="0" applyNumberFormat="1"/>
    <xf numFmtId="169" fontId="0" fillId="0" borderId="0" xfId="0" applyNumberFormat="1"/>
    <xf numFmtId="0" fontId="0" fillId="0" borderId="0" xfId="0" applyAlignment="1">
      <alignment horizontal="right"/>
    </xf>
    <xf numFmtId="15" fontId="4" fillId="0" borderId="0" xfId="0" applyNumberFormat="1" applyFont="1"/>
    <xf numFmtId="0" fontId="4" fillId="0" borderId="0" xfId="0" applyFont="1"/>
    <xf numFmtId="170" fontId="4" fillId="0" borderId="0" xfId="0" applyNumberFormat="1" applyFont="1"/>
    <xf numFmtId="175" fontId="0" fillId="0" borderId="0" xfId="1" applyNumberFormat="1" applyFont="1"/>
    <xf numFmtId="17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2" borderId="0" xfId="0" applyFill="1"/>
    <xf numFmtId="178" fontId="0" fillId="0" borderId="0" xfId="1" applyNumberFormat="1" applyFont="1"/>
    <xf numFmtId="180" fontId="2" fillId="0" borderId="0" xfId="0" applyNumberFormat="1" applyFont="1" applyAlignment="1">
      <alignment horizontal="left"/>
    </xf>
    <xf numFmtId="180" fontId="5" fillId="0" borderId="0" xfId="0" applyNumberFormat="1" applyFont="1" applyAlignment="1">
      <alignment horizontal="left"/>
    </xf>
    <xf numFmtId="0" fontId="0" fillId="3" borderId="0" xfId="0" applyFill="1"/>
    <xf numFmtId="2" fontId="0" fillId="3" borderId="0" xfId="0" applyNumberFormat="1" applyFill="1"/>
    <xf numFmtId="15" fontId="0" fillId="3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36</xdr:row>
      <xdr:rowOff>0</xdr:rowOff>
    </xdr:from>
    <xdr:to>
      <xdr:col>8</xdr:col>
      <xdr:colOff>544286</xdr:colOff>
      <xdr:row>68</xdr:row>
      <xdr:rowOff>175672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8838A9-872C-4C35-84C2-BBB8D001C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9857" y="6858000"/>
          <a:ext cx="5143500" cy="6271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AC56-8CB0-42F4-BCD9-DC63E22FD373}">
  <dimension ref="A1:Q51"/>
  <sheetViews>
    <sheetView tabSelected="1" zoomScale="70" zoomScaleNormal="70" workbookViewId="0">
      <selection activeCell="D49" sqref="D49"/>
    </sheetView>
  </sheetViews>
  <sheetFormatPr baseColWidth="10" defaultRowHeight="15" x14ac:dyDescent="0.25"/>
  <cols>
    <col min="1" max="1" width="13" customWidth="1"/>
    <col min="2" max="2" width="16.85546875" bestFit="1" customWidth="1"/>
    <col min="3" max="3" width="15.85546875" bestFit="1" customWidth="1"/>
    <col min="4" max="4" width="21" bestFit="1" customWidth="1"/>
    <col min="5" max="5" width="16.7109375" bestFit="1" customWidth="1"/>
    <col min="7" max="7" width="13.140625" customWidth="1"/>
    <col min="8" max="8" width="16.85546875" bestFit="1" customWidth="1"/>
    <col min="9" max="9" width="15.85546875" bestFit="1" customWidth="1"/>
    <col min="10" max="10" width="21" bestFit="1" customWidth="1"/>
    <col min="11" max="11" width="16.28515625" bestFit="1" customWidth="1"/>
    <col min="13" max="13" width="14.7109375" customWidth="1"/>
    <col min="14" max="14" width="16.85546875" bestFit="1" customWidth="1"/>
    <col min="15" max="15" width="15.85546875" bestFit="1" customWidth="1"/>
    <col min="16" max="16" width="21" bestFit="1" customWidth="1"/>
    <col min="17" max="17" width="16.7109375" bestFit="1" customWidth="1"/>
  </cols>
  <sheetData>
    <row r="1" spans="1:17" x14ac:dyDescent="0.25">
      <c r="A1" s="15" t="s">
        <v>5</v>
      </c>
      <c r="B1" s="15"/>
    </row>
    <row r="2" spans="1:17" x14ac:dyDescent="0.25">
      <c r="A2" t="s">
        <v>1</v>
      </c>
      <c r="B2" s="1">
        <v>40273</v>
      </c>
    </row>
    <row r="3" spans="1:17" x14ac:dyDescent="0.25">
      <c r="A3" t="s">
        <v>2</v>
      </c>
      <c r="B3" s="1">
        <v>45755</v>
      </c>
    </row>
    <row r="4" spans="1:17" x14ac:dyDescent="0.25">
      <c r="A4" t="s">
        <v>3</v>
      </c>
      <c r="B4" s="2">
        <v>5</v>
      </c>
    </row>
    <row r="5" spans="1:17" x14ac:dyDescent="0.25">
      <c r="A5" t="s">
        <v>4</v>
      </c>
      <c r="B5" s="16">
        <v>365</v>
      </c>
    </row>
    <row r="6" spans="1:17" x14ac:dyDescent="0.25">
      <c r="A6" t="s">
        <v>52</v>
      </c>
      <c r="B6" s="6" t="s">
        <v>53</v>
      </c>
    </row>
    <row r="8" spans="1:17" x14ac:dyDescent="0.25">
      <c r="A8" s="15" t="s">
        <v>6</v>
      </c>
      <c r="B8" s="15"/>
    </row>
    <row r="9" spans="1:17" x14ac:dyDescent="0.25">
      <c r="A9" t="s">
        <v>7</v>
      </c>
      <c r="B9" s="1">
        <v>43913</v>
      </c>
    </row>
    <row r="10" spans="1:17" x14ac:dyDescent="0.25">
      <c r="A10" t="s">
        <v>8</v>
      </c>
      <c r="B10" s="1">
        <v>43915</v>
      </c>
    </row>
    <row r="11" spans="1:17" x14ac:dyDescent="0.25">
      <c r="A11" t="s">
        <v>0</v>
      </c>
      <c r="B11" s="3">
        <v>1000000</v>
      </c>
    </row>
    <row r="13" spans="1:17" x14ac:dyDescent="0.25">
      <c r="A13" s="15" t="s">
        <v>50</v>
      </c>
      <c r="B13" s="15"/>
      <c r="C13" s="15"/>
      <c r="D13" s="15"/>
      <c r="E13" s="15"/>
      <c r="G13" s="15" t="s">
        <v>60</v>
      </c>
      <c r="H13" s="15"/>
      <c r="I13" s="15"/>
      <c r="J13" s="15"/>
      <c r="K13" s="15"/>
      <c r="M13" s="15" t="s">
        <v>61</v>
      </c>
      <c r="N13" s="15"/>
      <c r="O13" s="15"/>
      <c r="P13" s="15"/>
      <c r="Q13" s="15"/>
    </row>
    <row r="14" spans="1:17" x14ac:dyDescent="0.25">
      <c r="A14" t="s">
        <v>10</v>
      </c>
      <c r="B14" s="1" t="s">
        <v>51</v>
      </c>
      <c r="C14" t="s">
        <v>8</v>
      </c>
      <c r="D14" t="s">
        <v>47</v>
      </c>
      <c r="E14" t="s">
        <v>9</v>
      </c>
      <c r="G14" t="s">
        <v>10</v>
      </c>
      <c r="H14" s="1" t="s">
        <v>51</v>
      </c>
      <c r="I14" t="s">
        <v>8</v>
      </c>
      <c r="J14" t="s">
        <v>47</v>
      </c>
      <c r="K14" t="s">
        <v>9</v>
      </c>
      <c r="M14" t="s">
        <v>10</v>
      </c>
      <c r="N14" s="1" t="s">
        <v>51</v>
      </c>
      <c r="O14" t="s">
        <v>8</v>
      </c>
      <c r="P14" t="s">
        <v>47</v>
      </c>
      <c r="Q14" t="s">
        <v>9</v>
      </c>
    </row>
    <row r="15" spans="1:17" x14ac:dyDescent="0.25">
      <c r="A15" t="s">
        <v>3</v>
      </c>
      <c r="B15" s="1">
        <v>40273</v>
      </c>
      <c r="C15" s="1">
        <v>40276</v>
      </c>
      <c r="D15">
        <f>(C15-B15)/365</f>
        <v>8.21917808219178E-3</v>
      </c>
      <c r="E15">
        <f>D15*5</f>
        <v>4.1095890410958902E-2</v>
      </c>
      <c r="G15" t="s">
        <v>3</v>
      </c>
      <c r="H15" s="1">
        <v>40273</v>
      </c>
      <c r="I15" s="1">
        <v>40276</v>
      </c>
      <c r="J15">
        <f>(I15-H15)/365</f>
        <v>8.21917808219178E-3</v>
      </c>
      <c r="K15">
        <f>J15*5</f>
        <v>4.1095890410958902E-2</v>
      </c>
      <c r="M15" t="s">
        <v>3</v>
      </c>
      <c r="N15" s="1">
        <v>40273</v>
      </c>
      <c r="O15" s="1">
        <v>40276</v>
      </c>
      <c r="P15">
        <f>(O15-N15)/365</f>
        <v>8.21917808219178E-3</v>
      </c>
      <c r="Q15">
        <f>P15*5</f>
        <v>4.1095890410958902E-2</v>
      </c>
    </row>
    <row r="16" spans="1:17" x14ac:dyDescent="0.25">
      <c r="A16" t="s">
        <v>3</v>
      </c>
      <c r="B16" s="1">
        <v>40276</v>
      </c>
      <c r="C16" s="1">
        <v>40641</v>
      </c>
      <c r="D16">
        <f t="shared" ref="D16:D31" si="0">(C16-B16)/365</f>
        <v>1</v>
      </c>
      <c r="E16">
        <f>D16*5</f>
        <v>5</v>
      </c>
      <c r="G16" t="s">
        <v>3</v>
      </c>
      <c r="H16" s="1">
        <v>40276</v>
      </c>
      <c r="I16" s="1">
        <v>40641</v>
      </c>
      <c r="J16">
        <f t="shared" ref="J16:J31" si="1">(I16-H16)/365</f>
        <v>1</v>
      </c>
      <c r="K16">
        <f>J16*5</f>
        <v>5</v>
      </c>
      <c r="M16" t="s">
        <v>3</v>
      </c>
      <c r="N16" s="1">
        <v>40276</v>
      </c>
      <c r="O16" s="1">
        <v>40641</v>
      </c>
      <c r="P16">
        <f t="shared" ref="P16:P32" si="2">(O16-N16)/365</f>
        <v>1</v>
      </c>
      <c r="Q16">
        <f>P16*5</f>
        <v>5</v>
      </c>
    </row>
    <row r="17" spans="1:17" x14ac:dyDescent="0.25">
      <c r="A17" t="s">
        <v>3</v>
      </c>
      <c r="B17" s="1">
        <v>40641</v>
      </c>
      <c r="C17" s="1">
        <v>41007</v>
      </c>
      <c r="D17">
        <f t="shared" si="0"/>
        <v>1.0027397260273974</v>
      </c>
      <c r="E17">
        <f>D17*5</f>
        <v>5.0136986301369868</v>
      </c>
      <c r="G17" t="s">
        <v>3</v>
      </c>
      <c r="H17" s="1">
        <v>40641</v>
      </c>
      <c r="I17" s="1">
        <v>41007</v>
      </c>
      <c r="J17">
        <f t="shared" si="1"/>
        <v>1.0027397260273974</v>
      </c>
      <c r="K17">
        <f>J17*5</f>
        <v>5.0136986301369868</v>
      </c>
      <c r="M17" t="s">
        <v>3</v>
      </c>
      <c r="N17" s="1">
        <v>40641</v>
      </c>
      <c r="O17" s="1">
        <v>41007</v>
      </c>
      <c r="P17">
        <f t="shared" si="2"/>
        <v>1.0027397260273974</v>
      </c>
      <c r="Q17">
        <f>P17*5</f>
        <v>5.0136986301369868</v>
      </c>
    </row>
    <row r="18" spans="1:17" x14ac:dyDescent="0.25">
      <c r="A18" t="s">
        <v>3</v>
      </c>
      <c r="B18" s="1">
        <v>41007</v>
      </c>
      <c r="C18" s="1">
        <v>41372</v>
      </c>
      <c r="D18">
        <f t="shared" si="0"/>
        <v>1</v>
      </c>
      <c r="E18">
        <f>D18*5</f>
        <v>5</v>
      </c>
      <c r="G18" t="s">
        <v>3</v>
      </c>
      <c r="H18" s="1">
        <v>41007</v>
      </c>
      <c r="I18" s="1">
        <v>41372</v>
      </c>
      <c r="J18">
        <f t="shared" si="1"/>
        <v>1</v>
      </c>
      <c r="K18">
        <f>J18*5</f>
        <v>5</v>
      </c>
      <c r="M18" t="s">
        <v>3</v>
      </c>
      <c r="N18" s="1">
        <v>41007</v>
      </c>
      <c r="O18" s="1">
        <v>41372</v>
      </c>
      <c r="P18">
        <f t="shared" si="2"/>
        <v>1</v>
      </c>
      <c r="Q18">
        <f>P18*5</f>
        <v>5</v>
      </c>
    </row>
    <row r="19" spans="1:17" x14ac:dyDescent="0.25">
      <c r="A19" t="s">
        <v>3</v>
      </c>
      <c r="B19" s="1">
        <v>41372</v>
      </c>
      <c r="C19" s="1">
        <v>41737</v>
      </c>
      <c r="D19">
        <f t="shared" si="0"/>
        <v>1</v>
      </c>
      <c r="E19">
        <f>D19*5</f>
        <v>5</v>
      </c>
      <c r="G19" t="s">
        <v>3</v>
      </c>
      <c r="H19" s="1">
        <v>41372</v>
      </c>
      <c r="I19" s="1">
        <v>41737</v>
      </c>
      <c r="J19">
        <f t="shared" si="1"/>
        <v>1</v>
      </c>
      <c r="K19">
        <f>J19*5</f>
        <v>5</v>
      </c>
      <c r="M19" t="s">
        <v>3</v>
      </c>
      <c r="N19" s="1">
        <v>41372</v>
      </c>
      <c r="O19" s="1">
        <v>41737</v>
      </c>
      <c r="P19">
        <f t="shared" si="2"/>
        <v>1</v>
      </c>
      <c r="Q19">
        <f>P19*5</f>
        <v>5</v>
      </c>
    </row>
    <row r="20" spans="1:17" x14ac:dyDescent="0.25">
      <c r="A20" t="s">
        <v>3</v>
      </c>
      <c r="B20" s="1">
        <v>41737</v>
      </c>
      <c r="C20" s="1">
        <v>42102</v>
      </c>
      <c r="D20">
        <f t="shared" si="0"/>
        <v>1</v>
      </c>
      <c r="E20">
        <f>D20*5</f>
        <v>5</v>
      </c>
      <c r="G20" t="s">
        <v>3</v>
      </c>
      <c r="H20" s="1">
        <v>41737</v>
      </c>
      <c r="I20" s="1">
        <v>42102</v>
      </c>
      <c r="J20">
        <f t="shared" si="1"/>
        <v>1</v>
      </c>
      <c r="K20">
        <f>J20*5</f>
        <v>5</v>
      </c>
      <c r="M20" t="s">
        <v>3</v>
      </c>
      <c r="N20" s="1">
        <v>41737</v>
      </c>
      <c r="O20" s="1">
        <v>42102</v>
      </c>
      <c r="P20">
        <f t="shared" si="2"/>
        <v>1</v>
      </c>
      <c r="Q20">
        <f>P20*5</f>
        <v>5</v>
      </c>
    </row>
    <row r="21" spans="1:17" x14ac:dyDescent="0.25">
      <c r="A21" t="s">
        <v>3</v>
      </c>
      <c r="B21" s="1">
        <v>42102</v>
      </c>
      <c r="C21" s="1">
        <v>42468</v>
      </c>
      <c r="D21">
        <f t="shared" si="0"/>
        <v>1.0027397260273974</v>
      </c>
      <c r="E21">
        <f>D21*5</f>
        <v>5.0136986301369868</v>
      </c>
      <c r="G21" t="s">
        <v>3</v>
      </c>
      <c r="H21" s="1">
        <v>42102</v>
      </c>
      <c r="I21" s="1">
        <v>42468</v>
      </c>
      <c r="J21">
        <f t="shared" si="1"/>
        <v>1.0027397260273974</v>
      </c>
      <c r="K21">
        <f>J21*5</f>
        <v>5.0136986301369868</v>
      </c>
      <c r="M21" t="s">
        <v>3</v>
      </c>
      <c r="N21" s="1">
        <v>42102</v>
      </c>
      <c r="O21" s="1">
        <v>42468</v>
      </c>
      <c r="P21">
        <f t="shared" si="2"/>
        <v>1.0027397260273974</v>
      </c>
      <c r="Q21">
        <f>P21*5</f>
        <v>5.0136986301369868</v>
      </c>
    </row>
    <row r="22" spans="1:17" x14ac:dyDescent="0.25">
      <c r="A22" t="s">
        <v>3</v>
      </c>
      <c r="B22" s="1">
        <v>42468</v>
      </c>
      <c r="C22" s="1">
        <v>42833</v>
      </c>
      <c r="D22">
        <f t="shared" si="0"/>
        <v>1</v>
      </c>
      <c r="E22">
        <f>D22*5</f>
        <v>5</v>
      </c>
      <c r="G22" t="s">
        <v>3</v>
      </c>
      <c r="H22" s="1">
        <v>42468</v>
      </c>
      <c r="I22" s="1">
        <v>42833</v>
      </c>
      <c r="J22">
        <f t="shared" si="1"/>
        <v>1</v>
      </c>
      <c r="K22">
        <f>J22*5</f>
        <v>5</v>
      </c>
      <c r="M22" t="s">
        <v>3</v>
      </c>
      <c r="N22" s="1">
        <v>42468</v>
      </c>
      <c r="O22" s="1">
        <v>42833</v>
      </c>
      <c r="P22">
        <f t="shared" si="2"/>
        <v>1</v>
      </c>
      <c r="Q22">
        <f>P22*5</f>
        <v>5</v>
      </c>
    </row>
    <row r="23" spans="1:17" x14ac:dyDescent="0.25">
      <c r="A23" t="s">
        <v>3</v>
      </c>
      <c r="B23" s="1">
        <v>42833</v>
      </c>
      <c r="C23" s="1">
        <v>43198</v>
      </c>
      <c r="D23">
        <f t="shared" si="0"/>
        <v>1</v>
      </c>
      <c r="E23">
        <f>D23*5</f>
        <v>5</v>
      </c>
      <c r="G23" t="s">
        <v>3</v>
      </c>
      <c r="H23" s="1">
        <v>42833</v>
      </c>
      <c r="I23" s="1">
        <v>43198</v>
      </c>
      <c r="J23">
        <f t="shared" si="1"/>
        <v>1</v>
      </c>
      <c r="K23">
        <f>J23*5</f>
        <v>5</v>
      </c>
      <c r="M23" t="s">
        <v>3</v>
      </c>
      <c r="N23" s="1">
        <v>42833</v>
      </c>
      <c r="O23" s="1">
        <v>43198</v>
      </c>
      <c r="P23">
        <f t="shared" si="2"/>
        <v>1</v>
      </c>
      <c r="Q23">
        <f>P23*5</f>
        <v>5</v>
      </c>
    </row>
    <row r="24" spans="1:17" x14ac:dyDescent="0.25">
      <c r="A24" t="s">
        <v>3</v>
      </c>
      <c r="B24" s="1">
        <v>43198</v>
      </c>
      <c r="C24" s="1">
        <v>43563</v>
      </c>
      <c r="D24">
        <f t="shared" si="0"/>
        <v>1</v>
      </c>
      <c r="E24">
        <f>D24*5</f>
        <v>5</v>
      </c>
      <c r="G24" t="s">
        <v>3</v>
      </c>
      <c r="H24" s="1">
        <v>43198</v>
      </c>
      <c r="I24" s="1">
        <v>43563</v>
      </c>
      <c r="J24">
        <f t="shared" si="1"/>
        <v>1</v>
      </c>
      <c r="K24">
        <f>J24*5</f>
        <v>5</v>
      </c>
      <c r="M24" t="s">
        <v>3</v>
      </c>
      <c r="N24" s="1">
        <v>43198</v>
      </c>
      <c r="O24" s="1">
        <v>43563</v>
      </c>
      <c r="P24">
        <f t="shared" si="2"/>
        <v>1</v>
      </c>
      <c r="Q24">
        <f>P24*5</f>
        <v>5</v>
      </c>
    </row>
    <row r="25" spans="1:17" x14ac:dyDescent="0.25">
      <c r="A25" t="s">
        <v>3</v>
      </c>
      <c r="B25" s="1">
        <v>43563</v>
      </c>
      <c r="C25" s="1">
        <v>43929</v>
      </c>
      <c r="D25">
        <f t="shared" si="0"/>
        <v>1.0027397260273974</v>
      </c>
      <c r="E25">
        <f>D25*5</f>
        <v>5.0136986301369868</v>
      </c>
      <c r="G25" t="s">
        <v>3</v>
      </c>
      <c r="H25" s="1">
        <v>43563</v>
      </c>
      <c r="I25" s="1">
        <v>43929</v>
      </c>
      <c r="J25">
        <f t="shared" si="1"/>
        <v>1.0027397260273974</v>
      </c>
      <c r="K25">
        <f>J25*5</f>
        <v>5.0136986301369868</v>
      </c>
      <c r="M25" t="s">
        <v>3</v>
      </c>
      <c r="N25" s="1">
        <v>43563</v>
      </c>
      <c r="O25" s="1">
        <v>43929</v>
      </c>
      <c r="P25">
        <f t="shared" si="2"/>
        <v>1.0027397260273974</v>
      </c>
      <c r="Q25">
        <f>P25*5</f>
        <v>5.0136986301369868</v>
      </c>
    </row>
    <row r="26" spans="1:17" x14ac:dyDescent="0.25">
      <c r="A26" t="s">
        <v>3</v>
      </c>
      <c r="B26" s="1">
        <v>43929</v>
      </c>
      <c r="C26" s="1">
        <v>44294</v>
      </c>
      <c r="D26">
        <f t="shared" si="0"/>
        <v>1</v>
      </c>
      <c r="E26">
        <f>D26*5</f>
        <v>5</v>
      </c>
      <c r="G26" t="s">
        <v>3</v>
      </c>
      <c r="H26" s="1">
        <v>43929</v>
      </c>
      <c r="I26" s="1">
        <v>44294</v>
      </c>
      <c r="J26">
        <f t="shared" si="1"/>
        <v>1</v>
      </c>
      <c r="K26">
        <f>J26*5</f>
        <v>5</v>
      </c>
      <c r="M26" t="s">
        <v>3</v>
      </c>
      <c r="N26" s="1">
        <v>43929</v>
      </c>
      <c r="O26" s="1">
        <v>44294</v>
      </c>
      <c r="P26">
        <f t="shared" si="2"/>
        <v>1</v>
      </c>
      <c r="Q26">
        <f>P26*5</f>
        <v>5</v>
      </c>
    </row>
    <row r="27" spans="1:17" x14ac:dyDescent="0.25">
      <c r="A27" t="s">
        <v>3</v>
      </c>
      <c r="B27" s="1">
        <v>44294</v>
      </c>
      <c r="C27" s="1">
        <v>44659</v>
      </c>
      <c r="D27">
        <f t="shared" si="0"/>
        <v>1</v>
      </c>
      <c r="E27">
        <f>D27*5</f>
        <v>5</v>
      </c>
      <c r="G27" t="s">
        <v>3</v>
      </c>
      <c r="H27" s="1">
        <v>44294</v>
      </c>
      <c r="I27" s="1">
        <v>44659</v>
      </c>
      <c r="J27">
        <f t="shared" si="1"/>
        <v>1</v>
      </c>
      <c r="K27">
        <f>J27*5</f>
        <v>5</v>
      </c>
      <c r="M27" t="s">
        <v>3</v>
      </c>
      <c r="N27" s="1">
        <v>44294</v>
      </c>
      <c r="O27" s="1">
        <v>44659</v>
      </c>
      <c r="P27">
        <f t="shared" si="2"/>
        <v>1</v>
      </c>
      <c r="Q27">
        <f>P27*5</f>
        <v>5</v>
      </c>
    </row>
    <row r="28" spans="1:17" x14ac:dyDescent="0.25">
      <c r="A28" t="s">
        <v>3</v>
      </c>
      <c r="B28" s="1">
        <v>44659</v>
      </c>
      <c r="C28" s="1">
        <v>45024</v>
      </c>
      <c r="D28">
        <f t="shared" si="0"/>
        <v>1</v>
      </c>
      <c r="E28">
        <f>D28*5</f>
        <v>5</v>
      </c>
      <c r="G28" t="s">
        <v>3</v>
      </c>
      <c r="H28" s="1">
        <v>44659</v>
      </c>
      <c r="I28" s="1">
        <v>45024</v>
      </c>
      <c r="J28">
        <f t="shared" si="1"/>
        <v>1</v>
      </c>
      <c r="K28">
        <f>J28*5</f>
        <v>5</v>
      </c>
      <c r="M28" t="s">
        <v>3</v>
      </c>
      <c r="N28" s="1">
        <v>44659</v>
      </c>
      <c r="O28" s="1">
        <v>45024</v>
      </c>
      <c r="P28">
        <f t="shared" si="2"/>
        <v>1</v>
      </c>
      <c r="Q28">
        <f>P28*5</f>
        <v>5</v>
      </c>
    </row>
    <row r="29" spans="1:17" x14ac:dyDescent="0.25">
      <c r="A29" t="s">
        <v>3</v>
      </c>
      <c r="B29" s="1">
        <v>45024</v>
      </c>
      <c r="C29" s="1">
        <v>45390</v>
      </c>
      <c r="D29">
        <f t="shared" si="0"/>
        <v>1.0027397260273974</v>
      </c>
      <c r="E29">
        <f>D29*5</f>
        <v>5.0136986301369868</v>
      </c>
      <c r="G29" t="s">
        <v>3</v>
      </c>
      <c r="H29" s="1">
        <v>45024</v>
      </c>
      <c r="I29" s="1">
        <v>45390</v>
      </c>
      <c r="J29">
        <f t="shared" si="1"/>
        <v>1.0027397260273974</v>
      </c>
      <c r="K29">
        <f>J29*5</f>
        <v>5.0136986301369868</v>
      </c>
      <c r="M29" t="s">
        <v>3</v>
      </c>
      <c r="N29" s="1">
        <v>45024</v>
      </c>
      <c r="O29" s="1">
        <v>45390</v>
      </c>
      <c r="P29">
        <f t="shared" si="2"/>
        <v>1.0027397260273974</v>
      </c>
      <c r="Q29">
        <f>P29*5</f>
        <v>5.0136986301369868</v>
      </c>
    </row>
    <row r="30" spans="1:17" x14ac:dyDescent="0.25">
      <c r="A30" t="s">
        <v>3</v>
      </c>
      <c r="B30" s="1">
        <v>45390</v>
      </c>
      <c r="C30" s="1">
        <v>45755</v>
      </c>
      <c r="D30">
        <f t="shared" si="0"/>
        <v>1</v>
      </c>
      <c r="E30">
        <f>D30*5</f>
        <v>5</v>
      </c>
      <c r="G30" t="s">
        <v>3</v>
      </c>
      <c r="H30" s="1">
        <v>45390</v>
      </c>
      <c r="I30" s="1">
        <v>45755</v>
      </c>
      <c r="J30">
        <f t="shared" si="1"/>
        <v>1</v>
      </c>
      <c r="K30">
        <f>J30*5</f>
        <v>5</v>
      </c>
      <c r="M30" t="s">
        <v>3</v>
      </c>
      <c r="N30" s="1">
        <v>45390</v>
      </c>
      <c r="O30" s="1">
        <v>45755</v>
      </c>
      <c r="P30">
        <f t="shared" si="2"/>
        <v>1</v>
      </c>
      <c r="Q30">
        <f>P30*5</f>
        <v>5</v>
      </c>
    </row>
    <row r="31" spans="1:17" x14ac:dyDescent="0.25">
      <c r="A31" t="s">
        <v>14</v>
      </c>
      <c r="B31" s="1">
        <v>40273</v>
      </c>
      <c r="C31" s="1">
        <v>45755</v>
      </c>
      <c r="D31">
        <f t="shared" si="0"/>
        <v>15.019178082191781</v>
      </c>
      <c r="E31">
        <v>100</v>
      </c>
      <c r="G31" t="s">
        <v>3</v>
      </c>
      <c r="H31" s="1">
        <v>45755</v>
      </c>
      <c r="I31" s="1">
        <v>46120</v>
      </c>
      <c r="J31">
        <f t="shared" ref="J31" si="3">(I31-H31)/365</f>
        <v>1</v>
      </c>
      <c r="K31">
        <f>J31*5</f>
        <v>5</v>
      </c>
      <c r="M31" t="s">
        <v>3</v>
      </c>
      <c r="N31" s="1">
        <v>45755</v>
      </c>
      <c r="O31" s="1">
        <v>46120</v>
      </c>
      <c r="P31">
        <f t="shared" si="2"/>
        <v>1</v>
      </c>
      <c r="Q31">
        <f>P31*5</f>
        <v>5</v>
      </c>
    </row>
    <row r="32" spans="1:17" x14ac:dyDescent="0.25">
      <c r="B32" s="1"/>
      <c r="C32" s="1"/>
      <c r="G32" t="s">
        <v>14</v>
      </c>
      <c r="H32" s="1">
        <v>40273</v>
      </c>
      <c r="I32" s="1">
        <v>46120</v>
      </c>
      <c r="J32">
        <f>(I32-H32)/365</f>
        <v>16.019178082191782</v>
      </c>
      <c r="K32">
        <v>100</v>
      </c>
      <c r="M32" t="s">
        <v>3</v>
      </c>
      <c r="N32" s="1">
        <v>46120</v>
      </c>
      <c r="O32" s="1">
        <v>46485</v>
      </c>
      <c r="P32">
        <f t="shared" si="2"/>
        <v>1</v>
      </c>
      <c r="Q32">
        <f>P32*5</f>
        <v>5</v>
      </c>
    </row>
    <row r="33" spans="1:17" x14ac:dyDescent="0.25">
      <c r="B33" s="1"/>
      <c r="C33" s="1"/>
      <c r="M33" t="s">
        <v>14</v>
      </c>
      <c r="N33" s="1">
        <v>40273</v>
      </c>
      <c r="O33" s="1">
        <v>46485</v>
      </c>
      <c r="P33">
        <f t="shared" ref="P33" si="4">(O33-N33)/365</f>
        <v>17.019178082191782</v>
      </c>
      <c r="Q33">
        <v>100</v>
      </c>
    </row>
    <row r="34" spans="1:17" x14ac:dyDescent="0.25">
      <c r="B34" s="1"/>
      <c r="C34" s="1"/>
    </row>
    <row r="35" spans="1:17" x14ac:dyDescent="0.25">
      <c r="B35" s="1"/>
      <c r="C35" s="1"/>
    </row>
    <row r="36" spans="1:17" x14ac:dyDescent="0.25">
      <c r="A36" s="15" t="s">
        <v>57</v>
      </c>
      <c r="B36" s="15"/>
      <c r="C36" s="15"/>
      <c r="D36" s="15"/>
      <c r="E36" s="15"/>
      <c r="G36" s="15" t="s">
        <v>58</v>
      </c>
      <c r="H36" s="15"/>
      <c r="I36" s="15"/>
      <c r="J36" s="15"/>
      <c r="K36" s="15"/>
      <c r="M36" s="15" t="s">
        <v>59</v>
      </c>
      <c r="N36" s="15"/>
      <c r="O36" s="15"/>
      <c r="P36" s="15"/>
      <c r="Q36" s="15"/>
    </row>
    <row r="37" spans="1:17" x14ac:dyDescent="0.25">
      <c r="A37" t="s">
        <v>8</v>
      </c>
      <c r="B37" t="s">
        <v>10</v>
      </c>
      <c r="C37" t="s">
        <v>9</v>
      </c>
      <c r="D37" t="s">
        <v>54</v>
      </c>
      <c r="E37" t="s">
        <v>55</v>
      </c>
      <c r="G37" t="s">
        <v>8</v>
      </c>
      <c r="H37" t="s">
        <v>10</v>
      </c>
      <c r="I37" t="s">
        <v>9</v>
      </c>
      <c r="J37" t="s">
        <v>54</v>
      </c>
      <c r="K37" t="s">
        <v>55</v>
      </c>
      <c r="M37" t="s">
        <v>8</v>
      </c>
      <c r="N37" t="s">
        <v>10</v>
      </c>
      <c r="O37" t="s">
        <v>9</v>
      </c>
      <c r="P37" t="s">
        <v>54</v>
      </c>
      <c r="Q37" t="s">
        <v>55</v>
      </c>
    </row>
    <row r="38" spans="1:17" x14ac:dyDescent="0.25">
      <c r="A38" s="1">
        <v>43915</v>
      </c>
      <c r="B38" t="s">
        <v>11</v>
      </c>
      <c r="C38" s="2">
        <f>(($B$10-$C$24)/$B$5)*$B$11*$B$4/100*-1</f>
        <v>-48219.178082191778</v>
      </c>
      <c r="D38">
        <v>0</v>
      </c>
      <c r="E38" s="5">
        <f>D38*C38</f>
        <v>0</v>
      </c>
      <c r="G38" s="1">
        <v>43915</v>
      </c>
      <c r="H38" t="s">
        <v>11</v>
      </c>
      <c r="I38" s="2">
        <f>(($B$10-$C$24)/$B$5)*$B$11*$B$4/100*-1</f>
        <v>-48219.178082191778</v>
      </c>
      <c r="J38">
        <v>0</v>
      </c>
      <c r="K38" s="5">
        <f>J38*I38</f>
        <v>0</v>
      </c>
      <c r="M38" s="1">
        <v>43915</v>
      </c>
      <c r="N38" t="s">
        <v>11</v>
      </c>
      <c r="O38" s="2">
        <f>(($B$10-$C$24)/$B$5)*$B$11*$B$4/100*-1</f>
        <v>-48219.178082191778</v>
      </c>
      <c r="P38">
        <v>0</v>
      </c>
      <c r="Q38" s="5">
        <f>P38*O38</f>
        <v>0</v>
      </c>
    </row>
    <row r="39" spans="1:17" x14ac:dyDescent="0.25">
      <c r="A39" s="1">
        <v>43915</v>
      </c>
      <c r="B39" t="s">
        <v>12</v>
      </c>
      <c r="C39" s="2">
        <f>-$B$11</f>
        <v>-1000000</v>
      </c>
      <c r="D39">
        <v>0</v>
      </c>
      <c r="E39" s="5">
        <f t="shared" ref="E39:E46" si="5">D39*C39</f>
        <v>0</v>
      </c>
      <c r="G39" s="1">
        <v>43915</v>
      </c>
      <c r="H39" t="s">
        <v>12</v>
      </c>
      <c r="I39" s="2">
        <f>-$B$11</f>
        <v>-1000000</v>
      </c>
      <c r="J39">
        <v>0</v>
      </c>
      <c r="K39" s="5">
        <f t="shared" ref="K39:K47" si="6">J39*I39</f>
        <v>0</v>
      </c>
      <c r="M39" s="1">
        <v>43915</v>
      </c>
      <c r="N39" t="s">
        <v>12</v>
      </c>
      <c r="O39" s="2">
        <f>-$B$11</f>
        <v>-1000000</v>
      </c>
      <c r="P39">
        <v>0</v>
      </c>
      <c r="Q39" s="5">
        <f t="shared" ref="Q39:Q48" si="7">P39*O39</f>
        <v>0</v>
      </c>
    </row>
    <row r="40" spans="1:17" x14ac:dyDescent="0.25">
      <c r="A40" s="1">
        <v>43929</v>
      </c>
      <c r="B40" t="s">
        <v>3</v>
      </c>
      <c r="C40" s="2">
        <f>E25*$B$11/100</f>
        <v>50136.98630136987</v>
      </c>
      <c r="D40">
        <f>'IR Rate BBG'!I6</f>
        <v>0.99995430768249949</v>
      </c>
      <c r="E40" s="5">
        <f t="shared" si="5"/>
        <v>50134.695426273269</v>
      </c>
      <c r="G40" s="1">
        <v>43929</v>
      </c>
      <c r="H40" t="s">
        <v>3</v>
      </c>
      <c r="I40" s="2">
        <f>K25*$B$11/100</f>
        <v>50136.98630136987</v>
      </c>
      <c r="J40">
        <f>D40</f>
        <v>0.99995430768249949</v>
      </c>
      <c r="K40" s="5">
        <f t="shared" si="6"/>
        <v>50134.695426273269</v>
      </c>
      <c r="M40" s="1">
        <v>43929</v>
      </c>
      <c r="N40" t="s">
        <v>3</v>
      </c>
      <c r="O40" s="2">
        <f>Q25*$B$11/100</f>
        <v>50136.98630136987</v>
      </c>
      <c r="P40">
        <f>J40</f>
        <v>0.99995430768249949</v>
      </c>
      <c r="Q40" s="5">
        <f t="shared" si="7"/>
        <v>50134.695426273269</v>
      </c>
    </row>
    <row r="41" spans="1:17" x14ac:dyDescent="0.25">
      <c r="A41" s="1">
        <v>44294</v>
      </c>
      <c r="B41" t="s">
        <v>3</v>
      </c>
      <c r="C41" s="2">
        <f>E26*$B$11/100</f>
        <v>50000</v>
      </c>
      <c r="D41">
        <f>'IR Rate BBG'!I14</f>
        <v>0.98053529936896333</v>
      </c>
      <c r="E41" s="5">
        <f t="shared" si="5"/>
        <v>49026.764968448166</v>
      </c>
      <c r="G41" s="1">
        <v>44294</v>
      </c>
      <c r="H41" t="s">
        <v>3</v>
      </c>
      <c r="I41" s="2">
        <f t="shared" ref="I41:I48" si="8">K26*$B$11/100</f>
        <v>50000</v>
      </c>
      <c r="J41">
        <f t="shared" ref="J41:J46" si="9">D41</f>
        <v>0.98053529936896333</v>
      </c>
      <c r="K41" s="5">
        <f t="shared" si="6"/>
        <v>49026.764968448166</v>
      </c>
      <c r="M41" s="1">
        <v>44294</v>
      </c>
      <c r="N41" t="s">
        <v>3</v>
      </c>
      <c r="O41" s="2">
        <f t="shared" ref="O41:O50" si="10">Q26*$B$11/100</f>
        <v>50000</v>
      </c>
      <c r="P41">
        <f t="shared" ref="P41:P47" si="11">J41</f>
        <v>0.98053529936896333</v>
      </c>
      <c r="Q41" s="5">
        <f t="shared" si="7"/>
        <v>49026.764968448166</v>
      </c>
    </row>
    <row r="42" spans="1:17" x14ac:dyDescent="0.25">
      <c r="A42" s="1">
        <v>44659</v>
      </c>
      <c r="B42" t="s">
        <v>3</v>
      </c>
      <c r="C42" s="2">
        <f>E27*$B$11/100</f>
        <v>50000</v>
      </c>
      <c r="D42">
        <f>'IR Rate BBG'!I16</f>
        <v>0.97127576942642668</v>
      </c>
      <c r="E42" s="5">
        <f t="shared" si="5"/>
        <v>48563.788471321335</v>
      </c>
      <c r="G42" s="1">
        <v>44659</v>
      </c>
      <c r="H42" t="s">
        <v>3</v>
      </c>
      <c r="I42" s="2">
        <f t="shared" si="8"/>
        <v>50000</v>
      </c>
      <c r="J42">
        <f t="shared" si="9"/>
        <v>0.97127576942642668</v>
      </c>
      <c r="K42" s="5">
        <f t="shared" si="6"/>
        <v>48563.788471321335</v>
      </c>
      <c r="M42" s="1">
        <v>44659</v>
      </c>
      <c r="N42" t="s">
        <v>3</v>
      </c>
      <c r="O42" s="2">
        <f t="shared" si="10"/>
        <v>50000</v>
      </c>
      <c r="P42">
        <f t="shared" si="11"/>
        <v>0.97127576942642668</v>
      </c>
      <c r="Q42" s="5">
        <f t="shared" si="7"/>
        <v>48563.788471321335</v>
      </c>
    </row>
    <row r="43" spans="1:17" x14ac:dyDescent="0.25">
      <c r="A43" s="1">
        <v>45024</v>
      </c>
      <c r="B43" t="s">
        <v>3</v>
      </c>
      <c r="C43" s="2">
        <f>E28*$B$11/100</f>
        <v>50000</v>
      </c>
      <c r="D43">
        <f>'IR Rate BBG'!I18</f>
        <v>0.95526214348057081</v>
      </c>
      <c r="E43" s="5">
        <f t="shared" si="5"/>
        <v>47763.107174028541</v>
      </c>
      <c r="G43" s="1">
        <v>45024</v>
      </c>
      <c r="H43" t="s">
        <v>3</v>
      </c>
      <c r="I43" s="2">
        <f t="shared" si="8"/>
        <v>50000</v>
      </c>
      <c r="J43">
        <f t="shared" si="9"/>
        <v>0.95526214348057081</v>
      </c>
      <c r="K43" s="5">
        <f t="shared" si="6"/>
        <v>47763.107174028541</v>
      </c>
      <c r="M43" s="1">
        <v>45024</v>
      </c>
      <c r="N43" t="s">
        <v>3</v>
      </c>
      <c r="O43" s="2">
        <f t="shared" si="10"/>
        <v>50000</v>
      </c>
      <c r="P43">
        <f t="shared" si="11"/>
        <v>0.95526214348057081</v>
      </c>
      <c r="Q43" s="5">
        <f t="shared" si="7"/>
        <v>47763.107174028541</v>
      </c>
    </row>
    <row r="44" spans="1:17" x14ac:dyDescent="0.25">
      <c r="A44" s="1">
        <v>45390</v>
      </c>
      <c r="B44" t="s">
        <v>3</v>
      </c>
      <c r="C44" s="2">
        <f>E29*$B$11/100</f>
        <v>50136.98630136987</v>
      </c>
      <c r="D44">
        <f>'IR Rate BBG'!I20</f>
        <v>0.93523617778329904</v>
      </c>
      <c r="E44" s="5">
        <f t="shared" si="5"/>
        <v>46889.923434066783</v>
      </c>
      <c r="G44" s="1">
        <v>45390</v>
      </c>
      <c r="H44" t="s">
        <v>3</v>
      </c>
      <c r="I44" s="2">
        <f t="shared" si="8"/>
        <v>50136.98630136987</v>
      </c>
      <c r="J44">
        <f t="shared" si="9"/>
        <v>0.93523617778329904</v>
      </c>
      <c r="K44" s="5">
        <f t="shared" si="6"/>
        <v>46889.923434066783</v>
      </c>
      <c r="M44" s="1">
        <v>45390</v>
      </c>
      <c r="N44" t="s">
        <v>3</v>
      </c>
      <c r="O44" s="2">
        <f t="shared" si="10"/>
        <v>50136.98630136987</v>
      </c>
      <c r="P44">
        <f t="shared" si="11"/>
        <v>0.93523617778329904</v>
      </c>
      <c r="Q44" s="5">
        <f t="shared" si="7"/>
        <v>46889.923434066783</v>
      </c>
    </row>
    <row r="45" spans="1:17" x14ac:dyDescent="0.25">
      <c r="A45" s="1">
        <v>45755</v>
      </c>
      <c r="B45" t="s">
        <v>3</v>
      </c>
      <c r="C45" s="2">
        <f>E30*$B$11/100</f>
        <v>50000</v>
      </c>
      <c r="D45">
        <f>'IR Rate BBG'!I22</f>
        <v>0.9123927376701636</v>
      </c>
      <c r="E45" s="5">
        <f t="shared" si="5"/>
        <v>45619.636883508181</v>
      </c>
      <c r="G45" s="1">
        <v>45755</v>
      </c>
      <c r="H45" t="s">
        <v>3</v>
      </c>
      <c r="I45" s="2">
        <f t="shared" si="8"/>
        <v>50000</v>
      </c>
      <c r="J45">
        <f t="shared" si="9"/>
        <v>0.9123927376701636</v>
      </c>
      <c r="K45" s="5">
        <f t="shared" si="6"/>
        <v>45619.636883508181</v>
      </c>
      <c r="M45" s="1">
        <v>45755</v>
      </c>
      <c r="N45" t="s">
        <v>3</v>
      </c>
      <c r="O45" s="2">
        <f t="shared" si="10"/>
        <v>50000</v>
      </c>
      <c r="P45">
        <f t="shared" si="11"/>
        <v>0.9123927376701636</v>
      </c>
      <c r="Q45" s="5">
        <f t="shared" si="7"/>
        <v>45619.636883508181</v>
      </c>
    </row>
    <row r="46" spans="1:17" x14ac:dyDescent="0.25">
      <c r="A46" s="1">
        <v>45755</v>
      </c>
      <c r="B46" t="s">
        <v>14</v>
      </c>
      <c r="C46" s="2">
        <f>E31*$B$11/100</f>
        <v>1000000</v>
      </c>
      <c r="D46">
        <f>'IR Rate BBG'!I22</f>
        <v>0.9123927376701636</v>
      </c>
      <c r="E46" s="5">
        <f t="shared" si="5"/>
        <v>912392.73767016362</v>
      </c>
      <c r="G46" s="1">
        <v>46120</v>
      </c>
      <c r="H46" t="s">
        <v>3</v>
      </c>
      <c r="I46" s="2">
        <f t="shared" si="8"/>
        <v>50000</v>
      </c>
      <c r="J46">
        <f>'IR Rate BBG'!I24</f>
        <v>0.88836312191179334</v>
      </c>
      <c r="K46" s="5">
        <f t="shared" si="6"/>
        <v>44418.156095589664</v>
      </c>
      <c r="M46" s="1">
        <v>46120</v>
      </c>
      <c r="N46" t="s">
        <v>3</v>
      </c>
      <c r="O46" s="2">
        <f t="shared" si="10"/>
        <v>50000</v>
      </c>
      <c r="P46">
        <f t="shared" si="11"/>
        <v>0.88836312191179334</v>
      </c>
      <c r="Q46" s="5">
        <f t="shared" si="7"/>
        <v>44418.156095589664</v>
      </c>
    </row>
    <row r="47" spans="1:17" x14ac:dyDescent="0.25">
      <c r="A47" s="1"/>
      <c r="C47" s="2"/>
      <c r="G47" s="1">
        <v>46120</v>
      </c>
      <c r="H47" t="s">
        <v>14</v>
      </c>
      <c r="I47" s="2">
        <f t="shared" si="8"/>
        <v>1000000</v>
      </c>
      <c r="J47">
        <f>J46</f>
        <v>0.88836312191179334</v>
      </c>
      <c r="K47" s="5">
        <f t="shared" si="6"/>
        <v>888363.12191179337</v>
      </c>
      <c r="M47" s="1">
        <v>46485</v>
      </c>
      <c r="N47" t="s">
        <v>3</v>
      </c>
      <c r="O47" s="2">
        <f t="shared" si="10"/>
        <v>50000</v>
      </c>
      <c r="P47">
        <f>'IR Rate BBG'!I26</f>
        <v>0.86398003570961301</v>
      </c>
      <c r="Q47" s="5">
        <f t="shared" si="7"/>
        <v>43199.00178548065</v>
      </c>
    </row>
    <row r="48" spans="1:17" x14ac:dyDescent="0.25">
      <c r="A48" s="1"/>
      <c r="C48" s="2"/>
      <c r="D48" t="s">
        <v>56</v>
      </c>
      <c r="E48" s="5">
        <f>SUM(E38:E46)</f>
        <v>1200390.6540278099</v>
      </c>
      <c r="G48" s="1"/>
      <c r="I48" s="2"/>
      <c r="M48" s="1">
        <v>46485</v>
      </c>
      <c r="N48" t="s">
        <v>14</v>
      </c>
      <c r="O48" s="2">
        <f t="shared" si="10"/>
        <v>1000000</v>
      </c>
      <c r="P48">
        <f>P47</f>
        <v>0.86398003570961301</v>
      </c>
      <c r="Q48" s="5">
        <f t="shared" si="7"/>
        <v>863980.035709613</v>
      </c>
    </row>
    <row r="49" spans="10:17" x14ac:dyDescent="0.25">
      <c r="J49" t="s">
        <v>56</v>
      </c>
      <c r="K49" s="5">
        <f>SUM(K38:K47)</f>
        <v>1220779.1943650292</v>
      </c>
      <c r="O49" s="2"/>
    </row>
    <row r="50" spans="10:17" x14ac:dyDescent="0.25">
      <c r="O50" s="2"/>
      <c r="P50" t="s">
        <v>56</v>
      </c>
      <c r="Q50" s="5">
        <f>SUM(Q38:Q48)</f>
        <v>1239595.1099483296</v>
      </c>
    </row>
    <row r="51" spans="10:17" x14ac:dyDescent="0.25">
      <c r="O5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5ED6A-5F68-4971-9CF9-672008CBDD78}">
  <dimension ref="A1:N39"/>
  <sheetViews>
    <sheetView zoomScale="70" zoomScaleNormal="70" workbookViewId="0">
      <selection activeCell="C46" sqref="C46"/>
    </sheetView>
  </sheetViews>
  <sheetFormatPr baseColWidth="10" defaultRowHeight="15" x14ac:dyDescent="0.25"/>
  <cols>
    <col min="1" max="1" width="15.42578125" customWidth="1"/>
    <col min="2" max="3" width="16.28515625" bestFit="1" customWidth="1"/>
    <col min="4" max="5" width="16.28515625" customWidth="1"/>
    <col min="6" max="6" width="16.28515625" bestFit="1" customWidth="1"/>
    <col min="7" max="7" width="18" bestFit="1" customWidth="1"/>
    <col min="8" max="8" width="18.42578125" bestFit="1" customWidth="1"/>
    <col min="9" max="11" width="16.28515625" bestFit="1" customWidth="1"/>
    <col min="12" max="12" width="11.7109375" bestFit="1" customWidth="1"/>
  </cols>
  <sheetData>
    <row r="1" spans="1:14" x14ac:dyDescent="0.25"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2"/>
    </row>
    <row r="2" spans="1:14" x14ac:dyDescent="0.25">
      <c r="B2" s="12" t="s">
        <v>16</v>
      </c>
      <c r="C2" s="12"/>
      <c r="D2" s="12"/>
      <c r="E2" s="12"/>
      <c r="F2" s="12"/>
      <c r="G2" s="12"/>
      <c r="H2" s="12"/>
      <c r="I2" s="12"/>
      <c r="J2" s="12"/>
      <c r="K2" s="12"/>
    </row>
    <row r="3" spans="1:14" x14ac:dyDescent="0.25">
      <c r="B3" s="13" t="s">
        <v>17</v>
      </c>
      <c r="C3" s="13" t="s">
        <v>18</v>
      </c>
      <c r="D3" s="13" t="s">
        <v>47</v>
      </c>
      <c r="E3" s="13" t="s">
        <v>19</v>
      </c>
      <c r="F3" s="13" t="s">
        <v>20</v>
      </c>
      <c r="G3" s="13" t="s">
        <v>48</v>
      </c>
      <c r="H3" s="13" t="s">
        <v>49</v>
      </c>
      <c r="I3" s="13" t="s">
        <v>21</v>
      </c>
      <c r="J3" s="13" t="s">
        <v>22</v>
      </c>
      <c r="K3" s="13" t="s">
        <v>4</v>
      </c>
    </row>
    <row r="4" spans="1:14" x14ac:dyDescent="0.25">
      <c r="A4" s="14" t="s">
        <v>23</v>
      </c>
      <c r="B4" s="21">
        <v>43923</v>
      </c>
      <c r="C4" s="21">
        <v>43924</v>
      </c>
      <c r="D4" s="10">
        <f>(C4-B4)/360</f>
        <v>2.7777777777777779E-3</v>
      </c>
      <c r="E4" s="19">
        <v>1.07</v>
      </c>
      <c r="F4" s="20">
        <v>1.32</v>
      </c>
      <c r="G4" s="4">
        <f>1/(1+E4/100*D4)</f>
        <v>0.99997027866116195</v>
      </c>
      <c r="H4" s="4">
        <f>1/(1+F4/100*D4)</f>
        <v>0.99996333467772847</v>
      </c>
      <c r="I4" s="4">
        <f>AVERAGE(G4:H4)</f>
        <v>0.99996680666944515</v>
      </c>
      <c r="J4" t="s">
        <v>24</v>
      </c>
      <c r="K4" t="s">
        <v>13</v>
      </c>
    </row>
    <row r="5" spans="1:14" x14ac:dyDescent="0.25">
      <c r="A5" s="14" t="s">
        <v>25</v>
      </c>
      <c r="B5" s="21">
        <v>43924</v>
      </c>
      <c r="C5" s="21">
        <v>43927</v>
      </c>
      <c r="D5" s="10">
        <f t="shared" ref="D5:D34" si="0">(C5-B5)/360</f>
        <v>8.3333333333333332E-3</v>
      </c>
      <c r="E5" s="19">
        <v>0.67</v>
      </c>
      <c r="F5" s="20">
        <v>0.87</v>
      </c>
      <c r="G5" s="4">
        <f>1/(1+E5/100*D5)</f>
        <v>0.9999441697838537</v>
      </c>
      <c r="H5" s="4">
        <f>1/(1+F5/100*D5)</f>
        <v>0.99992750525586904</v>
      </c>
      <c r="I5" s="4">
        <f t="shared" ref="I5:I34" si="1">AVERAGE(G5:H5)</f>
        <v>0.99993583751986137</v>
      </c>
      <c r="J5" t="s">
        <v>24</v>
      </c>
      <c r="K5" t="s">
        <v>13</v>
      </c>
    </row>
    <row r="6" spans="1:14" s="8" customFormat="1" x14ac:dyDescent="0.25">
      <c r="A6" s="18">
        <v>43929</v>
      </c>
      <c r="B6" s="7">
        <v>43927</v>
      </c>
      <c r="C6" s="7">
        <v>43929</v>
      </c>
      <c r="D6" s="11">
        <f t="shared" si="0"/>
        <v>5.5555555555555558E-3</v>
      </c>
      <c r="E6" s="8">
        <f>E5+(C6-C5)*((E7-E5)/(C7-C5))</f>
        <v>0.71</v>
      </c>
      <c r="F6" s="8">
        <f>F5+(C6-C5)*((F7-F5)/(C7-C5))</f>
        <v>0.93499999999999994</v>
      </c>
      <c r="G6" s="9">
        <f>1/(1+E6/100*D6)</f>
        <v>0.99996055711135834</v>
      </c>
      <c r="H6" s="9">
        <f>1/(1+F6/100*D6)</f>
        <v>0.99994805825364075</v>
      </c>
      <c r="I6" s="9">
        <f t="shared" si="1"/>
        <v>0.99995430768249949</v>
      </c>
      <c r="J6" s="8" t="s">
        <v>24</v>
      </c>
      <c r="K6" s="8" t="s">
        <v>13</v>
      </c>
    </row>
    <row r="7" spans="1:14" x14ac:dyDescent="0.25">
      <c r="A7" s="17" t="s">
        <v>26</v>
      </c>
      <c r="B7" s="21">
        <v>43927</v>
      </c>
      <c r="C7" s="21">
        <v>43935</v>
      </c>
      <c r="D7" s="10">
        <f t="shared" si="0"/>
        <v>2.2222222222222223E-2</v>
      </c>
      <c r="E7" s="19">
        <v>0.83</v>
      </c>
      <c r="F7" s="20">
        <v>1.1299999999999999</v>
      </c>
      <c r="G7" s="4">
        <f>1/(1+E7/100*D7)</f>
        <v>0.99981558956903493</v>
      </c>
      <c r="H7" s="4">
        <f>1/(1+F7/100*D7)</f>
        <v>0.99974895192984858</v>
      </c>
      <c r="I7" s="4">
        <f t="shared" si="1"/>
        <v>0.9997822707494417</v>
      </c>
      <c r="J7" t="s">
        <v>24</v>
      </c>
      <c r="K7" t="s">
        <v>13</v>
      </c>
    </row>
    <row r="8" spans="1:14" x14ac:dyDescent="0.25">
      <c r="A8" s="17" t="s">
        <v>27</v>
      </c>
      <c r="B8" s="21">
        <v>43927</v>
      </c>
      <c r="C8" s="21">
        <v>43957</v>
      </c>
      <c r="D8" s="10">
        <f t="shared" si="0"/>
        <v>8.3333333333333329E-2</v>
      </c>
      <c r="E8" s="19">
        <v>1.08</v>
      </c>
      <c r="F8" s="20">
        <v>1.2</v>
      </c>
      <c r="G8" s="4">
        <f>1/(1+E8/100*D8)</f>
        <v>0.99910080927165557</v>
      </c>
      <c r="H8" s="4">
        <f>1/(1+F8/100*D8)</f>
        <v>0.99900099900099915</v>
      </c>
      <c r="I8" s="4">
        <f t="shared" si="1"/>
        <v>0.99905090413632736</v>
      </c>
      <c r="J8" t="s">
        <v>24</v>
      </c>
      <c r="K8" t="s">
        <v>13</v>
      </c>
    </row>
    <row r="9" spans="1:14" x14ac:dyDescent="0.25">
      <c r="A9" s="17" t="s">
        <v>28</v>
      </c>
      <c r="B9" s="21">
        <v>43927</v>
      </c>
      <c r="C9" s="21">
        <v>43990</v>
      </c>
      <c r="D9" s="10">
        <f t="shared" si="0"/>
        <v>0.17499999999999999</v>
      </c>
      <c r="E9" s="19">
        <v>1.18</v>
      </c>
      <c r="F9" s="20">
        <v>1.3</v>
      </c>
      <c r="G9" s="4">
        <f>1/(1+E9/100*D9)</f>
        <v>0.99793925543752149</v>
      </c>
      <c r="H9" s="4">
        <f>1/(1+F9/100*D9)</f>
        <v>0.99773016387717939</v>
      </c>
      <c r="I9" s="4">
        <f t="shared" si="1"/>
        <v>0.99783470965735044</v>
      </c>
      <c r="J9" t="s">
        <v>24</v>
      </c>
      <c r="K9" t="s">
        <v>13</v>
      </c>
    </row>
    <row r="10" spans="1:14" x14ac:dyDescent="0.25">
      <c r="A10" s="17" t="s">
        <v>29</v>
      </c>
      <c r="B10" s="21">
        <v>43927</v>
      </c>
      <c r="C10" s="21">
        <v>44018</v>
      </c>
      <c r="D10" s="10">
        <f t="shared" si="0"/>
        <v>0.25277777777777777</v>
      </c>
      <c r="E10" s="19">
        <v>1.34</v>
      </c>
      <c r="F10" s="20">
        <v>1.46</v>
      </c>
      <c r="G10" s="4">
        <f>1/(1+E10/100*D10)</f>
        <v>0.99662421232082221</v>
      </c>
      <c r="H10" s="4">
        <f>1/(1+F10/100*D10)</f>
        <v>0.99632301456347494</v>
      </c>
      <c r="I10" s="4">
        <f t="shared" si="1"/>
        <v>0.99647361344214858</v>
      </c>
      <c r="J10" t="s">
        <v>24</v>
      </c>
      <c r="K10" t="s">
        <v>13</v>
      </c>
    </row>
    <row r="11" spans="1:14" x14ac:dyDescent="0.25">
      <c r="A11" s="17" t="s">
        <v>30</v>
      </c>
      <c r="B11" s="21">
        <v>43927</v>
      </c>
      <c r="C11" s="21">
        <v>44110</v>
      </c>
      <c r="D11" s="10">
        <f t="shared" si="0"/>
        <v>0.5083333333333333</v>
      </c>
      <c r="E11" s="19">
        <v>1.55</v>
      </c>
      <c r="F11" s="20">
        <v>1.67</v>
      </c>
      <c r="G11" s="4">
        <f>1/(1+E11/100*D11)</f>
        <v>0.9921824292759962</v>
      </c>
      <c r="H11" s="4">
        <f>1/(1+F11/100*D11)</f>
        <v>0.99158229265394526</v>
      </c>
      <c r="I11" s="4">
        <f t="shared" si="1"/>
        <v>0.99188236096497073</v>
      </c>
      <c r="J11" t="s">
        <v>24</v>
      </c>
      <c r="K11" t="s">
        <v>13</v>
      </c>
    </row>
    <row r="12" spans="1:14" x14ac:dyDescent="0.25">
      <c r="A12" s="17" t="s">
        <v>31</v>
      </c>
      <c r="B12" s="21">
        <v>43927</v>
      </c>
      <c r="C12" s="21">
        <v>44202</v>
      </c>
      <c r="D12" s="10">
        <f t="shared" si="0"/>
        <v>0.76388888888888884</v>
      </c>
      <c r="E12" s="19">
        <v>1.71</v>
      </c>
      <c r="F12" s="20">
        <v>1.83</v>
      </c>
      <c r="G12" s="4">
        <f>1/(1+E12/100*D12)</f>
        <v>0.98710592880498493</v>
      </c>
      <c r="H12" s="4">
        <f>1/(1+F12/100*D12)</f>
        <v>0.98621355632717633</v>
      </c>
      <c r="I12" s="4">
        <f t="shared" si="1"/>
        <v>0.98665974256608058</v>
      </c>
      <c r="J12" t="s">
        <v>24</v>
      </c>
      <c r="K12" t="s">
        <v>13</v>
      </c>
    </row>
    <row r="13" spans="1:14" x14ac:dyDescent="0.25">
      <c r="A13" s="17" t="s">
        <v>32</v>
      </c>
      <c r="B13" s="21">
        <v>43927</v>
      </c>
      <c r="C13" s="21">
        <v>44292</v>
      </c>
      <c r="D13" s="10">
        <f t="shared" si="0"/>
        <v>1.0138888888888888</v>
      </c>
      <c r="E13" s="19">
        <v>1.89</v>
      </c>
      <c r="F13" s="20">
        <v>2.0099999999999998</v>
      </c>
      <c r="G13" s="4">
        <f>1/(1+E13/100*D13)</f>
        <v>0.98119779721094524</v>
      </c>
      <c r="H13" s="4">
        <f>1/(1+F13/100*D13)</f>
        <v>0.98002784912471264</v>
      </c>
      <c r="I13" s="4">
        <f t="shared" si="1"/>
        <v>0.98061282316782894</v>
      </c>
      <c r="J13" t="s">
        <v>24</v>
      </c>
      <c r="K13" t="s">
        <v>13</v>
      </c>
    </row>
    <row r="14" spans="1:14" s="8" customFormat="1" x14ac:dyDescent="0.25">
      <c r="A14" s="18">
        <v>44294</v>
      </c>
      <c r="B14" s="7">
        <v>43927</v>
      </c>
      <c r="C14" s="7">
        <v>44294</v>
      </c>
      <c r="D14" s="11">
        <f t="shared" si="0"/>
        <v>1.0194444444444444</v>
      </c>
      <c r="E14" s="8">
        <f>E13+(C14-C13)*((E15-E13)/(C15-C13))</f>
        <v>1.8875287671232877</v>
      </c>
      <c r="F14" s="8">
        <f>F13+(C14-C13)*((F15-F13)/(C15-C13))</f>
        <v>2.007035616438356</v>
      </c>
      <c r="G14" s="9">
        <f>1/(1+E14/100*D14)</f>
        <v>0.98112096896030154</v>
      </c>
      <c r="H14" s="9">
        <f>1/(1+F14/100*D14)</f>
        <v>0.97994962977762512</v>
      </c>
      <c r="I14" s="9">
        <f t="shared" si="1"/>
        <v>0.98053529936896333</v>
      </c>
      <c r="J14" s="8" t="s">
        <v>24</v>
      </c>
      <c r="K14" s="8" t="s">
        <v>13</v>
      </c>
    </row>
    <row r="15" spans="1:14" x14ac:dyDescent="0.25">
      <c r="A15" s="17" t="s">
        <v>33</v>
      </c>
      <c r="B15" s="21">
        <v>43927</v>
      </c>
      <c r="C15" s="21">
        <v>44657</v>
      </c>
      <c r="D15" s="10">
        <f t="shared" si="0"/>
        <v>2.0277777777777777</v>
      </c>
      <c r="E15" s="19">
        <v>1.4390000000000001</v>
      </c>
      <c r="F15" s="20">
        <v>1.4690000000000001</v>
      </c>
      <c r="G15" s="4">
        <f>1/(1+E15/100*D15)</f>
        <v>0.97164759313444593</v>
      </c>
      <c r="H15" s="4">
        <f>1/(1+F15/100*D15)</f>
        <v>0.97107360549109745</v>
      </c>
      <c r="I15" s="4">
        <f t="shared" si="1"/>
        <v>0.97136059931277163</v>
      </c>
      <c r="J15" t="s">
        <v>24</v>
      </c>
      <c r="K15" t="s">
        <v>13</v>
      </c>
      <c r="L15" s="4"/>
      <c r="M15" s="4"/>
      <c r="N15" s="4"/>
    </row>
    <row r="16" spans="1:14" s="8" customFormat="1" x14ac:dyDescent="0.25">
      <c r="A16" s="18">
        <v>44659</v>
      </c>
      <c r="B16" s="7">
        <v>43927</v>
      </c>
      <c r="C16" s="7">
        <v>44659</v>
      </c>
      <c r="D16" s="11">
        <f>(C16-B16)/360</f>
        <v>2.0333333333333332</v>
      </c>
      <c r="E16" s="8">
        <f>E15+($C16-$C15)*((E17-E15)/($C17-$C15))</f>
        <v>1.4394767123287673</v>
      </c>
      <c r="F16" s="8">
        <f>F15+($C16-$C15)*((F17-F15)/($C17-$C15))</f>
        <v>1.4694219178082193</v>
      </c>
      <c r="G16" s="9">
        <f>1/(1+E16/100*D16)</f>
        <v>0.97156297373649048</v>
      </c>
      <c r="H16" s="9">
        <f>1/(1+F16/100*D16)</f>
        <v>0.97098856511636278</v>
      </c>
      <c r="I16" s="9">
        <f t="shared" si="1"/>
        <v>0.97127576942642668</v>
      </c>
      <c r="J16" s="8" t="s">
        <v>24</v>
      </c>
      <c r="K16" s="8" t="s">
        <v>13</v>
      </c>
      <c r="L16" s="9"/>
      <c r="M16" s="9"/>
      <c r="N16" s="9"/>
    </row>
    <row r="17" spans="1:14" x14ac:dyDescent="0.25">
      <c r="A17" s="17" t="s">
        <v>34</v>
      </c>
      <c r="B17" s="21">
        <v>43927</v>
      </c>
      <c r="C17" s="21">
        <v>45022</v>
      </c>
      <c r="D17" s="10">
        <f t="shared" si="0"/>
        <v>3.0416666666666665</v>
      </c>
      <c r="E17" s="19">
        <v>1.526</v>
      </c>
      <c r="F17" s="20">
        <v>1.546</v>
      </c>
      <c r="G17" s="4">
        <f>1/(1+E17/100*D17)</f>
        <v>0.95564303228719627</v>
      </c>
      <c r="H17" s="4">
        <f>1/(1+F17/100*D17)</f>
        <v>0.95508779246579001</v>
      </c>
      <c r="I17" s="4">
        <f t="shared" si="1"/>
        <v>0.95536541237649319</v>
      </c>
      <c r="J17" t="s">
        <v>24</v>
      </c>
      <c r="K17" t="s">
        <v>13</v>
      </c>
      <c r="L17" s="4"/>
      <c r="M17" s="4"/>
      <c r="N17" s="4"/>
    </row>
    <row r="18" spans="1:14" s="8" customFormat="1" x14ac:dyDescent="0.25">
      <c r="A18" s="18">
        <v>45024</v>
      </c>
      <c r="B18" s="7">
        <v>43927</v>
      </c>
      <c r="C18" s="7">
        <v>45024</v>
      </c>
      <c r="D18" s="11">
        <f t="shared" si="0"/>
        <v>3.0472222222222221</v>
      </c>
      <c r="E18" s="8">
        <f t="shared" ref="E17:E26" si="2">E17+($C18-$C17)*((E19-E17)/($C19-$C17))</f>
        <v>1.5269402173913045</v>
      </c>
      <c r="F18" s="8">
        <f t="shared" ref="F17:F26" si="3">F17+($C18-$C17)*((F19-F17)/($C19-$C17))</f>
        <v>1.5468858695652175</v>
      </c>
      <c r="G18" s="9">
        <f>1/(1+E18/100*D18)</f>
        <v>0.95553945471894919</v>
      </c>
      <c r="H18" s="9">
        <f>1/(1+F18/100*D18)</f>
        <v>0.95498483224219233</v>
      </c>
      <c r="I18" s="9">
        <f>AVERAGE(G18:H18)</f>
        <v>0.95526214348057081</v>
      </c>
      <c r="J18" s="8" t="s">
        <v>24</v>
      </c>
      <c r="K18" s="8" t="s">
        <v>13</v>
      </c>
      <c r="L18" s="9"/>
      <c r="M18" s="9"/>
      <c r="N18" s="9"/>
    </row>
    <row r="19" spans="1:14" x14ac:dyDescent="0.25">
      <c r="A19" s="17" t="s">
        <v>35</v>
      </c>
      <c r="B19" s="21">
        <v>43927</v>
      </c>
      <c r="C19" s="21">
        <v>45390</v>
      </c>
      <c r="D19" s="10">
        <f t="shared" si="0"/>
        <v>4.0638888888888891</v>
      </c>
      <c r="E19" s="19">
        <v>1.6990000000000001</v>
      </c>
      <c r="F19" s="20">
        <v>1.7090000000000001</v>
      </c>
      <c r="G19" s="4">
        <f>1/(1+E19/100*D19)</f>
        <v>0.9354139051927346</v>
      </c>
      <c r="H19" s="4">
        <f>1/(1+F19/100*D19)</f>
        <v>0.93505845037386348</v>
      </c>
      <c r="I19" s="4">
        <f t="shared" si="1"/>
        <v>0.93523617778329904</v>
      </c>
      <c r="J19" t="s">
        <v>24</v>
      </c>
      <c r="K19" t="s">
        <v>13</v>
      </c>
      <c r="L19" s="4"/>
      <c r="M19" s="4"/>
      <c r="N19" s="4"/>
    </row>
    <row r="20" spans="1:14" s="8" customFormat="1" x14ac:dyDescent="0.25">
      <c r="A20" s="18">
        <v>45390</v>
      </c>
      <c r="B20" s="7">
        <v>43927</v>
      </c>
      <c r="C20" s="7">
        <v>45390</v>
      </c>
      <c r="D20" s="11">
        <f t="shared" si="0"/>
        <v>4.0638888888888891</v>
      </c>
      <c r="E20" s="9">
        <f>E19+($C20-$C19)*((E21-E19)/($C21-$C19))</f>
        <v>1.6990000000000001</v>
      </c>
      <c r="F20" s="9">
        <f>F19+($C20-$C19)*((F21-F19)/($C21-$C19))</f>
        <v>1.7090000000000001</v>
      </c>
      <c r="G20" s="9">
        <f>1/(1+E20/100*D20)</f>
        <v>0.9354139051927346</v>
      </c>
      <c r="H20" s="9">
        <f>1/(1+F20/100*D20)</f>
        <v>0.93505845037386348</v>
      </c>
      <c r="I20" s="9">
        <f>AVERAGE(G20:H20)</f>
        <v>0.93523617778329904</v>
      </c>
      <c r="J20" s="8" t="s">
        <v>24</v>
      </c>
      <c r="K20" s="8" t="s">
        <v>13</v>
      </c>
      <c r="L20" s="9"/>
      <c r="M20" s="9"/>
      <c r="N20" s="9"/>
    </row>
    <row r="21" spans="1:14" x14ac:dyDescent="0.25">
      <c r="A21" s="17" t="s">
        <v>36</v>
      </c>
      <c r="B21" s="21">
        <v>43927</v>
      </c>
      <c r="C21" s="21">
        <v>45754</v>
      </c>
      <c r="D21" s="10">
        <f t="shared" si="0"/>
        <v>5.0750000000000002</v>
      </c>
      <c r="E21" s="19">
        <v>1.885</v>
      </c>
      <c r="F21" s="20">
        <v>1.8959999999999999</v>
      </c>
      <c r="G21" s="4">
        <f>1/(1+E21/100*D21)</f>
        <v>0.91268876970694712</v>
      </c>
      <c r="H21" s="4">
        <f>1/(1+F21/100*D21)</f>
        <v>0.91222398382809322</v>
      </c>
      <c r="I21" s="4">
        <f t="shared" si="1"/>
        <v>0.91245637676752023</v>
      </c>
      <c r="J21" t="s">
        <v>24</v>
      </c>
      <c r="K21" t="s">
        <v>13</v>
      </c>
      <c r="L21" s="4"/>
      <c r="M21" s="4"/>
      <c r="N21" s="4"/>
    </row>
    <row r="22" spans="1:14" s="8" customFormat="1" x14ac:dyDescent="0.25">
      <c r="A22" s="18">
        <v>45755</v>
      </c>
      <c r="B22" s="7">
        <v>43927</v>
      </c>
      <c r="C22" s="7">
        <v>45755</v>
      </c>
      <c r="D22" s="11">
        <f t="shared" si="0"/>
        <v>5.0777777777777775</v>
      </c>
      <c r="E22" s="8">
        <f t="shared" si="2"/>
        <v>1.8854589041095891</v>
      </c>
      <c r="F22" s="8">
        <f>F21+($C22-$C21)*((F23-F21)/($C23-$C21))</f>
        <v>1.8964835616438356</v>
      </c>
      <c r="G22" s="9">
        <f>1/(1+E22/100*D22)</f>
        <v>0.91262574651874484</v>
      </c>
      <c r="H22" s="9">
        <f>1/(1+F22/100*D22)</f>
        <v>0.91215972882158236</v>
      </c>
      <c r="I22" s="9">
        <f>AVERAGE(G22:H22)</f>
        <v>0.9123927376701636</v>
      </c>
      <c r="J22" s="8" t="s">
        <v>24</v>
      </c>
      <c r="K22" s="8" t="s">
        <v>13</v>
      </c>
      <c r="L22" s="9"/>
      <c r="M22" s="9"/>
      <c r="N22" s="9"/>
    </row>
    <row r="23" spans="1:14" x14ac:dyDescent="0.25">
      <c r="A23" s="17" t="s">
        <v>37</v>
      </c>
      <c r="B23" s="21">
        <v>43927</v>
      </c>
      <c r="C23" s="21">
        <v>46119</v>
      </c>
      <c r="D23" s="10">
        <f t="shared" si="0"/>
        <v>6.0888888888888886</v>
      </c>
      <c r="E23" s="19">
        <v>2.0525000000000002</v>
      </c>
      <c r="F23" s="20">
        <v>2.0724999999999998</v>
      </c>
      <c r="G23" s="4">
        <f>1/(1+E23/100*D23)</f>
        <v>0.88890908139147851</v>
      </c>
      <c r="H23" s="4">
        <f>1/(1+F23/100*D23)</f>
        <v>0.88794788337889818</v>
      </c>
      <c r="I23" s="4">
        <f t="shared" si="1"/>
        <v>0.88842848238518835</v>
      </c>
      <c r="J23" t="s">
        <v>24</v>
      </c>
      <c r="K23" t="s">
        <v>13</v>
      </c>
      <c r="L23" s="4"/>
      <c r="M23" s="4"/>
      <c r="N23" s="4"/>
    </row>
    <row r="24" spans="1:14" s="8" customFormat="1" x14ac:dyDescent="0.25">
      <c r="A24" s="18">
        <v>46120</v>
      </c>
      <c r="B24" s="7">
        <v>43927</v>
      </c>
      <c r="C24" s="7">
        <v>46120</v>
      </c>
      <c r="D24" s="11">
        <f t="shared" si="0"/>
        <v>6.0916666666666668</v>
      </c>
      <c r="E24" s="8">
        <f t="shared" si="2"/>
        <v>2.0529326923076927</v>
      </c>
      <c r="F24" s="8">
        <f t="shared" si="3"/>
        <v>2.0729052197802194</v>
      </c>
      <c r="G24" s="9">
        <f>1/(1+E24/100*D24)</f>
        <v>0.88884320905858294</v>
      </c>
      <c r="H24" s="9">
        <f>1/(1+F24/100*D24)</f>
        <v>0.88788303476500385</v>
      </c>
      <c r="I24" s="9">
        <f>AVERAGE(G24:H24)</f>
        <v>0.88836312191179334</v>
      </c>
      <c r="J24" s="8" t="s">
        <v>24</v>
      </c>
      <c r="K24" s="8" t="s">
        <v>13</v>
      </c>
      <c r="L24" s="9"/>
      <c r="M24" s="9"/>
      <c r="N24" s="9"/>
    </row>
    <row r="25" spans="1:14" x14ac:dyDescent="0.25">
      <c r="A25" s="17" t="s">
        <v>38</v>
      </c>
      <c r="B25" s="21">
        <v>43927</v>
      </c>
      <c r="C25" s="21">
        <v>46483</v>
      </c>
      <c r="D25" s="10">
        <f t="shared" si="0"/>
        <v>7.1</v>
      </c>
      <c r="E25" s="19">
        <v>2.21</v>
      </c>
      <c r="F25" s="20">
        <v>2.2200000000000002</v>
      </c>
      <c r="G25" s="4">
        <f>1/(1+E25/100*D25)</f>
        <v>0.86437147228392885</v>
      </c>
      <c r="H25" s="4">
        <f>1/(1+F25/100*D25)</f>
        <v>0.86384132962457449</v>
      </c>
      <c r="I25" s="4">
        <f t="shared" si="1"/>
        <v>0.86410640095425162</v>
      </c>
      <c r="J25" t="s">
        <v>24</v>
      </c>
      <c r="K25" t="s">
        <v>13</v>
      </c>
      <c r="L25" s="4"/>
      <c r="M25" s="4"/>
      <c r="N25" s="4"/>
    </row>
    <row r="26" spans="1:14" s="8" customFormat="1" x14ac:dyDescent="0.25">
      <c r="A26" s="18">
        <v>46485</v>
      </c>
      <c r="B26" s="7">
        <v>43927</v>
      </c>
      <c r="C26" s="7">
        <v>46485</v>
      </c>
      <c r="D26" s="11">
        <f t="shared" si="0"/>
        <v>7.1055555555555552</v>
      </c>
      <c r="E26" s="8">
        <f t="shared" si="2"/>
        <v>2.2106502732240436</v>
      </c>
      <c r="F26" s="8">
        <f t="shared" si="3"/>
        <v>2.2206502732240438</v>
      </c>
      <c r="G26" s="9">
        <f>1/(1+E26/100*D26)</f>
        <v>0.86424523686829013</v>
      </c>
      <c r="H26" s="9">
        <f>1/(1+F26/100*D26)</f>
        <v>0.86371483455093578</v>
      </c>
      <c r="I26" s="9">
        <f>AVERAGE(G26:H26)</f>
        <v>0.86398003570961301</v>
      </c>
      <c r="J26" s="8" t="s">
        <v>24</v>
      </c>
      <c r="K26" s="8" t="s">
        <v>13</v>
      </c>
      <c r="L26" s="9"/>
      <c r="M26" s="9"/>
      <c r="N26" s="9"/>
    </row>
    <row r="27" spans="1:14" x14ac:dyDescent="0.25">
      <c r="A27" s="14" t="s">
        <v>39</v>
      </c>
      <c r="B27" s="21">
        <v>43927</v>
      </c>
      <c r="C27" s="21">
        <v>46849</v>
      </c>
      <c r="D27" s="10">
        <f t="shared" si="0"/>
        <v>8.1166666666666671</v>
      </c>
      <c r="E27" s="19">
        <v>2.3290000000000002</v>
      </c>
      <c r="F27" s="20">
        <v>2.339</v>
      </c>
      <c r="G27" s="4">
        <f>1/(1+E27/100*D27)</f>
        <v>0.84101660405064438</v>
      </c>
      <c r="H27" s="4">
        <f>1/(1+F27/100*D27)</f>
        <v>0.84044289659764893</v>
      </c>
      <c r="I27" s="4">
        <f t="shared" si="1"/>
        <v>0.84072975032414665</v>
      </c>
      <c r="J27" t="s">
        <v>24</v>
      </c>
      <c r="K27" t="s">
        <v>13</v>
      </c>
    </row>
    <row r="28" spans="1:14" x14ac:dyDescent="0.25">
      <c r="A28" s="14" t="s">
        <v>40</v>
      </c>
      <c r="B28" s="21">
        <v>43927</v>
      </c>
      <c r="C28" s="21">
        <v>47214</v>
      </c>
      <c r="D28" s="10">
        <f t="shared" si="0"/>
        <v>9.1305555555555564</v>
      </c>
      <c r="E28" s="19">
        <v>2.4249999999999998</v>
      </c>
      <c r="F28" s="20">
        <v>2.4449999999999998</v>
      </c>
      <c r="G28" s="4">
        <f>1/(1+E28/100*D28)</f>
        <v>0.81872189552312635</v>
      </c>
      <c r="H28" s="4">
        <f>1/(1+F28/100*D28)</f>
        <v>0.81749967044544536</v>
      </c>
      <c r="I28" s="4">
        <f t="shared" si="1"/>
        <v>0.81811078298428586</v>
      </c>
      <c r="J28" t="s">
        <v>24</v>
      </c>
      <c r="K28" t="s">
        <v>13</v>
      </c>
    </row>
    <row r="29" spans="1:14" x14ac:dyDescent="0.25">
      <c r="A29" s="14" t="s">
        <v>41</v>
      </c>
      <c r="B29" s="21">
        <v>43927</v>
      </c>
      <c r="C29" s="21">
        <v>47581</v>
      </c>
      <c r="D29" s="10">
        <f t="shared" si="0"/>
        <v>10.15</v>
      </c>
      <c r="E29" s="19">
        <v>2.5179999999999998</v>
      </c>
      <c r="F29" s="20">
        <v>2.5329999999999999</v>
      </c>
      <c r="G29" s="4">
        <f>1/(1+E29/100*D29)</f>
        <v>0.79644657396559515</v>
      </c>
      <c r="H29" s="4">
        <f>1/(1+F29/100*D29)</f>
        <v>0.79548198054330621</v>
      </c>
      <c r="I29" s="4">
        <f t="shared" si="1"/>
        <v>0.79596427725445063</v>
      </c>
      <c r="J29" t="s">
        <v>24</v>
      </c>
      <c r="K29" t="s">
        <v>13</v>
      </c>
    </row>
    <row r="30" spans="1:14" x14ac:dyDescent="0.25">
      <c r="A30" s="14" t="s">
        <v>42</v>
      </c>
      <c r="B30" s="21">
        <v>43927</v>
      </c>
      <c r="C30" s="21">
        <v>48310</v>
      </c>
      <c r="D30" s="10">
        <f t="shared" si="0"/>
        <v>12.175000000000001</v>
      </c>
      <c r="E30" s="19">
        <v>2.66</v>
      </c>
      <c r="F30" s="20">
        <v>2.7</v>
      </c>
      <c r="G30" s="4">
        <f>1/(1+E30/100*D30)</f>
        <v>0.75536973460084378</v>
      </c>
      <c r="H30" s="4">
        <f>1/(1+F30/100*D30)</f>
        <v>0.75260117782084335</v>
      </c>
      <c r="I30" s="4">
        <f t="shared" si="1"/>
        <v>0.75398545621084356</v>
      </c>
      <c r="J30" t="s">
        <v>24</v>
      </c>
      <c r="K30" t="s">
        <v>13</v>
      </c>
    </row>
    <row r="31" spans="1:14" x14ac:dyDescent="0.25">
      <c r="A31" s="14" t="s">
        <v>43</v>
      </c>
      <c r="B31" s="21">
        <v>43927</v>
      </c>
      <c r="C31" s="21">
        <v>49405</v>
      </c>
      <c r="D31" s="10">
        <f t="shared" si="0"/>
        <v>15.216666666666667</v>
      </c>
      <c r="E31" s="19">
        <v>2.82</v>
      </c>
      <c r="F31" s="20">
        <v>2.835</v>
      </c>
      <c r="G31" s="4">
        <f>1/(1+E31/100*D31)</f>
        <v>0.6997361994528063</v>
      </c>
      <c r="H31" s="4">
        <f>1/(1+F31/100*D31)</f>
        <v>0.69862039936635123</v>
      </c>
      <c r="I31" s="4">
        <f t="shared" si="1"/>
        <v>0.69917829940957876</v>
      </c>
      <c r="J31" t="s">
        <v>24</v>
      </c>
      <c r="K31" t="s">
        <v>13</v>
      </c>
    </row>
    <row r="32" spans="1:14" x14ac:dyDescent="0.25">
      <c r="A32" s="14" t="s">
        <v>44</v>
      </c>
      <c r="B32" s="21">
        <v>43927</v>
      </c>
      <c r="C32" s="21">
        <v>51232</v>
      </c>
      <c r="D32" s="10">
        <f t="shared" si="0"/>
        <v>20.291666666666668</v>
      </c>
      <c r="E32" s="19">
        <v>2.87</v>
      </c>
      <c r="F32" s="20">
        <v>2.88</v>
      </c>
      <c r="G32" s="4">
        <f>1/(1+E32/100*D32)</f>
        <v>0.63196311441955499</v>
      </c>
      <c r="H32" s="4">
        <f>1/(1+F32/100*D32)</f>
        <v>0.63115374905326938</v>
      </c>
      <c r="I32" s="4">
        <f t="shared" si="1"/>
        <v>0.63155843173641224</v>
      </c>
      <c r="J32" t="s">
        <v>24</v>
      </c>
      <c r="K32" t="s">
        <v>13</v>
      </c>
    </row>
    <row r="33" spans="1:11" x14ac:dyDescent="0.25">
      <c r="A33" s="14" t="s">
        <v>45</v>
      </c>
      <c r="B33" s="21">
        <v>43927</v>
      </c>
      <c r="C33" s="21">
        <v>53058</v>
      </c>
      <c r="D33" s="10">
        <f t="shared" si="0"/>
        <v>25.363888888888887</v>
      </c>
      <c r="E33" s="19">
        <v>2.8279999999999998</v>
      </c>
      <c r="F33" s="20">
        <v>2.8380000000000001</v>
      </c>
      <c r="G33" s="4">
        <f>1/(1+E33/100*D33)</f>
        <v>0.58231256636341344</v>
      </c>
      <c r="H33" s="4">
        <f>1/(1+F33/100*D33)</f>
        <v>0.58145377592690273</v>
      </c>
      <c r="I33" s="4">
        <f t="shared" si="1"/>
        <v>0.58188317114515808</v>
      </c>
      <c r="J33" t="s">
        <v>24</v>
      </c>
      <c r="K33" t="s">
        <v>13</v>
      </c>
    </row>
    <row r="34" spans="1:11" x14ac:dyDescent="0.25">
      <c r="A34" s="14" t="s">
        <v>46</v>
      </c>
      <c r="B34" s="21">
        <v>43927</v>
      </c>
      <c r="C34" s="21">
        <v>54884</v>
      </c>
      <c r="D34" s="10">
        <f t="shared" si="0"/>
        <v>30.43611111111111</v>
      </c>
      <c r="E34" s="19">
        <v>2.7570000000000001</v>
      </c>
      <c r="F34" s="20">
        <v>2.7970000000000002</v>
      </c>
      <c r="G34" s="4">
        <f>1/(1+E34/100*D34)</f>
        <v>0.543737250211072</v>
      </c>
      <c r="H34" s="4">
        <f>1/(1+F34/100*D34)</f>
        <v>0.54016154341198053</v>
      </c>
      <c r="I34" s="4">
        <f t="shared" si="1"/>
        <v>0.54194939681152632</v>
      </c>
      <c r="J34" t="s">
        <v>24</v>
      </c>
      <c r="K34" t="s">
        <v>13</v>
      </c>
    </row>
    <row r="37" spans="1:11" x14ac:dyDescent="0.25">
      <c r="A37" s="14" t="s">
        <v>4</v>
      </c>
      <c r="B37">
        <v>360</v>
      </c>
    </row>
    <row r="38" spans="1:11" x14ac:dyDescent="0.25">
      <c r="A38" s="14" t="s">
        <v>10</v>
      </c>
      <c r="B38" t="s">
        <v>62</v>
      </c>
    </row>
    <row r="39" spans="1:11" x14ac:dyDescent="0.25">
      <c r="A39" s="14" t="s">
        <v>63</v>
      </c>
      <c r="B39" t="s">
        <v>64</v>
      </c>
    </row>
  </sheetData>
  <mergeCells count="2">
    <mergeCell ref="B1:K1"/>
    <mergeCell ref="B2:K2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Bond</vt:lpstr>
      <vt:lpstr>IR Rate BBG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B</dc:creator>
  <cp:lastModifiedBy>Fabian B</cp:lastModifiedBy>
  <dcterms:created xsi:type="dcterms:W3CDTF">2020-04-02T12:56:49Z</dcterms:created>
  <dcterms:modified xsi:type="dcterms:W3CDTF">2020-04-02T14:06:02Z</dcterms:modified>
</cp:coreProperties>
</file>