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bien.charavay\Downloads\"/>
    </mc:Choice>
  </mc:AlternateContent>
  <xr:revisionPtr revIDLastSave="0" documentId="13_ncr:1_{1812F7CC-48D8-476D-BEC2-E8B52CB4033C}" xr6:coauthVersionLast="41" xr6:coauthVersionMax="41" xr10:uidLastSave="{00000000-0000-0000-0000-000000000000}"/>
  <bookViews>
    <workbookView xWindow="-110" yWindow="-110" windowWidth="19420" windowHeight="10420" activeTab="3" xr2:uid="{00000000-000D-0000-FFFF-FFFF00000000}"/>
  </bookViews>
  <sheets>
    <sheet name="Données " sheetId="7" r:id="rId1"/>
    <sheet name="Base" sheetId="8" r:id="rId2"/>
    <sheet name="Flux Thermique" sheetId="34" r:id="rId3"/>
    <sheet name="Feuil1" sheetId="46" r:id="rId4"/>
  </sheets>
  <definedNames>
    <definedName name="Béton">'Données '!$C$4:$C$40</definedName>
    <definedName name="Briques">'Données '!$C$92:$C$107</definedName>
    <definedName name="Double">'Données '!$Z$3:$Z$5</definedName>
    <definedName name="Isolants">'Données '!$C$51:$C$90</definedName>
    <definedName name="Matériaux">'Données '!$B$2:$B$7</definedName>
    <definedName name="Matière">'Données '!$W$2:$W$6</definedName>
    <definedName name="PBéton">'Données '!$H$3:$H$7</definedName>
    <definedName name="PBriques">'Données '!$J$3:$J$6</definedName>
    <definedName name="PIsolants">'Données '!$I$3:$I$10</definedName>
    <definedName name="Plâtre">'Données '!$C$42:$C$50</definedName>
    <definedName name="PPlâtre">'Données '!$G$3:$G$6</definedName>
    <definedName name="Psols">'Données '!$K$3:$K$6</definedName>
    <definedName name="Sols">'Données '!$C$108:$C$120</definedName>
    <definedName name="Triple">'Données '!$AA$2:$AA$4</definedName>
    <definedName name="Typevitrage">'Données '!$X$1:$X$5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7" l="1"/>
  <c r="E43" i="7"/>
  <c r="E42" i="7"/>
  <c r="E41" i="7"/>
  <c r="E40" i="7"/>
  <c r="E39" i="7"/>
  <c r="E38" i="7"/>
  <c r="E37" i="7"/>
  <c r="E36" i="7"/>
  <c r="E35" i="7"/>
  <c r="E33" i="7"/>
  <c r="E34" i="7"/>
  <c r="E32" i="7"/>
  <c r="E30" i="7"/>
  <c r="E31" i="7"/>
  <c r="E29" i="7"/>
  <c r="E28" i="7"/>
  <c r="E27" i="7"/>
  <c r="P33" i="46"/>
  <c r="E33" i="46"/>
  <c r="O32" i="46"/>
  <c r="Q32" i="46" s="1"/>
  <c r="D32" i="46"/>
  <c r="F32" i="46" s="1"/>
  <c r="O31" i="46"/>
  <c r="Q31" i="46" s="1"/>
  <c r="D31" i="46"/>
  <c r="F31" i="46" s="1"/>
  <c r="O30" i="46"/>
  <c r="Q30" i="46" s="1"/>
  <c r="D30" i="46"/>
  <c r="F30" i="46" s="1"/>
  <c r="O29" i="46"/>
  <c r="Q29" i="46" s="1"/>
  <c r="D29" i="46"/>
  <c r="F29" i="46" s="1"/>
  <c r="O28" i="46"/>
  <c r="Q28" i="46" s="1"/>
  <c r="D28" i="46"/>
  <c r="F28" i="46" s="1"/>
  <c r="O27" i="46"/>
  <c r="Q27" i="46" s="1"/>
  <c r="D27" i="46"/>
  <c r="F27" i="46" s="1"/>
  <c r="E21" i="46"/>
  <c r="D20" i="46"/>
  <c r="F20" i="46" s="1"/>
  <c r="D19" i="46"/>
  <c r="F19" i="46" s="1"/>
  <c r="D18" i="46"/>
  <c r="F18" i="46" s="1"/>
  <c r="D17" i="46"/>
  <c r="F17" i="46" s="1"/>
  <c r="D16" i="46"/>
  <c r="F16" i="46" s="1"/>
  <c r="P15" i="46"/>
  <c r="D15" i="46"/>
  <c r="F15" i="46" s="1"/>
  <c r="F9" i="46"/>
  <c r="T27" i="46" s="1"/>
  <c r="D9" i="46"/>
  <c r="I15" i="46" s="1"/>
  <c r="G7" i="46"/>
  <c r="C9" i="46" s="1"/>
  <c r="E9" i="46" s="1"/>
  <c r="G9" i="46" s="1"/>
  <c r="I9" i="46" s="1"/>
  <c r="E7" i="46"/>
  <c r="E3" i="46"/>
  <c r="D3" i="46"/>
  <c r="D3" i="8"/>
  <c r="F3" i="46" l="1"/>
  <c r="G27" i="46"/>
  <c r="H27" i="46" s="1"/>
  <c r="G15" i="46"/>
  <c r="H15" i="46" s="1"/>
  <c r="J15" i="46" s="1"/>
  <c r="K15" i="46" s="1"/>
  <c r="R27" i="46"/>
  <c r="S27" i="46" s="1"/>
  <c r="U27" i="46" s="1"/>
  <c r="I27" i="46"/>
  <c r="H9" i="46"/>
  <c r="P15" i="8"/>
  <c r="D15" i="8"/>
  <c r="F15" i="8" s="1"/>
  <c r="P33" i="8"/>
  <c r="E7" i="8"/>
  <c r="G7" i="8" s="1"/>
  <c r="J27" i="46" l="1"/>
  <c r="Q15" i="46"/>
  <c r="R15" i="46" s="1"/>
  <c r="S15" i="46" s="1"/>
  <c r="J9" i="46"/>
  <c r="E11" i="7"/>
  <c r="D30" i="8"/>
  <c r="D29" i="8"/>
  <c r="D28" i="8"/>
  <c r="D27" i="8"/>
  <c r="D20" i="8"/>
  <c r="D19" i="8"/>
  <c r="D18" i="8"/>
  <c r="F18" i="8" s="1"/>
  <c r="D17" i="8"/>
  <c r="D16" i="8"/>
  <c r="D31" i="8"/>
  <c r="E22" i="7"/>
  <c r="E21" i="7"/>
  <c r="E23" i="7"/>
  <c r="E24" i="7"/>
  <c r="E20" i="7"/>
  <c r="E18" i="7"/>
  <c r="E17" i="7"/>
  <c r="E16" i="7"/>
  <c r="E15" i="7"/>
  <c r="E14" i="7"/>
  <c r="E13" i="7"/>
  <c r="E19" i="7"/>
  <c r="D32" i="8"/>
  <c r="F32" i="8" s="1"/>
  <c r="E12" i="7"/>
  <c r="E10" i="7"/>
  <c r="E8" i="7"/>
  <c r="E9" i="7"/>
  <c r="E33" i="8"/>
  <c r="E21" i="8"/>
  <c r="F20" i="8" l="1"/>
  <c r="F19" i="8"/>
  <c r="F17" i="8"/>
  <c r="F16" i="8"/>
  <c r="E25" i="7" l="1"/>
  <c r="O32" i="8"/>
  <c r="Q32" i="8" s="1"/>
  <c r="O31" i="8"/>
  <c r="Q31" i="8" s="1"/>
  <c r="O30" i="8"/>
  <c r="Q30" i="8" s="1"/>
  <c r="O29" i="8"/>
  <c r="Q29" i="8" s="1"/>
  <c r="O28" i="8"/>
  <c r="Q28" i="8" s="1"/>
  <c r="O27" i="8"/>
  <c r="Q27" i="8" s="1"/>
  <c r="R27" i="8" l="1"/>
  <c r="S27" i="8" s="1"/>
  <c r="F31" i="8"/>
  <c r="F30" i="8"/>
  <c r="F29" i="8"/>
  <c r="F28" i="8"/>
  <c r="F27" i="8"/>
  <c r="F9" i="8"/>
  <c r="C9" i="8"/>
  <c r="E9" i="8" s="1"/>
  <c r="G9" i="8" s="1"/>
  <c r="I9" i="8" s="1"/>
  <c r="E3" i="8"/>
  <c r="S30" i="7"/>
  <c r="U30" i="7" s="1"/>
  <c r="S29" i="7"/>
  <c r="U29" i="7" s="1"/>
  <c r="S28" i="7"/>
  <c r="U28" i="7" s="1"/>
  <c r="S27" i="7"/>
  <c r="U27" i="7" s="1"/>
  <c r="S26" i="7"/>
  <c r="U26" i="7" s="1"/>
  <c r="S25" i="7"/>
  <c r="U25" i="7" s="1"/>
  <c r="S24" i="7"/>
  <c r="U24" i="7" s="1"/>
  <c r="S23" i="7"/>
  <c r="U23" i="7" s="1"/>
  <c r="S22" i="7"/>
  <c r="U22" i="7" s="1"/>
  <c r="S21" i="7"/>
  <c r="U21" i="7" s="1"/>
  <c r="S20" i="7"/>
  <c r="U20" i="7" s="1"/>
  <c r="S19" i="7"/>
  <c r="U19" i="7" s="1"/>
  <c r="S18" i="7"/>
  <c r="U18" i="7" s="1"/>
  <c r="S17" i="7"/>
  <c r="U17" i="7" s="1"/>
  <c r="S16" i="7"/>
  <c r="U16" i="7" s="1"/>
  <c r="S15" i="7"/>
  <c r="U15" i="7" s="1"/>
  <c r="S14" i="7"/>
  <c r="U14" i="7" s="1"/>
  <c r="S13" i="7"/>
  <c r="U13" i="7" s="1"/>
  <c r="S12" i="7"/>
  <c r="U12" i="7" s="1"/>
  <c r="S11" i="7"/>
  <c r="U11" i="7" s="1"/>
  <c r="S10" i="7"/>
  <c r="U10" i="7" s="1"/>
  <c r="S9" i="7"/>
  <c r="U9" i="7" s="1"/>
  <c r="S8" i="7"/>
  <c r="U8" i="7" s="1"/>
  <c r="S7" i="7"/>
  <c r="U7" i="7" s="1"/>
  <c r="S6" i="7"/>
  <c r="U6" i="7" s="1"/>
  <c r="S5" i="7"/>
  <c r="U5" i="7" s="1"/>
  <c r="S4" i="7"/>
  <c r="U4" i="7" s="1"/>
  <c r="S3" i="7"/>
  <c r="H9" i="8" l="1"/>
  <c r="Q15" i="8" s="1"/>
  <c r="T27" i="8"/>
  <c r="I27" i="8"/>
  <c r="G27" i="8"/>
  <c r="H27" i="8" s="1"/>
  <c r="F3" i="8"/>
  <c r="R15" i="8" l="1"/>
  <c r="S15" i="8" s="1"/>
  <c r="D9" i="8"/>
  <c r="J9" i="8" s="1"/>
  <c r="U27" i="8"/>
  <c r="J27" i="8"/>
  <c r="I15" i="8" l="1"/>
  <c r="G15" i="8"/>
  <c r="H15" i="8" s="1"/>
  <c r="J15" i="8" l="1"/>
  <c r="K15" i="8" s="1"/>
  <c r="I38" i="46"/>
  <c r="K27" i="46"/>
  <c r="I38" i="8"/>
  <c r="K27" i="8"/>
</calcChain>
</file>

<file path=xl/sharedStrings.xml><?xml version="1.0" encoding="utf-8"?>
<sst xmlns="http://schemas.openxmlformats.org/spreadsheetml/2006/main" count="494" uniqueCount="259">
  <si>
    <t>TEMPERATURE</t>
  </si>
  <si>
    <t>Fenêtres</t>
  </si>
  <si>
    <t>Toiture</t>
  </si>
  <si>
    <t>Matériau</t>
  </si>
  <si>
    <t>Lambda</t>
  </si>
  <si>
    <t>Plâtre</t>
  </si>
  <si>
    <t>PPlâtre</t>
  </si>
  <si>
    <t>PBéton</t>
  </si>
  <si>
    <t>PIsolants</t>
  </si>
  <si>
    <t>Pbriques</t>
  </si>
  <si>
    <t>Ville</t>
  </si>
  <si>
    <t>DJU</t>
  </si>
  <si>
    <t>Temp</t>
  </si>
  <si>
    <t>HR</t>
  </si>
  <si>
    <t>Ecart moyenne saison froide 1/10 au 01/04</t>
  </si>
  <si>
    <t>Temp intérieur</t>
  </si>
  <si>
    <t>Température moyenne hiver</t>
  </si>
  <si>
    <t>R-3</t>
  </si>
  <si>
    <t>Béton</t>
  </si>
  <si>
    <t>Béton de cendres</t>
  </si>
  <si>
    <t>Doubles vitrages verticaux remplissage argon à 85 %</t>
  </si>
  <si>
    <t>R-2</t>
  </si>
  <si>
    <t>Isolants</t>
  </si>
  <si>
    <t>Besançon</t>
  </si>
  <si>
    <t>Béton de copeaux de bois</t>
  </si>
  <si>
    <t>Doubles vitrages verticaux remplissage air à 100%</t>
  </si>
  <si>
    <t>R-1</t>
  </si>
  <si>
    <t>Bauge</t>
  </si>
  <si>
    <t>Briques</t>
  </si>
  <si>
    <t>Biarrits</t>
  </si>
  <si>
    <t>Béton de pierre ponce</t>
  </si>
  <si>
    <t>Triples vitraux verticaux remplissage argon à 85%</t>
  </si>
  <si>
    <t>RDC</t>
  </si>
  <si>
    <t>Béton caverneux</t>
  </si>
  <si>
    <t>Bordeaux</t>
  </si>
  <si>
    <t>Béton de pouzzolane</t>
  </si>
  <si>
    <t>Triples vitraux verticaux remplissage air à 100%</t>
  </si>
  <si>
    <t>R+1</t>
  </si>
  <si>
    <t>Béton caverneux d'argile expensée</t>
  </si>
  <si>
    <t>Brest</t>
  </si>
  <si>
    <t>Béton de terre stabilisée</t>
  </si>
  <si>
    <t xml:space="preserve">Fenêtres battantes avec menuiseries métalliques à rupture de pont thermique </t>
  </si>
  <si>
    <t>R+2</t>
  </si>
  <si>
    <t>Caen</t>
  </si>
  <si>
    <t>Béton de vermiculite</t>
  </si>
  <si>
    <t>R+3</t>
  </si>
  <si>
    <t>Clermont Ferrand</t>
  </si>
  <si>
    <t>Béton plein</t>
  </si>
  <si>
    <t>R+4</t>
  </si>
  <si>
    <t>La rochelles</t>
  </si>
  <si>
    <t>Béton plein (laitier granulé)</t>
  </si>
  <si>
    <t>R+5</t>
  </si>
  <si>
    <t>Le Mans</t>
  </si>
  <si>
    <t>Béton plein armé</t>
  </si>
  <si>
    <t>R+6</t>
  </si>
  <si>
    <t>Lille</t>
  </si>
  <si>
    <t>Béton plein d'argile expansée</t>
  </si>
  <si>
    <t>R+7</t>
  </si>
  <si>
    <t>Lyon</t>
  </si>
  <si>
    <t>R+8</t>
  </si>
  <si>
    <t>Monaco</t>
  </si>
  <si>
    <t>Argile ou limon</t>
  </si>
  <si>
    <t>R+9</t>
  </si>
  <si>
    <t>Marseille</t>
  </si>
  <si>
    <t>Roche homogène</t>
  </si>
  <si>
    <t>R+10</t>
  </si>
  <si>
    <t>Montélimar</t>
  </si>
  <si>
    <t>Sable et gravier (tout venant)</t>
  </si>
  <si>
    <t>R+11</t>
  </si>
  <si>
    <t>Nancy</t>
  </si>
  <si>
    <t>R+12</t>
  </si>
  <si>
    <t>Nantes</t>
  </si>
  <si>
    <t>Caoutchouc</t>
  </si>
  <si>
    <t>R+13</t>
  </si>
  <si>
    <t>M27</t>
  </si>
  <si>
    <t>Nice</t>
  </si>
  <si>
    <t>Linoléom</t>
  </si>
  <si>
    <t>R+14</t>
  </si>
  <si>
    <t>M28</t>
  </si>
  <si>
    <t>Nîmes</t>
  </si>
  <si>
    <t>Plaque de liège</t>
  </si>
  <si>
    <t>R+15</t>
  </si>
  <si>
    <t>M29</t>
  </si>
  <si>
    <t>Orléans</t>
  </si>
  <si>
    <t>Plastique</t>
  </si>
  <si>
    <t>R+16</t>
  </si>
  <si>
    <t>M30</t>
  </si>
  <si>
    <t>Paris</t>
  </si>
  <si>
    <t>Sous-couche caoutchouc-mousse</t>
  </si>
  <si>
    <t>R+17</t>
  </si>
  <si>
    <t>M31</t>
  </si>
  <si>
    <t>Pain</t>
  </si>
  <si>
    <t>Sous-couche feutre</t>
  </si>
  <si>
    <t>R+18</t>
  </si>
  <si>
    <t>M32</t>
  </si>
  <si>
    <t>Perpignan</t>
  </si>
  <si>
    <t>Sous-couche laine</t>
  </si>
  <si>
    <t>R+19</t>
  </si>
  <si>
    <t>Poitiers</t>
  </si>
  <si>
    <t>Sous-couche liège</t>
  </si>
  <si>
    <t>R+20</t>
  </si>
  <si>
    <t>Reims</t>
  </si>
  <si>
    <t>Tapis / revêtement textile</t>
  </si>
  <si>
    <t>Rennes</t>
  </si>
  <si>
    <t>Saint-Didier</t>
  </si>
  <si>
    <t>Strasbourg</t>
  </si>
  <si>
    <t>Toulouse</t>
  </si>
  <si>
    <t>Béton fibragglo (plaque) 350 &lt; p &lt;= 450</t>
  </si>
  <si>
    <t>Béton fibragglo (plaque) 450 &lt; p &lt;= 550</t>
  </si>
  <si>
    <t>Béton fibragglo (plaque) p &lt;= 350</t>
  </si>
  <si>
    <t>Pisé</t>
  </si>
  <si>
    <t>Plâtre Placo-plâtre standard</t>
  </si>
  <si>
    <t>Plâtre Placo-plâtre coupe feu</t>
  </si>
  <si>
    <t>Laine de roche classe RA1</t>
  </si>
  <si>
    <t>Laine de roche classe RA2</t>
  </si>
  <si>
    <t>Laine de roche classe RA3</t>
  </si>
  <si>
    <t>Laine de roche classe RB3</t>
  </si>
  <si>
    <t>Laine de roche classe RB4</t>
  </si>
  <si>
    <t>Laine de verre classe VA1</t>
  </si>
  <si>
    <t>Laine de verre classe VA2</t>
  </si>
  <si>
    <t>Laine de verre classe VA3</t>
  </si>
  <si>
    <t>Laine de verre classe VA4</t>
  </si>
  <si>
    <t>Laine de verre classe VA5</t>
  </si>
  <si>
    <t>Laine de verre classe VB1</t>
  </si>
  <si>
    <t>Laine de verre classe VB2</t>
  </si>
  <si>
    <t>Laine de verre classe VB3</t>
  </si>
  <si>
    <t>Laine de verre classe VB4</t>
  </si>
  <si>
    <t>Laine de verre classe VB5</t>
  </si>
  <si>
    <t>Laine de verre classe VC1</t>
  </si>
  <si>
    <t>Laine de verre classe VC2</t>
  </si>
  <si>
    <t>Laine de verre classe VC3</t>
  </si>
  <si>
    <t>Laine de verre classe VC4</t>
  </si>
  <si>
    <t>Laine de verre classe VC5</t>
  </si>
  <si>
    <t>Laine de verre classe VD1</t>
  </si>
  <si>
    <t>Laine de verre classe VD2</t>
  </si>
  <si>
    <t>Laine de verre classe VD3</t>
  </si>
  <si>
    <t>Laine de verre classe VE1</t>
  </si>
  <si>
    <t>Laine de verre classe VE2</t>
  </si>
  <si>
    <t>Mousse de polyuréthane avec plaque Placo ou dérivés bois</t>
  </si>
  <si>
    <t>Mousse de polyuréthane entre plaques verre ou métal</t>
  </si>
  <si>
    <t>Mousse de polyuréthane type Knauf Thane 24</t>
  </si>
  <si>
    <t>Mousse phénolique rigide</t>
  </si>
  <si>
    <t>Mousse rigide de polychlorure de vinyle Q2</t>
  </si>
  <si>
    <t>Mousse rigide de polychlorure de vinyle Q3</t>
  </si>
  <si>
    <t>Polystyrène extrudé</t>
  </si>
  <si>
    <t>Terre cuite masse volumique nominale 1000</t>
  </si>
  <si>
    <t>Terre cuite masse volumique nominale 1100</t>
  </si>
  <si>
    <t>Terre cuite masse volumique nominale 1200</t>
  </si>
  <si>
    <t>Terre cuite masse volumique nominale 1300</t>
  </si>
  <si>
    <t>Terre cuite masse volumique nominale 1400</t>
  </si>
  <si>
    <t>Terre cuite masse volumique nominale 1500</t>
  </si>
  <si>
    <t>Terre cuite masse volumique nominale 1600</t>
  </si>
  <si>
    <t>Terre cuite masse volumique nominale 1700</t>
  </si>
  <si>
    <t>Terre cuite masse volumique nominale 1800</t>
  </si>
  <si>
    <t>Terre cuite masse volumique nominale 1900</t>
  </si>
  <si>
    <t>Terre cuite masse volumique nominale 2000</t>
  </si>
  <si>
    <t>Terre cuite masse volumique nominale 2100</t>
  </si>
  <si>
    <t>Terre cuite masse volumique nominale 2200</t>
  </si>
  <si>
    <t>Terre cuite masse volumique nominale 2300</t>
  </si>
  <si>
    <t>Terre cuite masse volumique nominale 2400</t>
  </si>
  <si>
    <t>Temps base hiver</t>
  </si>
  <si>
    <t>Temp été</t>
  </si>
  <si>
    <t>Delta de Température max</t>
  </si>
  <si>
    <t>Dimensions</t>
  </si>
  <si>
    <t>Longeur</t>
  </si>
  <si>
    <t>en M</t>
  </si>
  <si>
    <t>Largeur</t>
  </si>
  <si>
    <t>Hauteur</t>
  </si>
  <si>
    <t>Etage</t>
  </si>
  <si>
    <t>Surface murs</t>
  </si>
  <si>
    <t>en m²</t>
  </si>
  <si>
    <t>Surface plancher</t>
  </si>
  <si>
    <t>Surface vitrées</t>
  </si>
  <si>
    <t>Murs</t>
  </si>
  <si>
    <t>Mur</t>
  </si>
  <si>
    <t>Conduc lambda</t>
  </si>
  <si>
    <t>Epaisseur</t>
  </si>
  <si>
    <t>Resistances Mur</t>
  </si>
  <si>
    <t>Rtot</t>
  </si>
  <si>
    <t>Coefficient de transmision surfacique</t>
  </si>
  <si>
    <t>Flux thermique à travers les murs</t>
  </si>
  <si>
    <t>Matériaux</t>
  </si>
  <si>
    <t>Type de matériaux</t>
  </si>
  <si>
    <t>R = e/l</t>
  </si>
  <si>
    <t>Rtot=R1+R2+R3[….]</t>
  </si>
  <si>
    <t>U=1/Rtot</t>
  </si>
  <si>
    <t>SP</t>
  </si>
  <si>
    <r>
      <t>Φ</t>
    </r>
    <r>
      <rPr>
        <vertAlign val="subscript"/>
        <sz val="13.5"/>
        <color rgb="FF000000"/>
        <rFont val="Calibri"/>
        <family val="2"/>
        <scheme val="minor"/>
      </rPr>
      <t>M</t>
    </r>
    <r>
      <rPr>
        <sz val="13.5"/>
        <color rgb="FF000000"/>
        <rFont val="Calibri"/>
        <family val="2"/>
        <scheme val="minor"/>
      </rPr>
      <t> = φ</t>
    </r>
    <r>
      <rPr>
        <vertAlign val="subscript"/>
        <sz val="13.5"/>
        <color rgb="FF000000"/>
        <rFont val="Calibri"/>
        <family val="2"/>
        <scheme val="minor"/>
      </rPr>
      <t>M</t>
    </r>
    <r>
      <rPr>
        <sz val="13.5"/>
        <color rgb="FF000000"/>
        <rFont val="Calibri"/>
        <family val="2"/>
        <scheme val="minor"/>
      </rPr>
      <t> S</t>
    </r>
    <r>
      <rPr>
        <vertAlign val="subscript"/>
        <sz val="13.5"/>
        <color rgb="FF000000"/>
        <rFont val="Calibri"/>
        <family val="2"/>
        <scheme val="minor"/>
      </rPr>
      <t>M</t>
    </r>
    <r>
      <rPr>
        <sz val="13.5"/>
        <color rgb="FF000000"/>
        <rFont val="Calibri"/>
        <family val="2"/>
        <scheme val="minor"/>
      </rPr>
      <t> </t>
    </r>
  </si>
  <si>
    <t>Unités</t>
  </si>
  <si>
    <t>W/K.m</t>
  </si>
  <si>
    <t>M</t>
  </si>
  <si>
    <t>M².K/W</t>
  </si>
  <si>
    <t>m²</t>
  </si>
  <si>
    <t>W</t>
  </si>
  <si>
    <t>kW</t>
  </si>
  <si>
    <t>Plancher</t>
  </si>
  <si>
    <t>Plafond</t>
  </si>
  <si>
    <t>https://www.picbleu.fr/page/l-isolation-thermique-double-et-triple-vitrage-isolant</t>
  </si>
  <si>
    <t>Sols</t>
  </si>
  <si>
    <t>Psols</t>
  </si>
  <si>
    <t>Surface parois opaques</t>
  </si>
  <si>
    <t>Surface parois opaques et vitrées</t>
  </si>
  <si>
    <t>Béton cellulaire collé masse vol, 400</t>
  </si>
  <si>
    <t>Béton cellulaire collé masse vol, 450</t>
  </si>
  <si>
    <t>Béton cellulaire collé masse vol, 500</t>
  </si>
  <si>
    <t>Béton cellulaire collé masse vol, 550</t>
  </si>
  <si>
    <t>Béton cellulaire collé masse vol, 600</t>
  </si>
  <si>
    <t>Béton cellulaire collé masse vol, 650</t>
  </si>
  <si>
    <t>Béton cellulaire collé masse vol, 700</t>
  </si>
  <si>
    <t>Béton cellulaire collé masse vol, 750</t>
  </si>
  <si>
    <t>Béton cellulaire collé masse vol, 800</t>
  </si>
  <si>
    <t>Béton cellulaire maçonné masse vol, 400</t>
  </si>
  <si>
    <t>Béton cellulaire maçonné masse vol, 450</t>
  </si>
  <si>
    <t>Béton cellulaire maçonné masse vol, 500</t>
  </si>
  <si>
    <t>Béton cellulaire maçonné masse vol, 550</t>
  </si>
  <si>
    <t>Béton cellulaire maçonné masse vol, 600</t>
  </si>
  <si>
    <t>Béton cellulaire maçonné masse vol, 650</t>
  </si>
  <si>
    <t>Béton cellulaire maçonné masse vol, 700</t>
  </si>
  <si>
    <t>Béton cellulaire maçonné masse vol, 750</t>
  </si>
  <si>
    <t>Béton cellulaire maçonné masse vol, 800</t>
  </si>
  <si>
    <t>Béton de vermiculite (préfa, Usine)</t>
  </si>
  <si>
    <t>Plâtre haute dureté masse vol, 800</t>
  </si>
  <si>
    <t>Plâtre haute dureté masse vol, 600</t>
  </si>
  <si>
    <t>Plâtre haute dureté masse vol, 1400</t>
  </si>
  <si>
    <t>Plâtre haute dureté masse vol, 1100</t>
  </si>
  <si>
    <t>Plâtre courant (enduit intérieur) masse vol, p &lt;= 1000</t>
  </si>
  <si>
    <t>Plâtre courant (enduit intérieur) masse vol, 1200</t>
  </si>
  <si>
    <t>Polystyrène expansé Réf, AM</t>
  </si>
  <si>
    <t>Polystyrène expansé Réf, BM ou CM</t>
  </si>
  <si>
    <t>Polystyrène expansé Réf, CM ou CC</t>
  </si>
  <si>
    <t>Polysthyrène expansé Réf, DM ou DC</t>
  </si>
  <si>
    <t>Polystyrène expansé Réf, EM ou EC</t>
  </si>
  <si>
    <t>Polystyrène expansé Réf, FM ou FC</t>
  </si>
  <si>
    <t>Polystyrène expansé Réf, GM ou GC</t>
  </si>
  <si>
    <t>Total déperditions par niveaux</t>
  </si>
  <si>
    <t>Double vitrage standard</t>
  </si>
  <si>
    <t xml:space="preserve">Double vitrage supérieur sans gaz </t>
  </si>
  <si>
    <t>Bois</t>
  </si>
  <si>
    <t>Aluminium</t>
  </si>
  <si>
    <t xml:space="preserve">Acier </t>
  </si>
  <si>
    <t>PVC</t>
  </si>
  <si>
    <t>Triple vitrage superieur avec gaz Argon</t>
  </si>
  <si>
    <t>Triple vitrage supérieur avec gaz argon et feuille intercalaire</t>
  </si>
  <si>
    <t>Triple</t>
  </si>
  <si>
    <t>Double</t>
  </si>
  <si>
    <t>Surface fenêtres</t>
  </si>
  <si>
    <t xml:space="preserve">Type de chaudière utilisé </t>
  </si>
  <si>
    <t>B15</t>
  </si>
  <si>
    <t>B16</t>
  </si>
  <si>
    <t>B17</t>
  </si>
  <si>
    <t>B18</t>
  </si>
  <si>
    <t>B19</t>
  </si>
  <si>
    <t>B20</t>
  </si>
  <si>
    <t>B27</t>
  </si>
  <si>
    <t>B28</t>
  </si>
  <si>
    <t>B29</t>
  </si>
  <si>
    <t>B30</t>
  </si>
  <si>
    <t>B31</t>
  </si>
  <si>
    <t>B32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</si>
</sst>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3.5"/>
      <color rgb="FF000000"/>
      <name val="Calibri"/>
      <family val="2"/>
      <scheme val="minor"/>
    </font>
    <font>
      <vertAlign val="subscript"/>
      <sz val="13.5"/>
      <color rgb="FF00000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color theme="7" tint="-0.499984740745262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8"/>
      <color rgb="FF7B6F6F"/>
      <name val="Verdana"/>
      <family val="2"/>
    </font>
    <font>
      <sz val="8"/>
      <color rgb="FF7B6F6F"/>
      <name val="Verdana"/>
      <family val="2"/>
    </font>
    <font>
      <sz val="1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EA9DB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FE598"/>
        <bgColor rgb="FFFFE598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4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75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1" xfId="0" applyBorder="1"/>
    <xf numFmtId="0" fontId="4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5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6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1" fontId="5" fillId="9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/>
    <xf numFmtId="0" fontId="5" fillId="6" borderId="0" xfId="0" applyFont="1" applyFill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0" fillId="0" borderId="0" xfId="0" applyNumberFormat="1"/>
    <xf numFmtId="0" fontId="10" fillId="0" borderId="0" xfId="1" applyFont="1"/>
    <xf numFmtId="0" fontId="11" fillId="0" borderId="0" xfId="0" applyFont="1"/>
    <xf numFmtId="0" fontId="12" fillId="6" borderId="4" xfId="0" applyFont="1" applyFill="1" applyBorder="1" applyAlignment="1">
      <alignment vertical="center" wrapText="1"/>
    </xf>
    <xf numFmtId="0" fontId="12" fillId="6" borderId="4" xfId="0" applyFont="1" applyFill="1" applyBorder="1" applyAlignment="1">
      <alignment horizontal="center" vertical="center" wrapText="1"/>
    </xf>
    <xf numFmtId="2" fontId="1" fillId="1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Continuous" vertical="center"/>
    </xf>
    <xf numFmtId="0" fontId="1" fillId="3" borderId="3" xfId="0" applyFont="1" applyFill="1" applyBorder="1" applyAlignment="1">
      <alignment horizontal="centerContinuous" vertical="center"/>
    </xf>
    <xf numFmtId="0" fontId="1" fillId="3" borderId="9" xfId="0" applyFont="1" applyFill="1" applyBorder="1" applyAlignment="1">
      <alignment horizontal="centerContinuous" vertical="center"/>
    </xf>
    <xf numFmtId="0" fontId="0" fillId="11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8" fillId="10" borderId="1" xfId="0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12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1" fillId="12" borderId="7" xfId="0" applyNumberFormat="1" applyFont="1" applyFill="1" applyBorder="1" applyAlignment="1">
      <alignment horizontal="center" vertical="center"/>
    </xf>
    <xf numFmtId="2" fontId="1" fillId="12" borderId="5" xfId="0" applyNumberFormat="1" applyFont="1" applyFill="1" applyBorder="1" applyAlignment="1">
      <alignment horizontal="center" vertical="center"/>
    </xf>
    <xf numFmtId="2" fontId="1" fillId="12" borderId="6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2" fontId="1" fillId="1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</xf>
  </cellXfs>
  <cellStyles count="2">
    <cellStyle name="Lien hypertexte" xfId="1" builtinId="8"/>
    <cellStyle name="Normal" xfId="0" builtinId="0"/>
  </cellStyles>
  <dxfs count="148">
    <dxf>
      <font>
        <color rgb="FF9C5700"/>
      </font>
      <fill>
        <patternFill>
          <bgColor rgb="FFFFEB9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f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u/>
        <color auto="1"/>
      </font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/>
      </font>
      <fill>
        <patternFill patternType="solid">
          <f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9797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/>
      </font>
      <fill>
        <patternFill patternType="solid">
          <fgColor theme="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u/>
        <color auto="1"/>
      </font>
      <fill>
        <patternFill>
          <bgColor theme="9" tint="0.59996337778862885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 patternType="solid">
          <fgColor theme="0"/>
        </patternFill>
      </fill>
    </dxf>
  </dxfs>
  <tableStyles count="0" defaultTableStyle="TableStyleMedium2" defaultPivotStyle="PivotStyleLight16"/>
  <colors>
    <mruColors>
      <color rgb="FFFF9797"/>
      <color rgb="FFFF5050"/>
      <color rgb="FFFF7C80"/>
      <color rgb="FFFF4747"/>
      <color rgb="FFFFA7A7"/>
      <color rgb="FFFF9393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icbleu.fr/page/l-isolation-thermique-double-et-triple-vitrage-isola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F142"/>
  <sheetViews>
    <sheetView topLeftCell="A13" zoomScale="85" zoomScaleNormal="85" workbookViewId="0">
      <selection activeCell="E27" sqref="E27:F44"/>
    </sheetView>
  </sheetViews>
  <sheetFormatPr baseColWidth="10" defaultColWidth="20" defaultRowHeight="10.5" x14ac:dyDescent="0.35"/>
  <cols>
    <col min="1" max="1" width="5.54296875" style="33" bestFit="1" customWidth="1"/>
    <col min="2" max="2" width="5.7265625" style="33" bestFit="1" customWidth="1"/>
    <col min="3" max="3" width="36.54296875" style="12" bestFit="1" customWidth="1"/>
    <col min="4" max="4" width="5.81640625" style="38" bestFit="1" customWidth="1"/>
    <col min="5" max="5" width="5.81640625" style="33" bestFit="1" customWidth="1"/>
    <col min="6" max="6" width="6.6328125" style="33" bestFit="1" customWidth="1"/>
    <col min="7" max="8" width="5.54296875" style="38" bestFit="1" customWidth="1"/>
    <col min="9" max="9" width="6.54296875" style="38" bestFit="1" customWidth="1"/>
    <col min="10" max="10" width="6.6328125" style="33" bestFit="1" customWidth="1"/>
    <col min="11" max="11" width="5" style="33" bestFit="1" customWidth="1"/>
    <col min="12" max="12" width="3.453125" style="33" customWidth="1"/>
    <col min="13" max="13" width="8.7265625" style="33" bestFit="1" customWidth="1"/>
    <col min="14" max="14" width="4.1796875" style="33" bestFit="1" customWidth="1"/>
    <col min="15" max="15" width="3.6328125" style="33" bestFit="1" customWidth="1"/>
    <col min="16" max="16" width="2.7265625" style="33" bestFit="1" customWidth="1"/>
    <col min="17" max="17" width="3.6328125" style="33" bestFit="1" customWidth="1"/>
    <col min="18" max="18" width="2.7265625" style="33" bestFit="1" customWidth="1"/>
    <col min="19" max="19" width="10.453125" style="33" bestFit="1" customWidth="1"/>
    <col min="20" max="20" width="7.6328125" style="33" customWidth="1"/>
    <col min="21" max="21" width="15.81640625" style="33" bestFit="1" customWidth="1"/>
    <col min="22" max="22" width="5.453125" style="33" bestFit="1" customWidth="1"/>
    <col min="23" max="23" width="5.453125" style="33" customWidth="1"/>
    <col min="24" max="24" width="41.1796875" style="33" bestFit="1" customWidth="1"/>
    <col min="25" max="25" width="5.26953125" style="33" bestFit="1" customWidth="1"/>
    <col min="26" max="26" width="15" style="33" bestFit="1" customWidth="1"/>
    <col min="27" max="27" width="26" style="33" bestFit="1" customWidth="1"/>
    <col min="28" max="28" width="55.36328125" style="33" bestFit="1" customWidth="1"/>
    <col min="29" max="29" width="18.08984375" style="33" bestFit="1" customWidth="1"/>
    <col min="30" max="30" width="17" style="33" bestFit="1" customWidth="1"/>
    <col min="31" max="31" width="16.453125" style="33" bestFit="1" customWidth="1"/>
    <col min="32" max="32" width="18.26953125" style="33" bestFit="1" customWidth="1"/>
    <col min="33" max="16384" width="20" style="33"/>
  </cols>
  <sheetData>
    <row r="1" spans="1:32" s="38" customFormat="1" x14ac:dyDescent="0.35">
      <c r="A1" s="49">
        <v>0</v>
      </c>
      <c r="C1" s="12"/>
      <c r="D1" s="13"/>
      <c r="F1" s="14"/>
      <c r="G1" s="39"/>
      <c r="H1" s="39"/>
      <c r="I1" s="39"/>
      <c r="J1" s="14"/>
      <c r="K1" s="14"/>
      <c r="L1" s="14"/>
      <c r="M1" s="68" t="s">
        <v>0</v>
      </c>
      <c r="N1" s="68"/>
      <c r="O1" s="68"/>
      <c r="P1" s="68"/>
      <c r="Q1" s="68"/>
      <c r="R1" s="68"/>
      <c r="S1" s="68"/>
      <c r="T1" s="68"/>
      <c r="U1" s="68"/>
      <c r="V1" s="14"/>
      <c r="W1" s="14"/>
      <c r="X1" s="33">
        <v>0</v>
      </c>
      <c r="Y1" s="33"/>
      <c r="Z1" s="4" t="s">
        <v>244</v>
      </c>
      <c r="AA1" s="4" t="s">
        <v>243</v>
      </c>
      <c r="AB1" s="14"/>
    </row>
    <row r="2" spans="1:32" ht="31.5" x14ac:dyDescent="0.25">
      <c r="A2" s="32" t="s">
        <v>2</v>
      </c>
      <c r="C2" s="15" t="s">
        <v>3</v>
      </c>
      <c r="D2" s="6" t="s">
        <v>4</v>
      </c>
      <c r="E2" s="34" t="s">
        <v>5</v>
      </c>
      <c r="F2" s="34" t="s">
        <v>6</v>
      </c>
      <c r="G2" s="34" t="s">
        <v>6</v>
      </c>
      <c r="H2" s="5" t="s">
        <v>7</v>
      </c>
      <c r="I2" s="6" t="s">
        <v>8</v>
      </c>
      <c r="J2" s="32" t="s">
        <v>9</v>
      </c>
      <c r="K2" s="32" t="s">
        <v>199</v>
      </c>
      <c r="M2" s="16" t="s">
        <v>10</v>
      </c>
      <c r="N2" s="16" t="s">
        <v>11</v>
      </c>
      <c r="O2" s="16" t="s">
        <v>12</v>
      </c>
      <c r="P2" s="16" t="s">
        <v>13</v>
      </c>
      <c r="Q2" s="16" t="s">
        <v>12</v>
      </c>
      <c r="R2" s="16" t="s">
        <v>13</v>
      </c>
      <c r="S2" s="17" t="s">
        <v>14</v>
      </c>
      <c r="T2" s="17" t="s">
        <v>15</v>
      </c>
      <c r="U2" s="17" t="s">
        <v>16</v>
      </c>
      <c r="W2" s="33">
        <v>0</v>
      </c>
      <c r="X2" s="33" t="s">
        <v>235</v>
      </c>
      <c r="Y2" s="33">
        <v>6.3</v>
      </c>
      <c r="Z2" s="33">
        <v>0</v>
      </c>
      <c r="AB2" s="51" t="s">
        <v>197</v>
      </c>
    </row>
    <row r="3" spans="1:32" ht="31.5" x14ac:dyDescent="0.35">
      <c r="A3" s="32" t="s">
        <v>17</v>
      </c>
      <c r="B3" s="2" t="s">
        <v>18</v>
      </c>
      <c r="C3" s="15"/>
      <c r="D3" s="6"/>
      <c r="E3" s="5" t="s">
        <v>18</v>
      </c>
      <c r="F3" s="5" t="s">
        <v>7</v>
      </c>
      <c r="G3" s="19">
        <v>0</v>
      </c>
      <c r="H3" s="19">
        <v>0</v>
      </c>
      <c r="I3" s="19">
        <v>0</v>
      </c>
      <c r="J3" s="32">
        <v>0</v>
      </c>
      <c r="K3" s="33">
        <v>0</v>
      </c>
      <c r="M3" s="20">
        <v>0</v>
      </c>
      <c r="N3" s="20"/>
      <c r="O3" s="20"/>
      <c r="P3" s="20"/>
      <c r="Q3" s="20"/>
      <c r="R3" s="20"/>
      <c r="S3" s="17">
        <f t="shared" ref="S3:S30" si="0">N3/232</f>
        <v>0</v>
      </c>
      <c r="T3" s="17"/>
      <c r="U3" s="17"/>
      <c r="W3" s="33" t="s">
        <v>237</v>
      </c>
      <c r="X3" s="33" t="s">
        <v>236</v>
      </c>
      <c r="Y3" s="33">
        <v>2.8</v>
      </c>
      <c r="Z3" s="32">
        <v>48</v>
      </c>
      <c r="AB3" s="35" t="s">
        <v>20</v>
      </c>
      <c r="AC3" s="35" t="s">
        <v>25</v>
      </c>
      <c r="AD3" s="35" t="s">
        <v>31</v>
      </c>
      <c r="AE3" s="35" t="s">
        <v>36</v>
      </c>
      <c r="AF3" s="35" t="s">
        <v>41</v>
      </c>
    </row>
    <row r="4" spans="1:32" x14ac:dyDescent="0.35">
      <c r="A4" s="32" t="s">
        <v>21</v>
      </c>
      <c r="B4" s="4" t="s">
        <v>5</v>
      </c>
      <c r="C4" s="15">
        <v>0</v>
      </c>
      <c r="D4" s="6">
        <v>0</v>
      </c>
      <c r="E4" s="6" t="s">
        <v>22</v>
      </c>
      <c r="F4" s="6" t="s">
        <v>8</v>
      </c>
      <c r="G4" s="19">
        <v>1.2999999999999999E-2</v>
      </c>
      <c r="H4" s="19">
        <v>0.2</v>
      </c>
      <c r="I4" s="36">
        <v>0.12</v>
      </c>
      <c r="J4" s="32">
        <v>0.1</v>
      </c>
      <c r="K4" s="32">
        <v>8.9999999999999993E-3</v>
      </c>
      <c r="M4" s="17" t="s">
        <v>23</v>
      </c>
      <c r="N4" s="17">
        <v>2786</v>
      </c>
      <c r="O4" s="21">
        <v>-14</v>
      </c>
      <c r="P4" s="17">
        <v>90</v>
      </c>
      <c r="Q4" s="22">
        <v>31</v>
      </c>
      <c r="R4" s="17">
        <v>36</v>
      </c>
      <c r="S4" s="23">
        <f t="shared" si="0"/>
        <v>12.008620689655173</v>
      </c>
      <c r="T4" s="23">
        <v>18</v>
      </c>
      <c r="U4" s="23">
        <f>T4-S4</f>
        <v>5.9913793103448274</v>
      </c>
      <c r="W4" s="33" t="s">
        <v>238</v>
      </c>
      <c r="X4" s="33" t="s">
        <v>241</v>
      </c>
      <c r="Y4" s="33">
        <v>1.4</v>
      </c>
      <c r="Z4" s="32">
        <v>58</v>
      </c>
      <c r="AB4" s="38">
        <v>6.0000000000000001E-3</v>
      </c>
    </row>
    <row r="5" spans="1:32" ht="14.5" customHeight="1" x14ac:dyDescent="0.35">
      <c r="A5" s="32" t="s">
        <v>26</v>
      </c>
      <c r="B5" s="3" t="s">
        <v>22</v>
      </c>
      <c r="C5" s="18" t="s">
        <v>27</v>
      </c>
      <c r="D5" s="19">
        <v>1.1000000000000001</v>
      </c>
      <c r="E5" s="33" t="s">
        <v>28</v>
      </c>
      <c r="F5" s="33" t="s">
        <v>9</v>
      </c>
      <c r="G5" s="19">
        <v>1.7999999999999999E-2</v>
      </c>
      <c r="H5" s="19">
        <v>0.25</v>
      </c>
      <c r="I5" s="36">
        <v>0.16</v>
      </c>
      <c r="J5" s="32">
        <v>0.2</v>
      </c>
      <c r="K5" s="32">
        <v>1.2E-2</v>
      </c>
      <c r="M5" s="17" t="s">
        <v>29</v>
      </c>
      <c r="N5" s="17">
        <v>1724</v>
      </c>
      <c r="O5" s="21">
        <v>-5</v>
      </c>
      <c r="P5" s="17">
        <v>95</v>
      </c>
      <c r="Q5" s="22">
        <v>29</v>
      </c>
      <c r="R5" s="17">
        <v>46</v>
      </c>
      <c r="S5" s="23">
        <f t="shared" si="0"/>
        <v>7.431034482758621</v>
      </c>
      <c r="T5" s="23">
        <v>19</v>
      </c>
      <c r="U5" s="23">
        <f t="shared" ref="U5:U30" si="1">T5-S5</f>
        <v>11.568965517241379</v>
      </c>
      <c r="W5" s="33" t="s">
        <v>239</v>
      </c>
      <c r="X5" s="33" t="s">
        <v>242</v>
      </c>
      <c r="Y5" s="33">
        <v>1.2</v>
      </c>
      <c r="Z5" s="32">
        <v>68</v>
      </c>
      <c r="AB5" s="38">
        <v>8.0000000000000002E-3</v>
      </c>
    </row>
    <row r="6" spans="1:32" x14ac:dyDescent="0.35">
      <c r="A6" s="32" t="s">
        <v>32</v>
      </c>
      <c r="B6" s="4" t="s">
        <v>28</v>
      </c>
      <c r="C6" s="18" t="s">
        <v>33</v>
      </c>
      <c r="D6" s="19">
        <v>1.35</v>
      </c>
      <c r="E6" s="33" t="s">
        <v>198</v>
      </c>
      <c r="F6" s="33" t="s">
        <v>199</v>
      </c>
      <c r="G6" s="44">
        <v>2.5999999999999999E-2</v>
      </c>
      <c r="H6" s="44">
        <v>0.3</v>
      </c>
      <c r="I6" s="45">
        <v>0.19</v>
      </c>
      <c r="J6" s="32">
        <v>0.3</v>
      </c>
      <c r="K6" s="32">
        <v>1.4999999999999999E-2</v>
      </c>
      <c r="M6" s="17" t="s">
        <v>34</v>
      </c>
      <c r="N6" s="17">
        <v>2099</v>
      </c>
      <c r="O6" s="21">
        <v>-5</v>
      </c>
      <c r="P6" s="17">
        <v>95</v>
      </c>
      <c r="Q6" s="22">
        <v>32</v>
      </c>
      <c r="R6" s="17">
        <v>35</v>
      </c>
      <c r="S6" s="23">
        <f t="shared" si="0"/>
        <v>9.0474137931034484</v>
      </c>
      <c r="T6" s="23">
        <v>20</v>
      </c>
      <c r="U6" s="23">
        <f t="shared" si="1"/>
        <v>10.952586206896552</v>
      </c>
      <c r="W6" s="33" t="s">
        <v>240</v>
      </c>
      <c r="Z6" s="32">
        <v>78</v>
      </c>
      <c r="AB6" s="38">
        <v>0.01</v>
      </c>
    </row>
    <row r="7" spans="1:32" x14ac:dyDescent="0.2">
      <c r="A7" s="32" t="s">
        <v>37</v>
      </c>
      <c r="B7" s="52" t="s">
        <v>198</v>
      </c>
      <c r="C7" s="18" t="s">
        <v>38</v>
      </c>
      <c r="D7" s="19">
        <v>0.33</v>
      </c>
      <c r="H7" s="19">
        <v>0.35</v>
      </c>
      <c r="I7" s="36">
        <v>0.2</v>
      </c>
      <c r="M7" s="17" t="s">
        <v>39</v>
      </c>
      <c r="N7" s="17">
        <v>2226</v>
      </c>
      <c r="O7" s="21">
        <v>-4</v>
      </c>
      <c r="P7" s="17">
        <v>95</v>
      </c>
      <c r="Q7" s="22">
        <v>25</v>
      </c>
      <c r="R7" s="17">
        <v>58</v>
      </c>
      <c r="S7" s="23">
        <f t="shared" si="0"/>
        <v>9.5948275862068968</v>
      </c>
      <c r="T7" s="23">
        <v>21</v>
      </c>
      <c r="U7" s="23">
        <f t="shared" si="1"/>
        <v>11.405172413793103</v>
      </c>
      <c r="Z7" s="32">
        <v>88</v>
      </c>
      <c r="AB7" s="38">
        <v>1.2E-2</v>
      </c>
    </row>
    <row r="8" spans="1:32" x14ac:dyDescent="0.35">
      <c r="A8" s="32" t="s">
        <v>42</v>
      </c>
      <c r="B8" s="38"/>
      <c r="C8" s="18" t="s">
        <v>202</v>
      </c>
      <c r="D8" s="19">
        <v>0.16</v>
      </c>
      <c r="E8" s="36" t="e">
        <f>VLOOKUP(Base!B15,'Données '!E2:F6,2,FALSE)</f>
        <v>#N/A</v>
      </c>
      <c r="F8" s="36" t="s">
        <v>247</v>
      </c>
      <c r="G8" s="33"/>
      <c r="I8" s="36">
        <v>0.22</v>
      </c>
      <c r="M8" s="17" t="s">
        <v>43</v>
      </c>
      <c r="N8" s="17">
        <v>2485</v>
      </c>
      <c r="O8" s="21">
        <v>-7</v>
      </c>
      <c r="P8" s="17">
        <v>90</v>
      </c>
      <c r="Q8" s="22">
        <v>26</v>
      </c>
      <c r="R8" s="17">
        <v>50</v>
      </c>
      <c r="S8" s="23">
        <f t="shared" si="0"/>
        <v>10.711206896551724</v>
      </c>
      <c r="T8" s="23">
        <v>22</v>
      </c>
      <c r="U8" s="23">
        <f t="shared" si="1"/>
        <v>11.288793103448276</v>
      </c>
      <c r="AB8" s="38">
        <v>1.4E-2</v>
      </c>
    </row>
    <row r="9" spans="1:32" ht="21" x14ac:dyDescent="0.35">
      <c r="A9" s="32" t="s">
        <v>45</v>
      </c>
      <c r="B9" s="38"/>
      <c r="C9" s="18" t="s">
        <v>203</v>
      </c>
      <c r="D9" s="19">
        <v>0.17</v>
      </c>
      <c r="E9" s="36" t="e">
        <f>VLOOKUP(Base!B16,'Données '!E2:F6,2,FALSE)</f>
        <v>#N/A</v>
      </c>
      <c r="F9" s="36" t="s">
        <v>248</v>
      </c>
      <c r="G9" s="33"/>
      <c r="I9" s="36">
        <v>0.24</v>
      </c>
      <c r="M9" s="17" t="s">
        <v>46</v>
      </c>
      <c r="N9" s="17">
        <v>2550</v>
      </c>
      <c r="O9" s="21">
        <v>-3</v>
      </c>
      <c r="P9" s="17">
        <v>90</v>
      </c>
      <c r="Q9" s="22">
        <v>31</v>
      </c>
      <c r="R9" s="17">
        <v>38</v>
      </c>
      <c r="S9" s="23">
        <f t="shared" si="0"/>
        <v>10.991379310344827</v>
      </c>
      <c r="T9" s="23">
        <v>23</v>
      </c>
      <c r="U9" s="23">
        <f t="shared" si="1"/>
        <v>12.008620689655173</v>
      </c>
      <c r="AB9" s="38">
        <v>1.4999999999999999E-2</v>
      </c>
    </row>
    <row r="10" spans="1:32" x14ac:dyDescent="0.35">
      <c r="A10" s="32" t="s">
        <v>48</v>
      </c>
      <c r="B10" s="38"/>
      <c r="C10" s="18" t="s">
        <v>204</v>
      </c>
      <c r="D10" s="19">
        <v>0.18</v>
      </c>
      <c r="E10" s="36" t="e">
        <f>VLOOKUP(Base!B17,'Données '!E2:F6,2,FALSE)</f>
        <v>#N/A</v>
      </c>
      <c r="F10" s="36" t="s">
        <v>249</v>
      </c>
      <c r="G10" s="33"/>
      <c r="I10" s="36">
        <v>0.26</v>
      </c>
      <c r="M10" s="17" t="s">
        <v>49</v>
      </c>
      <c r="N10" s="17">
        <v>2037</v>
      </c>
      <c r="O10" s="21">
        <v>-4</v>
      </c>
      <c r="P10" s="17">
        <v>95</v>
      </c>
      <c r="Q10" s="22">
        <v>31</v>
      </c>
      <c r="R10" s="17">
        <v>36</v>
      </c>
      <c r="S10" s="23">
        <f t="shared" si="0"/>
        <v>8.7801724137931032</v>
      </c>
      <c r="T10" s="23">
        <v>24</v>
      </c>
      <c r="U10" s="23">
        <f t="shared" si="1"/>
        <v>15.219827586206897</v>
      </c>
      <c r="AB10" s="38">
        <v>1.6E-2</v>
      </c>
    </row>
    <row r="11" spans="1:32" x14ac:dyDescent="0.35">
      <c r="A11" s="32" t="s">
        <v>51</v>
      </c>
      <c r="B11" s="38"/>
      <c r="C11" s="18" t="s">
        <v>205</v>
      </c>
      <c r="D11" s="19">
        <v>0.2</v>
      </c>
      <c r="E11" s="36" t="e">
        <f>VLOOKUP(Base!B18,'Données '!E2:F6,2,FALSE)</f>
        <v>#N/A</v>
      </c>
      <c r="F11" s="36" t="s">
        <v>250</v>
      </c>
      <c r="G11" s="33"/>
      <c r="H11" s="33"/>
      <c r="M11" s="17" t="s">
        <v>52</v>
      </c>
      <c r="N11" s="17">
        <v>2443</v>
      </c>
      <c r="O11" s="21">
        <v>-7</v>
      </c>
      <c r="P11" s="17">
        <v>90</v>
      </c>
      <c r="Q11" s="22">
        <v>30</v>
      </c>
      <c r="R11" s="17">
        <v>40</v>
      </c>
      <c r="S11" s="23">
        <f t="shared" si="0"/>
        <v>10.530172413793103</v>
      </c>
      <c r="T11" s="23">
        <v>25</v>
      </c>
      <c r="U11" s="23">
        <f t="shared" si="1"/>
        <v>14.469827586206897</v>
      </c>
      <c r="AB11" s="38">
        <v>1.7999999999999999E-2</v>
      </c>
    </row>
    <row r="12" spans="1:32" x14ac:dyDescent="0.35">
      <c r="A12" s="32" t="s">
        <v>54</v>
      </c>
      <c r="B12" s="38"/>
      <c r="C12" s="18" t="s">
        <v>206</v>
      </c>
      <c r="D12" s="19">
        <v>0.22</v>
      </c>
      <c r="E12" s="36" t="e">
        <f>VLOOKUP(Base!B19,'Données '!E2:F6,2,FALSE)</f>
        <v>#N/A</v>
      </c>
      <c r="F12" s="36" t="s">
        <v>251</v>
      </c>
      <c r="G12" s="33"/>
      <c r="H12" s="33"/>
      <c r="M12" s="17" t="s">
        <v>55</v>
      </c>
      <c r="N12" s="17">
        <v>2726</v>
      </c>
      <c r="O12" s="21">
        <v>-9</v>
      </c>
      <c r="P12" s="17">
        <v>90</v>
      </c>
      <c r="Q12" s="22">
        <v>28</v>
      </c>
      <c r="R12" s="17">
        <v>45</v>
      </c>
      <c r="S12" s="23">
        <f t="shared" si="0"/>
        <v>11.75</v>
      </c>
      <c r="T12" s="23">
        <v>26</v>
      </c>
      <c r="U12" s="23">
        <f t="shared" si="1"/>
        <v>14.25</v>
      </c>
      <c r="AB12" s="38">
        <v>0.02</v>
      </c>
    </row>
    <row r="13" spans="1:32" x14ac:dyDescent="0.35">
      <c r="A13" s="32" t="s">
        <v>57</v>
      </c>
      <c r="B13" s="38"/>
      <c r="C13" s="18" t="s">
        <v>207</v>
      </c>
      <c r="D13" s="19">
        <v>0.24</v>
      </c>
      <c r="E13" s="36" t="e">
        <f>VLOOKUP(Base!B20,'Données '!E2:F6,2,FALSE)</f>
        <v>#N/A</v>
      </c>
      <c r="F13" s="36" t="s">
        <v>252</v>
      </c>
      <c r="G13" s="33"/>
      <c r="H13" s="33"/>
      <c r="M13" s="17" t="s">
        <v>58</v>
      </c>
      <c r="N13" s="17">
        <v>2516</v>
      </c>
      <c r="O13" s="21">
        <v>-3</v>
      </c>
      <c r="P13" s="17">
        <v>90</v>
      </c>
      <c r="Q13" s="22">
        <v>32</v>
      </c>
      <c r="R13" s="17">
        <v>33</v>
      </c>
      <c r="S13" s="23">
        <f t="shared" si="0"/>
        <v>10.844827586206897</v>
      </c>
      <c r="T13" s="23">
        <v>27</v>
      </c>
      <c r="U13" s="23">
        <f t="shared" si="1"/>
        <v>16.155172413793103</v>
      </c>
    </row>
    <row r="14" spans="1:32" x14ac:dyDescent="0.35">
      <c r="A14" s="32" t="s">
        <v>59</v>
      </c>
      <c r="B14" s="38"/>
      <c r="C14" s="18" t="s">
        <v>208</v>
      </c>
      <c r="D14" s="19">
        <v>0.26</v>
      </c>
      <c r="E14" s="36" t="e">
        <f>VLOOKUP(Base!B27,'Données '!E2:F6,2,FALSE)</f>
        <v>#N/A</v>
      </c>
      <c r="F14" s="36" t="s">
        <v>253</v>
      </c>
      <c r="G14" s="33"/>
      <c r="H14" s="33"/>
      <c r="M14" s="17" t="s">
        <v>60</v>
      </c>
      <c r="N14" s="17">
        <v>2638</v>
      </c>
      <c r="O14" s="21">
        <v>-3</v>
      </c>
      <c r="P14" s="17">
        <v>90</v>
      </c>
      <c r="Q14" s="22">
        <v>31</v>
      </c>
      <c r="R14" s="17">
        <v>36</v>
      </c>
      <c r="S14" s="23">
        <f t="shared" si="0"/>
        <v>11.370689655172415</v>
      </c>
      <c r="T14" s="23">
        <v>28</v>
      </c>
      <c r="U14" s="23">
        <f t="shared" si="1"/>
        <v>16.629310344827587</v>
      </c>
    </row>
    <row r="15" spans="1:32" x14ac:dyDescent="0.35">
      <c r="A15" s="32" t="s">
        <v>62</v>
      </c>
      <c r="B15" s="38"/>
      <c r="C15" s="18" t="s">
        <v>209</v>
      </c>
      <c r="D15" s="19">
        <v>0.28000000000000003</v>
      </c>
      <c r="E15" s="36" t="e">
        <f>VLOOKUP(Base!B28,'Données '!E2:F6,2,FALSE)</f>
        <v>#N/A</v>
      </c>
      <c r="F15" s="36" t="s">
        <v>254</v>
      </c>
      <c r="G15" s="33"/>
      <c r="H15" s="33"/>
      <c r="M15" s="17" t="s">
        <v>63</v>
      </c>
      <c r="N15" s="17">
        <v>1762</v>
      </c>
      <c r="O15" s="21">
        <v>-5</v>
      </c>
      <c r="P15" s="17">
        <v>90</v>
      </c>
      <c r="Q15" s="22">
        <v>34</v>
      </c>
      <c r="R15" s="17">
        <v>30</v>
      </c>
      <c r="S15" s="23">
        <f t="shared" si="0"/>
        <v>7.5948275862068968</v>
      </c>
      <c r="T15" s="23">
        <v>29</v>
      </c>
      <c r="U15" s="23">
        <f t="shared" si="1"/>
        <v>21.405172413793103</v>
      </c>
    </row>
    <row r="16" spans="1:32" x14ac:dyDescent="0.35">
      <c r="A16" s="32" t="s">
        <v>65</v>
      </c>
      <c r="B16" s="38"/>
      <c r="C16" s="18" t="s">
        <v>210</v>
      </c>
      <c r="D16" s="19">
        <v>0.3</v>
      </c>
      <c r="E16" s="36" t="e">
        <f>VLOOKUP(Base!B29,'Données '!E2:F6,2,FALSE)</f>
        <v>#N/A</v>
      </c>
      <c r="F16" s="36" t="s">
        <v>255</v>
      </c>
      <c r="H16" s="33"/>
      <c r="M16" s="17" t="s">
        <v>66</v>
      </c>
      <c r="N16" s="17">
        <v>2190</v>
      </c>
      <c r="O16" s="21">
        <v>-6</v>
      </c>
      <c r="P16" s="17">
        <v>90</v>
      </c>
      <c r="Q16" s="22">
        <v>33</v>
      </c>
      <c r="R16" s="17">
        <v>34</v>
      </c>
      <c r="S16" s="23">
        <f t="shared" si="0"/>
        <v>9.4396551724137936</v>
      </c>
      <c r="T16" s="23">
        <v>30</v>
      </c>
      <c r="U16" s="23">
        <f t="shared" si="1"/>
        <v>20.560344827586206</v>
      </c>
    </row>
    <row r="17" spans="1:21" x14ac:dyDescent="0.35">
      <c r="A17" s="32" t="s">
        <v>68</v>
      </c>
      <c r="B17" s="38"/>
      <c r="C17" s="18" t="s">
        <v>211</v>
      </c>
      <c r="D17" s="19">
        <v>0.2</v>
      </c>
      <c r="E17" s="36" t="e">
        <f>VLOOKUP(Base!B30,'Données '!E2:F6,2,FALSE)</f>
        <v>#N/A</v>
      </c>
      <c r="F17" s="36" t="s">
        <v>256</v>
      </c>
      <c r="G17" s="33"/>
      <c r="H17" s="33"/>
      <c r="M17" s="17" t="s">
        <v>69</v>
      </c>
      <c r="N17" s="17">
        <v>2889</v>
      </c>
      <c r="O17" s="21">
        <v>-11</v>
      </c>
      <c r="P17" s="17">
        <v>90</v>
      </c>
      <c r="Q17" s="22">
        <v>29</v>
      </c>
      <c r="R17" s="17">
        <v>42</v>
      </c>
      <c r="S17" s="23">
        <f t="shared" si="0"/>
        <v>12.452586206896552</v>
      </c>
      <c r="T17" s="23">
        <v>31</v>
      </c>
      <c r="U17" s="23">
        <f t="shared" si="1"/>
        <v>18.547413793103448</v>
      </c>
    </row>
    <row r="18" spans="1:21" x14ac:dyDescent="0.35">
      <c r="A18" s="32" t="s">
        <v>70</v>
      </c>
      <c r="B18" s="38"/>
      <c r="C18" s="18" t="s">
        <v>212</v>
      </c>
      <c r="D18" s="19">
        <v>0.21</v>
      </c>
      <c r="E18" s="36" t="e">
        <f>VLOOKUP(Base!B31,'Données '!E2:F6,2,FALSE)</f>
        <v>#N/A</v>
      </c>
      <c r="F18" s="36" t="s">
        <v>257</v>
      </c>
      <c r="G18" s="33"/>
      <c r="H18" s="33"/>
      <c r="M18" s="17" t="s">
        <v>71</v>
      </c>
      <c r="N18" s="17">
        <v>2223</v>
      </c>
      <c r="O18" s="21">
        <v>-5</v>
      </c>
      <c r="P18" s="17">
        <v>95</v>
      </c>
      <c r="Q18" s="22">
        <v>31</v>
      </c>
      <c r="R18" s="17">
        <v>38</v>
      </c>
      <c r="S18" s="23">
        <f t="shared" si="0"/>
        <v>9.5818965517241388</v>
      </c>
      <c r="T18" s="23">
        <v>32</v>
      </c>
      <c r="U18" s="23">
        <f t="shared" si="1"/>
        <v>22.418103448275861</v>
      </c>
    </row>
    <row r="19" spans="1:21" x14ac:dyDescent="0.35">
      <c r="A19" s="32" t="s">
        <v>73</v>
      </c>
      <c r="B19" s="38"/>
      <c r="C19" s="18" t="s">
        <v>213</v>
      </c>
      <c r="D19" s="19">
        <v>0.22</v>
      </c>
      <c r="E19" s="36" t="e">
        <f>VLOOKUP(Base!B32,'Données '!E2:F6,2,FALSE)</f>
        <v>#N/A</v>
      </c>
      <c r="F19" s="36" t="s">
        <v>258</v>
      </c>
      <c r="G19" s="33"/>
      <c r="H19" s="33"/>
      <c r="M19" s="17" t="s">
        <v>75</v>
      </c>
      <c r="N19" s="17">
        <v>1556</v>
      </c>
      <c r="O19" s="21">
        <v>-2</v>
      </c>
      <c r="P19" s="17">
        <v>90</v>
      </c>
      <c r="Q19" s="22">
        <v>32</v>
      </c>
      <c r="R19" s="17">
        <v>40</v>
      </c>
      <c r="S19" s="23">
        <f t="shared" si="0"/>
        <v>6.7068965517241379</v>
      </c>
      <c r="T19" s="23">
        <v>33</v>
      </c>
      <c r="U19" s="23">
        <f t="shared" si="1"/>
        <v>26.293103448275861</v>
      </c>
    </row>
    <row r="20" spans="1:21" x14ac:dyDescent="0.35">
      <c r="A20" s="32" t="s">
        <v>77</v>
      </c>
      <c r="B20" s="38"/>
      <c r="C20" s="18" t="s">
        <v>214</v>
      </c>
      <c r="D20" s="19">
        <v>0.24</v>
      </c>
      <c r="E20" s="36" t="e">
        <f>VLOOKUP(Base!M27,'Données '!E2:F6,2,FALSE)</f>
        <v>#N/A</v>
      </c>
      <c r="F20" s="36" t="s">
        <v>74</v>
      </c>
      <c r="G20" s="33"/>
      <c r="H20" s="33"/>
      <c r="I20" s="33"/>
      <c r="J20" s="38"/>
      <c r="K20" s="38"/>
      <c r="L20" s="38"/>
      <c r="M20" s="17" t="s">
        <v>79</v>
      </c>
      <c r="N20" s="17">
        <v>1856</v>
      </c>
      <c r="O20" s="21">
        <v>-5</v>
      </c>
      <c r="P20" s="17">
        <v>90</v>
      </c>
      <c r="Q20" s="22">
        <v>35</v>
      </c>
      <c r="R20" s="17">
        <v>30</v>
      </c>
      <c r="S20" s="23">
        <f t="shared" si="0"/>
        <v>8</v>
      </c>
      <c r="T20" s="23">
        <v>34</v>
      </c>
      <c r="U20" s="23">
        <f t="shared" si="1"/>
        <v>26</v>
      </c>
    </row>
    <row r="21" spans="1:21" x14ac:dyDescent="0.35">
      <c r="A21" s="32" t="s">
        <v>81</v>
      </c>
      <c r="B21" s="38"/>
      <c r="C21" s="18" t="s">
        <v>215</v>
      </c>
      <c r="D21" s="19">
        <v>0.25</v>
      </c>
      <c r="E21" s="36" t="e">
        <f>VLOOKUP(Base!M28,'Données '!E2:F6,2,FALSE)</f>
        <v>#N/A</v>
      </c>
      <c r="F21" s="36" t="s">
        <v>78</v>
      </c>
      <c r="G21" s="33"/>
      <c r="H21" s="33"/>
      <c r="I21" s="33"/>
      <c r="M21" s="17" t="s">
        <v>83</v>
      </c>
      <c r="N21" s="17">
        <v>2580</v>
      </c>
      <c r="O21" s="21">
        <v>-7</v>
      </c>
      <c r="P21" s="17">
        <v>90</v>
      </c>
      <c r="Q21" s="22">
        <v>30</v>
      </c>
      <c r="R21" s="17">
        <v>38</v>
      </c>
      <c r="S21" s="23">
        <f t="shared" si="0"/>
        <v>11.120689655172415</v>
      </c>
      <c r="T21" s="23">
        <v>35</v>
      </c>
      <c r="U21" s="23">
        <f t="shared" si="1"/>
        <v>23.879310344827587</v>
      </c>
    </row>
    <row r="22" spans="1:21" x14ac:dyDescent="0.35">
      <c r="A22" s="32" t="s">
        <v>85</v>
      </c>
      <c r="B22" s="38"/>
      <c r="C22" s="18" t="s">
        <v>216</v>
      </c>
      <c r="D22" s="19">
        <v>0.27</v>
      </c>
      <c r="E22" s="36" t="e">
        <f>VLOOKUP(Base!M29,'Données '!E2:F6,2,FALSE)</f>
        <v>#N/A</v>
      </c>
      <c r="F22" s="36" t="s">
        <v>82</v>
      </c>
      <c r="G22" s="33"/>
      <c r="H22" s="33"/>
      <c r="I22" s="33"/>
      <c r="M22" s="17" t="s">
        <v>87</v>
      </c>
      <c r="N22" s="17">
        <v>2358</v>
      </c>
      <c r="O22" s="21">
        <v>-7</v>
      </c>
      <c r="P22" s="17">
        <v>90</v>
      </c>
      <c r="Q22" s="22">
        <v>30</v>
      </c>
      <c r="R22" s="17">
        <v>40</v>
      </c>
      <c r="S22" s="23">
        <f t="shared" si="0"/>
        <v>10.163793103448276</v>
      </c>
      <c r="T22" s="23">
        <v>36</v>
      </c>
      <c r="U22" s="23">
        <f t="shared" si="1"/>
        <v>25.836206896551722</v>
      </c>
    </row>
    <row r="23" spans="1:21" x14ac:dyDescent="0.35">
      <c r="A23" s="32" t="s">
        <v>89</v>
      </c>
      <c r="B23" s="38"/>
      <c r="C23" s="18" t="s">
        <v>217</v>
      </c>
      <c r="D23" s="19">
        <v>0.3</v>
      </c>
      <c r="E23" s="36" t="e">
        <f>VLOOKUP(Base!M30,'Données '!E2:F6,2,FALSE)</f>
        <v>#N/A</v>
      </c>
      <c r="F23" s="36" t="s">
        <v>86</v>
      </c>
      <c r="G23" s="33"/>
      <c r="H23" s="33"/>
      <c r="I23" s="33"/>
      <c r="M23" s="17" t="s">
        <v>91</v>
      </c>
      <c r="N23" s="17">
        <v>2114</v>
      </c>
      <c r="O23" s="21">
        <v>-5</v>
      </c>
      <c r="P23" s="17">
        <v>90</v>
      </c>
      <c r="Q23" s="22">
        <v>32</v>
      </c>
      <c r="R23" s="17">
        <v>34</v>
      </c>
      <c r="S23" s="23">
        <f t="shared" si="0"/>
        <v>9.112068965517242</v>
      </c>
      <c r="T23" s="23">
        <v>37</v>
      </c>
      <c r="U23" s="23">
        <f t="shared" si="1"/>
        <v>27.887931034482758</v>
      </c>
    </row>
    <row r="24" spans="1:21" x14ac:dyDescent="0.35">
      <c r="A24" s="32" t="s">
        <v>93</v>
      </c>
      <c r="B24" s="38"/>
      <c r="C24" s="18" t="s">
        <v>218</v>
      </c>
      <c r="D24" s="19">
        <v>0.31</v>
      </c>
      <c r="E24" s="36" t="e">
        <f>VLOOKUP(Base!M31,'Données '!E2:F6,2,FALSE)</f>
        <v>#N/A</v>
      </c>
      <c r="F24" s="36" t="s">
        <v>90</v>
      </c>
      <c r="G24" s="33"/>
      <c r="H24" s="33"/>
      <c r="I24" s="33"/>
      <c r="M24" s="17" t="s">
        <v>95</v>
      </c>
      <c r="N24" s="17">
        <v>1544</v>
      </c>
      <c r="O24" s="21">
        <v>-4</v>
      </c>
      <c r="P24" s="17">
        <v>90</v>
      </c>
      <c r="Q24" s="22">
        <v>31</v>
      </c>
      <c r="R24" s="17">
        <v>34</v>
      </c>
      <c r="S24" s="23">
        <f t="shared" si="0"/>
        <v>6.6551724137931032</v>
      </c>
      <c r="T24" s="23">
        <v>38</v>
      </c>
      <c r="U24" s="23">
        <f t="shared" si="1"/>
        <v>31.344827586206897</v>
      </c>
    </row>
    <row r="25" spans="1:21" x14ac:dyDescent="0.35">
      <c r="A25" s="32" t="s">
        <v>97</v>
      </c>
      <c r="B25" s="38"/>
      <c r="C25" s="18" t="s">
        <v>219</v>
      </c>
      <c r="D25" s="19">
        <v>0.33</v>
      </c>
      <c r="E25" s="36" t="e">
        <f>VLOOKUP(Base!M32,'Données '!E2:F6,2,FALSE)</f>
        <v>#N/A</v>
      </c>
      <c r="F25" s="36" t="s">
        <v>94</v>
      </c>
      <c r="G25" s="33"/>
      <c r="H25" s="33"/>
      <c r="I25" s="33"/>
      <c r="M25" s="17" t="s">
        <v>98</v>
      </c>
      <c r="N25" s="17">
        <v>2422</v>
      </c>
      <c r="O25" s="21">
        <v>-7</v>
      </c>
      <c r="P25" s="17">
        <v>90</v>
      </c>
      <c r="Q25" s="22">
        <v>30</v>
      </c>
      <c r="R25" s="17">
        <v>38</v>
      </c>
      <c r="S25" s="23">
        <f t="shared" si="0"/>
        <v>10.439655172413794</v>
      </c>
      <c r="T25" s="23">
        <v>39</v>
      </c>
      <c r="U25" s="23">
        <f t="shared" si="1"/>
        <v>28.560344827586206</v>
      </c>
    </row>
    <row r="26" spans="1:21" x14ac:dyDescent="0.35">
      <c r="A26" s="32" t="s">
        <v>100</v>
      </c>
      <c r="B26" s="38"/>
      <c r="C26" s="18" t="s">
        <v>19</v>
      </c>
      <c r="D26" s="19">
        <v>0.35</v>
      </c>
      <c r="G26" s="33"/>
      <c r="H26" s="33"/>
      <c r="I26" s="33"/>
      <c r="M26" s="17" t="s">
        <v>101</v>
      </c>
      <c r="N26" s="17">
        <v>2725</v>
      </c>
      <c r="O26" s="21">
        <v>-10</v>
      </c>
      <c r="P26" s="17">
        <v>90</v>
      </c>
      <c r="Q26" s="22">
        <v>30</v>
      </c>
      <c r="R26" s="17">
        <v>40</v>
      </c>
      <c r="S26" s="23">
        <f t="shared" si="0"/>
        <v>11.745689655172415</v>
      </c>
      <c r="T26" s="23">
        <v>40</v>
      </c>
      <c r="U26" s="23">
        <f t="shared" si="1"/>
        <v>28.254310344827587</v>
      </c>
    </row>
    <row r="27" spans="1:21" x14ac:dyDescent="0.35">
      <c r="B27" s="38"/>
      <c r="C27" s="18" t="s">
        <v>24</v>
      </c>
      <c r="D27" s="19">
        <v>0.16</v>
      </c>
      <c r="E27" s="33" t="e">
        <f>VLOOKUP(Base!B15,'Données '!E2:F6,2,FALSE)</f>
        <v>#N/A</v>
      </c>
      <c r="F27" s="36" t="s">
        <v>247</v>
      </c>
      <c r="G27" s="33"/>
      <c r="H27" s="33"/>
      <c r="I27" s="33"/>
      <c r="M27" s="17" t="s">
        <v>103</v>
      </c>
      <c r="N27" s="17">
        <v>2329</v>
      </c>
      <c r="O27" s="21">
        <v>-5</v>
      </c>
      <c r="P27" s="17">
        <v>90</v>
      </c>
      <c r="Q27" s="22">
        <v>28</v>
      </c>
      <c r="R27" s="17">
        <v>47</v>
      </c>
      <c r="S27" s="23">
        <f t="shared" si="0"/>
        <v>10.038793103448276</v>
      </c>
      <c r="T27" s="23">
        <v>41</v>
      </c>
      <c r="U27" s="23">
        <f t="shared" si="1"/>
        <v>30.961206896551722</v>
      </c>
    </row>
    <row r="28" spans="1:21" x14ac:dyDescent="0.35">
      <c r="B28" s="38"/>
      <c r="C28" s="18" t="s">
        <v>30</v>
      </c>
      <c r="D28" s="19">
        <v>0.46</v>
      </c>
      <c r="E28" s="33" t="e">
        <f>VLOOKUP(Base!B16,'Données '!E2:F6,2,FALSE)</f>
        <v>#N/A</v>
      </c>
      <c r="F28" s="36" t="s">
        <v>248</v>
      </c>
      <c r="G28" s="33"/>
      <c r="H28" s="33"/>
      <c r="I28" s="33"/>
      <c r="M28" s="17" t="s">
        <v>104</v>
      </c>
      <c r="N28" s="17">
        <v>2668</v>
      </c>
      <c r="O28" s="21">
        <v>-11</v>
      </c>
      <c r="P28" s="17">
        <v>90</v>
      </c>
      <c r="Q28" s="22">
        <v>29</v>
      </c>
      <c r="R28" s="17">
        <v>42</v>
      </c>
      <c r="S28" s="23">
        <f t="shared" si="0"/>
        <v>11.5</v>
      </c>
      <c r="T28" s="23">
        <v>42</v>
      </c>
      <c r="U28" s="23">
        <f t="shared" si="1"/>
        <v>30.5</v>
      </c>
    </row>
    <row r="29" spans="1:21" x14ac:dyDescent="0.35">
      <c r="B29" s="38"/>
      <c r="C29" s="18" t="s">
        <v>35</v>
      </c>
      <c r="D29" s="19">
        <v>0.52</v>
      </c>
      <c r="E29" s="33" t="e">
        <f>VLOOKUP(Base!B17,'Données '!E2:F6,2,FALSE)</f>
        <v>#N/A</v>
      </c>
      <c r="F29" s="36" t="s">
        <v>249</v>
      </c>
      <c r="G29" s="33"/>
      <c r="H29" s="33"/>
      <c r="I29" s="33"/>
      <c r="M29" s="17" t="s">
        <v>105</v>
      </c>
      <c r="N29" s="17">
        <v>2661</v>
      </c>
      <c r="O29" s="21">
        <v>-14</v>
      </c>
      <c r="P29" s="17">
        <v>90</v>
      </c>
      <c r="Q29" s="22">
        <v>30</v>
      </c>
      <c r="R29" s="17">
        <v>40</v>
      </c>
      <c r="S29" s="23">
        <f t="shared" si="0"/>
        <v>11.469827586206897</v>
      </c>
      <c r="T29" s="23">
        <v>43</v>
      </c>
      <c r="U29" s="23">
        <f t="shared" si="1"/>
        <v>31.530172413793103</v>
      </c>
    </row>
    <row r="30" spans="1:21" x14ac:dyDescent="0.35">
      <c r="B30" s="38"/>
      <c r="C30" s="18" t="s">
        <v>40</v>
      </c>
      <c r="D30" s="19">
        <v>1.1000000000000001</v>
      </c>
      <c r="E30" s="33" t="e">
        <f>VLOOKUP(Base!B18,'Données '!E2:F6,2,FALSE)</f>
        <v>#N/A</v>
      </c>
      <c r="F30" s="36" t="s">
        <v>250</v>
      </c>
      <c r="G30" s="33"/>
      <c r="H30" s="33"/>
      <c r="I30" s="33"/>
      <c r="M30" s="17" t="s">
        <v>106</v>
      </c>
      <c r="N30" s="17">
        <v>2158</v>
      </c>
      <c r="O30" s="21">
        <v>-6</v>
      </c>
      <c r="P30" s="17">
        <v>90</v>
      </c>
      <c r="Q30" s="22">
        <v>32</v>
      </c>
      <c r="R30" s="17">
        <v>34</v>
      </c>
      <c r="S30" s="23">
        <f t="shared" si="0"/>
        <v>9.3017241379310338</v>
      </c>
      <c r="T30" s="23">
        <v>44</v>
      </c>
      <c r="U30" s="23">
        <f t="shared" si="1"/>
        <v>34.698275862068968</v>
      </c>
    </row>
    <row r="31" spans="1:21" x14ac:dyDescent="0.35">
      <c r="C31" s="18" t="s">
        <v>44</v>
      </c>
      <c r="D31" s="19">
        <v>0.31</v>
      </c>
      <c r="E31" s="33" t="e">
        <f>VLOOKUP(Base!B19,'Données '!E2:F6,2,FALSE)</f>
        <v>#N/A</v>
      </c>
      <c r="F31" s="36" t="s">
        <v>251</v>
      </c>
      <c r="G31" s="33"/>
      <c r="H31" s="33"/>
      <c r="I31" s="33"/>
    </row>
    <row r="32" spans="1:21" x14ac:dyDescent="0.35">
      <c r="C32" s="18" t="s">
        <v>220</v>
      </c>
      <c r="D32" s="19">
        <v>0.19</v>
      </c>
      <c r="E32" s="33" t="e">
        <f>VLOOKUP(Base!B20,'Données '!E2:F6,2,FALSE)</f>
        <v>#N/A</v>
      </c>
      <c r="F32" s="36" t="s">
        <v>252</v>
      </c>
      <c r="G32" s="33"/>
      <c r="H32" s="33"/>
      <c r="I32" s="33"/>
    </row>
    <row r="33" spans="3:18" x14ac:dyDescent="0.35">
      <c r="C33" s="18" t="s">
        <v>107</v>
      </c>
      <c r="D33" s="19">
        <v>0.12</v>
      </c>
      <c r="E33" s="33" t="e">
        <f>VLOOKUP(Base!B27,'Données '!E2:F6,2,FALSE)</f>
        <v>#N/A</v>
      </c>
      <c r="F33" s="36" t="s">
        <v>253</v>
      </c>
      <c r="G33" s="33"/>
      <c r="H33" s="33"/>
      <c r="I33" s="33"/>
      <c r="M33" s="37"/>
    </row>
    <row r="34" spans="3:18" x14ac:dyDescent="0.35">
      <c r="C34" s="18" t="s">
        <v>108</v>
      </c>
      <c r="D34" s="19">
        <v>0.15</v>
      </c>
      <c r="E34" s="33" t="e">
        <f>VLOOKUP(Base!B28,'Données '!E2:F6,2,FALSE)</f>
        <v>#N/A</v>
      </c>
      <c r="F34" s="36" t="s">
        <v>254</v>
      </c>
      <c r="G34" s="33"/>
      <c r="H34" s="33"/>
      <c r="I34" s="33"/>
      <c r="M34" s="37"/>
    </row>
    <row r="35" spans="3:18" x14ac:dyDescent="0.35">
      <c r="C35" s="18" t="s">
        <v>109</v>
      </c>
      <c r="D35" s="19">
        <v>0.1</v>
      </c>
      <c r="E35" s="33" t="e">
        <f>VLOOKUP(Base!B29,'Données '!E2:F6,2,FALSE)</f>
        <v>#N/A</v>
      </c>
      <c r="F35" s="36" t="s">
        <v>255</v>
      </c>
      <c r="G35" s="33"/>
      <c r="H35" s="33"/>
      <c r="I35" s="33"/>
      <c r="M35" s="37"/>
    </row>
    <row r="36" spans="3:18" x14ac:dyDescent="0.35">
      <c r="C36" s="18" t="s">
        <v>47</v>
      </c>
      <c r="D36" s="19">
        <v>2</v>
      </c>
      <c r="E36" s="33" t="e">
        <f>VLOOKUP(Base!B30,'Données '!E2:F6,2,FALSE)</f>
        <v>#N/A</v>
      </c>
      <c r="F36" s="36" t="s">
        <v>256</v>
      </c>
      <c r="G36" s="33"/>
      <c r="H36" s="33"/>
      <c r="I36" s="33"/>
      <c r="M36" s="37"/>
    </row>
    <row r="37" spans="3:18" x14ac:dyDescent="0.35">
      <c r="C37" s="18" t="s">
        <v>50</v>
      </c>
      <c r="D37" s="19">
        <v>0.8</v>
      </c>
      <c r="E37" s="33" t="e">
        <f>VLOOKUP(Base!B31,'Données '!E2:F6,2,FALSE)</f>
        <v>#N/A</v>
      </c>
      <c r="F37" s="36" t="s">
        <v>257</v>
      </c>
      <c r="G37" s="33"/>
      <c r="H37" s="33"/>
      <c r="I37" s="33"/>
      <c r="M37" s="37"/>
    </row>
    <row r="38" spans="3:18" x14ac:dyDescent="0.35">
      <c r="C38" s="18" t="s">
        <v>53</v>
      </c>
      <c r="D38" s="19">
        <v>2.4</v>
      </c>
      <c r="E38" s="33" t="e">
        <f>VLOOKUP(Base!B32,'Données '!E2:F6,2,FALSE)</f>
        <v>#N/A</v>
      </c>
      <c r="F38" s="36" t="s">
        <v>258</v>
      </c>
      <c r="G38" s="33"/>
      <c r="H38" s="33"/>
      <c r="I38" s="33"/>
      <c r="M38" s="37"/>
    </row>
    <row r="39" spans="3:18" x14ac:dyDescent="0.35">
      <c r="C39" s="18" t="s">
        <v>56</v>
      </c>
      <c r="D39" s="19">
        <v>0.33</v>
      </c>
      <c r="E39" s="33" t="e">
        <f>VLOOKUP(Base!M27,'Données '!E2:F6,2,FALSE)</f>
        <v>#N/A</v>
      </c>
      <c r="F39" s="36" t="s">
        <v>74</v>
      </c>
      <c r="G39" s="33"/>
      <c r="H39" s="33"/>
      <c r="I39" s="33"/>
      <c r="M39" s="37"/>
    </row>
    <row r="40" spans="3:18" x14ac:dyDescent="0.35">
      <c r="C40" s="18" t="s">
        <v>110</v>
      </c>
      <c r="D40" s="19">
        <v>1.1000000000000001</v>
      </c>
      <c r="E40" s="33" t="e">
        <f>VLOOKUP(Base!M28,'Données '!E2:F6,2,FALSE)</f>
        <v>#N/A</v>
      </c>
      <c r="F40" s="36" t="s">
        <v>78</v>
      </c>
      <c r="G40" s="33"/>
      <c r="H40" s="33"/>
      <c r="I40" s="33"/>
      <c r="M40" s="37"/>
    </row>
    <row r="41" spans="3:18" x14ac:dyDescent="0.35">
      <c r="C41" s="27"/>
      <c r="D41" s="28"/>
      <c r="E41" s="33" t="e">
        <f>VLOOKUP(Base!M29,'Données '!E2:F6,2,FALSE)</f>
        <v>#N/A</v>
      </c>
      <c r="F41" s="36" t="s">
        <v>82</v>
      </c>
      <c r="G41" s="33"/>
      <c r="H41" s="33"/>
      <c r="I41" s="33"/>
      <c r="M41" s="37"/>
    </row>
    <row r="42" spans="3:18" x14ac:dyDescent="0.35">
      <c r="C42" s="27">
        <v>0</v>
      </c>
      <c r="D42" s="28">
        <v>0</v>
      </c>
      <c r="E42" s="33" t="e">
        <f>VLOOKUP(Base!M30,'Données '!E2:F6,2,FALSE)</f>
        <v>#N/A</v>
      </c>
      <c r="F42" s="36" t="s">
        <v>86</v>
      </c>
      <c r="G42" s="33"/>
      <c r="H42" s="33"/>
      <c r="I42" s="33"/>
      <c r="M42" s="37"/>
    </row>
    <row r="43" spans="3:18" x14ac:dyDescent="0.35">
      <c r="C43" s="18" t="s">
        <v>111</v>
      </c>
      <c r="D43" s="19">
        <v>0.25</v>
      </c>
      <c r="E43" s="33" t="e">
        <f>VLOOKUP(Base!M31,'Données '!E2:F6,2,FALSE)</f>
        <v>#N/A</v>
      </c>
      <c r="F43" s="36" t="s">
        <v>90</v>
      </c>
      <c r="G43" s="33"/>
      <c r="H43" s="33"/>
      <c r="I43" s="33"/>
      <c r="M43" s="37"/>
    </row>
    <row r="44" spans="3:18" x14ac:dyDescent="0.35">
      <c r="C44" s="18" t="s">
        <v>112</v>
      </c>
      <c r="D44" s="19">
        <v>0.25</v>
      </c>
      <c r="E44" s="33" t="e">
        <f>VLOOKUP(Base!M32,'Données '!E2:F6,2,FALSE)</f>
        <v>#N/A</v>
      </c>
      <c r="F44" s="36" t="s">
        <v>94</v>
      </c>
      <c r="G44" s="33"/>
      <c r="H44" s="33"/>
      <c r="I44" s="33"/>
      <c r="M44" s="37"/>
      <c r="N44" s="37"/>
      <c r="O44" s="37"/>
      <c r="P44" s="37"/>
      <c r="Q44" s="37"/>
      <c r="R44" s="37"/>
    </row>
    <row r="45" spans="3:18" x14ac:dyDescent="0.35">
      <c r="C45" s="18" t="s">
        <v>221</v>
      </c>
      <c r="D45" s="19">
        <v>0.3</v>
      </c>
      <c r="G45" s="33"/>
      <c r="H45" s="33"/>
      <c r="I45" s="33"/>
      <c r="M45" s="37"/>
      <c r="N45" s="37"/>
      <c r="O45" s="37"/>
      <c r="P45" s="37"/>
      <c r="Q45" s="37"/>
      <c r="R45" s="37"/>
    </row>
    <row r="46" spans="3:18" x14ac:dyDescent="0.35">
      <c r="C46" s="18" t="s">
        <v>222</v>
      </c>
      <c r="D46" s="19">
        <v>0.18</v>
      </c>
      <c r="G46" s="33"/>
      <c r="H46" s="33"/>
      <c r="I46" s="33"/>
      <c r="M46" s="37"/>
      <c r="N46" s="37"/>
      <c r="O46" s="37"/>
      <c r="P46" s="37"/>
      <c r="Q46" s="37"/>
      <c r="R46" s="37"/>
    </row>
    <row r="47" spans="3:18" x14ac:dyDescent="0.35">
      <c r="C47" s="18" t="s">
        <v>223</v>
      </c>
      <c r="D47" s="19">
        <v>0.56000000000000005</v>
      </c>
      <c r="G47" s="33"/>
      <c r="H47" s="33"/>
      <c r="I47" s="33"/>
      <c r="M47" s="37"/>
      <c r="N47" s="37"/>
      <c r="O47" s="37"/>
      <c r="P47" s="37"/>
      <c r="Q47" s="37"/>
      <c r="R47" s="37"/>
    </row>
    <row r="48" spans="3:18" x14ac:dyDescent="0.35">
      <c r="C48" s="18" t="s">
        <v>224</v>
      </c>
      <c r="D48" s="19">
        <v>0.43</v>
      </c>
      <c r="G48" s="33"/>
      <c r="H48" s="33"/>
      <c r="I48" s="33"/>
      <c r="M48" s="37"/>
      <c r="N48" s="37"/>
      <c r="O48" s="37"/>
      <c r="P48" s="37"/>
      <c r="Q48" s="37"/>
      <c r="R48" s="37"/>
    </row>
    <row r="49" spans="3:18" x14ac:dyDescent="0.35">
      <c r="C49" s="18" t="s">
        <v>225</v>
      </c>
      <c r="D49" s="19">
        <v>0.4</v>
      </c>
      <c r="G49" s="33"/>
      <c r="H49" s="33"/>
      <c r="I49" s="33"/>
      <c r="M49" s="37"/>
      <c r="N49" s="37"/>
      <c r="O49" s="37"/>
      <c r="P49" s="37"/>
      <c r="Q49" s="37"/>
      <c r="R49" s="37"/>
    </row>
    <row r="50" spans="3:18" x14ac:dyDescent="0.35">
      <c r="C50" s="18" t="s">
        <v>226</v>
      </c>
      <c r="D50" s="19">
        <v>0.56999999999999995</v>
      </c>
      <c r="G50" s="33"/>
      <c r="H50" s="33"/>
      <c r="I50" s="33"/>
      <c r="M50" s="37"/>
      <c r="N50" s="37"/>
      <c r="O50" s="37"/>
      <c r="P50" s="37"/>
      <c r="Q50" s="37"/>
      <c r="R50" s="37"/>
    </row>
    <row r="51" spans="3:18" x14ac:dyDescent="0.35">
      <c r="C51" s="29">
        <v>0</v>
      </c>
      <c r="D51" s="28">
        <v>0</v>
      </c>
      <c r="G51" s="33"/>
      <c r="H51" s="33"/>
      <c r="I51" s="33"/>
      <c r="M51" s="37"/>
      <c r="N51" s="37"/>
      <c r="O51" s="37"/>
      <c r="P51" s="37"/>
      <c r="Q51" s="37"/>
      <c r="R51" s="37"/>
    </row>
    <row r="52" spans="3:18" x14ac:dyDescent="0.35">
      <c r="C52" s="18" t="s">
        <v>113</v>
      </c>
      <c r="D52" s="19">
        <v>1.7000000000000001E-2</v>
      </c>
      <c r="G52" s="33"/>
      <c r="H52" s="33"/>
      <c r="I52" s="33"/>
      <c r="M52" s="37"/>
      <c r="N52" s="37"/>
      <c r="O52" s="37"/>
      <c r="P52" s="37"/>
      <c r="Q52" s="37"/>
      <c r="R52" s="37"/>
    </row>
    <row r="53" spans="3:18" x14ac:dyDescent="0.35">
      <c r="C53" s="18" t="s">
        <v>114</v>
      </c>
      <c r="D53" s="19">
        <v>4.1000000000000002E-2</v>
      </c>
      <c r="G53" s="33"/>
      <c r="H53" s="33"/>
      <c r="I53" s="33"/>
      <c r="M53" s="37"/>
      <c r="N53" s="37"/>
      <c r="O53" s="37"/>
      <c r="P53" s="37"/>
      <c r="Q53" s="37"/>
      <c r="R53" s="37"/>
    </row>
    <row r="54" spans="3:18" x14ac:dyDescent="0.35">
      <c r="C54" s="18" t="s">
        <v>115</v>
      </c>
      <c r="D54" s="19">
        <v>3.7999999999999999E-2</v>
      </c>
      <c r="G54" s="33"/>
      <c r="H54" s="33"/>
      <c r="I54" s="33"/>
      <c r="M54" s="37"/>
      <c r="N54" s="37"/>
      <c r="O54" s="37"/>
      <c r="P54" s="37"/>
      <c r="Q54" s="37"/>
      <c r="R54" s="37"/>
    </row>
    <row r="55" spans="3:18" x14ac:dyDescent="0.35">
      <c r="C55" s="18" t="s">
        <v>116</v>
      </c>
      <c r="D55" s="19">
        <v>3.9E-2</v>
      </c>
      <c r="G55" s="33"/>
      <c r="H55" s="33"/>
      <c r="I55" s="33"/>
      <c r="M55" s="37"/>
      <c r="N55" s="37"/>
      <c r="O55" s="37"/>
      <c r="P55" s="37"/>
      <c r="Q55" s="37"/>
      <c r="R55" s="37"/>
    </row>
    <row r="56" spans="3:18" x14ac:dyDescent="0.35">
      <c r="C56" s="18" t="s">
        <v>117</v>
      </c>
      <c r="D56" s="19">
        <v>4.1000000000000002E-2</v>
      </c>
      <c r="G56" s="33"/>
      <c r="H56" s="33"/>
      <c r="I56" s="33"/>
      <c r="M56" s="37"/>
      <c r="N56" s="37"/>
      <c r="O56" s="37"/>
      <c r="P56" s="37"/>
      <c r="Q56" s="37"/>
      <c r="R56" s="37"/>
    </row>
    <row r="57" spans="3:18" x14ac:dyDescent="0.35">
      <c r="C57" s="18" t="s">
        <v>118</v>
      </c>
      <c r="D57" s="19">
        <v>4.7E-2</v>
      </c>
      <c r="G57" s="33"/>
      <c r="H57" s="33"/>
      <c r="I57" s="33"/>
      <c r="M57" s="37"/>
      <c r="N57" s="37"/>
      <c r="O57" s="37"/>
      <c r="P57" s="37"/>
      <c r="Q57" s="37"/>
      <c r="R57" s="37"/>
    </row>
    <row r="58" spans="3:18" x14ac:dyDescent="0.35">
      <c r="C58" s="18" t="s">
        <v>119</v>
      </c>
      <c r="D58" s="19">
        <v>4.2000000000000003E-2</v>
      </c>
      <c r="G58" s="33"/>
      <c r="H58" s="33"/>
      <c r="I58" s="33"/>
      <c r="M58" s="37"/>
      <c r="N58" s="37"/>
      <c r="O58" s="37"/>
      <c r="P58" s="37"/>
      <c r="Q58" s="37"/>
      <c r="R58" s="37"/>
    </row>
    <row r="59" spans="3:18" x14ac:dyDescent="0.35">
      <c r="C59" s="18" t="s">
        <v>120</v>
      </c>
      <c r="D59" s="19">
        <v>3.9E-2</v>
      </c>
      <c r="G59" s="33"/>
      <c r="H59" s="33"/>
      <c r="I59" s="33"/>
      <c r="M59" s="37"/>
      <c r="N59" s="37"/>
      <c r="O59" s="37"/>
      <c r="P59" s="37"/>
      <c r="Q59" s="37"/>
      <c r="R59" s="37"/>
    </row>
    <row r="60" spans="3:18" x14ac:dyDescent="0.35">
      <c r="C60" s="18" t="s">
        <v>121</v>
      </c>
      <c r="D60" s="19">
        <v>3.6999999999999998E-2</v>
      </c>
      <c r="G60" s="33"/>
      <c r="H60" s="33"/>
      <c r="I60" s="33"/>
      <c r="M60" s="37"/>
      <c r="N60" s="37"/>
      <c r="O60" s="37"/>
      <c r="P60" s="37"/>
      <c r="Q60" s="37"/>
      <c r="R60" s="37"/>
    </row>
    <row r="61" spans="3:18" x14ac:dyDescent="0.35">
      <c r="C61" s="18" t="s">
        <v>122</v>
      </c>
      <c r="D61" s="19">
        <v>3.4000000000000002E-2</v>
      </c>
      <c r="G61" s="33"/>
      <c r="H61" s="33"/>
      <c r="I61" s="33"/>
      <c r="M61" s="37"/>
      <c r="N61" s="37"/>
      <c r="O61" s="37"/>
      <c r="P61" s="37"/>
      <c r="Q61" s="37"/>
      <c r="R61" s="37"/>
    </row>
    <row r="62" spans="3:18" x14ac:dyDescent="0.35">
      <c r="C62" s="18" t="s">
        <v>123</v>
      </c>
      <c r="D62" s="19">
        <v>5.0999999999999997E-2</v>
      </c>
      <c r="G62" s="33"/>
      <c r="H62" s="33"/>
      <c r="I62" s="33"/>
      <c r="M62" s="37"/>
      <c r="N62" s="37"/>
      <c r="O62" s="37"/>
      <c r="P62" s="37"/>
      <c r="Q62" s="37"/>
      <c r="R62" s="37"/>
    </row>
    <row r="63" spans="3:18" x14ac:dyDescent="0.35">
      <c r="C63" s="18" t="s">
        <v>124</v>
      </c>
      <c r="D63" s="19">
        <v>4.4999999999999998E-2</v>
      </c>
      <c r="G63" s="33"/>
      <c r="H63" s="33"/>
      <c r="I63" s="33"/>
      <c r="M63" s="37"/>
      <c r="N63" s="37"/>
      <c r="O63" s="37"/>
      <c r="P63" s="37"/>
      <c r="Q63" s="37"/>
      <c r="R63" s="37"/>
    </row>
    <row r="64" spans="3:18" x14ac:dyDescent="0.35">
      <c r="C64" s="18" t="s">
        <v>125</v>
      </c>
      <c r="D64" s="19">
        <v>4.1000000000000002E-2</v>
      </c>
      <c r="G64" s="33"/>
      <c r="H64" s="33"/>
      <c r="I64" s="33"/>
      <c r="M64" s="37"/>
      <c r="N64" s="37"/>
      <c r="O64" s="37"/>
      <c r="P64" s="37"/>
      <c r="Q64" s="37"/>
      <c r="R64" s="37"/>
    </row>
    <row r="65" spans="3:18" x14ac:dyDescent="0.35">
      <c r="C65" s="18" t="s">
        <v>126</v>
      </c>
      <c r="D65" s="19">
        <v>3.7999999999999999E-2</v>
      </c>
      <c r="G65" s="33"/>
      <c r="H65" s="33"/>
      <c r="I65" s="33"/>
      <c r="M65" s="37"/>
      <c r="N65" s="37"/>
      <c r="O65" s="37"/>
      <c r="P65" s="37"/>
      <c r="Q65" s="37"/>
      <c r="R65" s="37"/>
    </row>
    <row r="66" spans="3:18" x14ac:dyDescent="0.35">
      <c r="C66" s="18" t="s">
        <v>127</v>
      </c>
      <c r="D66" s="19">
        <v>3.5000000000000003E-2</v>
      </c>
      <c r="G66" s="33"/>
      <c r="H66" s="33"/>
      <c r="I66" s="33"/>
      <c r="M66" s="37"/>
      <c r="N66" s="37"/>
      <c r="O66" s="37"/>
      <c r="P66" s="37"/>
      <c r="Q66" s="37"/>
      <c r="R66" s="37"/>
    </row>
    <row r="67" spans="3:18" x14ac:dyDescent="0.35">
      <c r="C67" s="18" t="s">
        <v>128</v>
      </c>
      <c r="D67" s="19">
        <v>5.6000000000000001E-2</v>
      </c>
      <c r="G67" s="33"/>
      <c r="H67" s="33"/>
      <c r="I67" s="33"/>
      <c r="M67" s="37"/>
      <c r="N67" s="37"/>
      <c r="O67" s="37"/>
      <c r="P67" s="37"/>
      <c r="Q67" s="37"/>
      <c r="R67" s="37"/>
    </row>
    <row r="68" spans="3:18" x14ac:dyDescent="0.35">
      <c r="C68" s="18" t="s">
        <v>129</v>
      </c>
      <c r="D68" s="19">
        <v>4.9000000000000002E-2</v>
      </c>
      <c r="G68" s="33"/>
      <c r="H68" s="33"/>
      <c r="I68" s="33"/>
      <c r="M68" s="37"/>
      <c r="N68" s="37"/>
      <c r="O68" s="37"/>
      <c r="P68" s="37"/>
      <c r="Q68" s="37"/>
      <c r="R68" s="37"/>
    </row>
    <row r="69" spans="3:18" x14ac:dyDescent="0.35">
      <c r="C69" s="18" t="s">
        <v>130</v>
      </c>
      <c r="D69" s="19">
        <v>4.3999999999999997E-2</v>
      </c>
      <c r="G69" s="33"/>
      <c r="H69" s="33"/>
      <c r="I69" s="33"/>
      <c r="M69" s="37"/>
      <c r="N69" s="37"/>
      <c r="O69" s="37"/>
      <c r="P69" s="37"/>
      <c r="Q69" s="37"/>
      <c r="R69" s="37"/>
    </row>
    <row r="70" spans="3:18" x14ac:dyDescent="0.35">
      <c r="C70" s="18" t="s">
        <v>131</v>
      </c>
      <c r="D70" s="19">
        <v>0.04</v>
      </c>
      <c r="G70" s="33"/>
      <c r="H70" s="33"/>
      <c r="I70" s="33"/>
      <c r="M70" s="37"/>
      <c r="N70" s="37"/>
      <c r="O70" s="37"/>
      <c r="P70" s="37"/>
      <c r="Q70" s="37"/>
      <c r="R70" s="37"/>
    </row>
    <row r="71" spans="3:18" x14ac:dyDescent="0.35">
      <c r="C71" s="18" t="s">
        <v>132</v>
      </c>
      <c r="D71" s="19">
        <v>3.5999999999999997E-2</v>
      </c>
      <c r="G71" s="33"/>
      <c r="H71" s="33"/>
      <c r="I71" s="33"/>
      <c r="M71" s="37"/>
      <c r="N71" s="37"/>
      <c r="O71" s="37"/>
      <c r="P71" s="37"/>
      <c r="Q71" s="37"/>
      <c r="R71" s="37"/>
    </row>
    <row r="72" spans="3:18" x14ac:dyDescent="0.35">
      <c r="C72" s="18" t="s">
        <v>133</v>
      </c>
      <c r="D72" s="19">
        <v>0.05</v>
      </c>
      <c r="G72" s="33"/>
      <c r="H72" s="33"/>
      <c r="I72" s="33"/>
      <c r="M72" s="37"/>
      <c r="N72" s="37"/>
      <c r="O72" s="37"/>
      <c r="P72" s="37"/>
      <c r="Q72" s="37"/>
      <c r="R72" s="37"/>
    </row>
    <row r="73" spans="3:18" x14ac:dyDescent="0.35">
      <c r="C73" s="18" t="s">
        <v>134</v>
      </c>
      <c r="D73" s="19">
        <v>4.8000000000000001E-2</v>
      </c>
      <c r="G73" s="33"/>
      <c r="H73" s="33"/>
      <c r="I73" s="33"/>
      <c r="M73" s="37"/>
      <c r="N73" s="37"/>
      <c r="O73" s="37"/>
      <c r="P73" s="37"/>
      <c r="Q73" s="37"/>
      <c r="R73" s="37"/>
    </row>
    <row r="74" spans="3:18" x14ac:dyDescent="0.35">
      <c r="C74" s="18" t="s">
        <v>135</v>
      </c>
      <c r="D74" s="19">
        <v>4.2999999999999997E-2</v>
      </c>
      <c r="G74" s="33"/>
      <c r="H74" s="33"/>
      <c r="I74" s="33"/>
      <c r="M74" s="37"/>
      <c r="N74" s="37"/>
      <c r="O74" s="37"/>
      <c r="P74" s="37"/>
      <c r="Q74" s="37"/>
      <c r="R74" s="37"/>
    </row>
    <row r="75" spans="3:18" x14ac:dyDescent="0.35">
      <c r="C75" s="18" t="s">
        <v>136</v>
      </c>
      <c r="D75" s="19">
        <v>3.6999999999999998E-2</v>
      </c>
      <c r="G75" s="33"/>
      <c r="H75" s="33"/>
      <c r="I75" s="33"/>
      <c r="M75" s="37"/>
      <c r="N75" s="37"/>
      <c r="O75" s="37"/>
      <c r="P75" s="37"/>
      <c r="Q75" s="37"/>
      <c r="R75" s="37"/>
    </row>
    <row r="76" spans="3:18" x14ac:dyDescent="0.35">
      <c r="C76" s="18" t="s">
        <v>137</v>
      </c>
      <c r="D76" s="19">
        <v>3.9E-2</v>
      </c>
      <c r="G76" s="33"/>
      <c r="H76" s="33"/>
      <c r="I76" s="33"/>
      <c r="M76" s="37"/>
      <c r="N76" s="37"/>
      <c r="O76" s="37"/>
      <c r="P76" s="37"/>
      <c r="Q76" s="37"/>
      <c r="R76" s="37"/>
    </row>
    <row r="77" spans="3:18" x14ac:dyDescent="0.35">
      <c r="C77" s="18" t="s">
        <v>138</v>
      </c>
      <c r="D77" s="19">
        <v>3.5000000000000003E-2</v>
      </c>
      <c r="G77" s="33"/>
      <c r="H77" s="33"/>
      <c r="I77" s="33"/>
      <c r="M77" s="37"/>
      <c r="N77" s="37"/>
      <c r="O77" s="37"/>
      <c r="P77" s="37"/>
      <c r="Q77" s="37"/>
      <c r="R77" s="37"/>
    </row>
    <row r="78" spans="3:18" x14ac:dyDescent="0.35">
      <c r="C78" s="18" t="s">
        <v>139</v>
      </c>
      <c r="D78" s="19">
        <v>3.5000000000000003E-2</v>
      </c>
      <c r="G78" s="33"/>
      <c r="H78" s="33"/>
      <c r="I78" s="33"/>
      <c r="M78" s="37"/>
      <c r="N78" s="37"/>
      <c r="O78" s="37"/>
      <c r="P78" s="37"/>
      <c r="Q78" s="37"/>
      <c r="R78" s="37"/>
    </row>
    <row r="79" spans="3:18" x14ac:dyDescent="0.35">
      <c r="C79" s="18" t="s">
        <v>140</v>
      </c>
      <c r="D79" s="19">
        <v>2.4E-2</v>
      </c>
      <c r="G79" s="33"/>
      <c r="H79" s="33"/>
      <c r="I79" s="33"/>
      <c r="M79" s="37"/>
      <c r="N79" s="37"/>
      <c r="O79" s="37"/>
      <c r="P79" s="37"/>
      <c r="Q79" s="37"/>
      <c r="R79" s="37"/>
    </row>
    <row r="80" spans="3:18" x14ac:dyDescent="0.35">
      <c r="C80" s="18" t="s">
        <v>141</v>
      </c>
      <c r="D80" s="19">
        <v>3.5000000000000003E-2</v>
      </c>
      <c r="G80" s="33"/>
      <c r="H80" s="33"/>
      <c r="I80" s="33"/>
      <c r="M80" s="37"/>
      <c r="N80" s="37"/>
      <c r="O80" s="37"/>
      <c r="P80" s="37"/>
      <c r="Q80" s="37"/>
      <c r="R80" s="37"/>
    </row>
    <row r="81" spans="3:18" x14ac:dyDescent="0.35">
      <c r="C81" s="18" t="s">
        <v>142</v>
      </c>
      <c r="D81" s="19">
        <v>3.1E-2</v>
      </c>
      <c r="G81" s="33"/>
      <c r="H81" s="33"/>
      <c r="I81" s="33"/>
      <c r="M81" s="37"/>
      <c r="N81" s="37"/>
      <c r="O81" s="37"/>
      <c r="P81" s="37"/>
      <c r="Q81" s="37"/>
      <c r="R81" s="37"/>
    </row>
    <row r="82" spans="3:18" x14ac:dyDescent="0.35">
      <c r="C82" s="18" t="s">
        <v>143</v>
      </c>
      <c r="D82" s="19">
        <v>3.4000000000000002E-2</v>
      </c>
      <c r="G82" s="33"/>
      <c r="H82" s="33"/>
      <c r="I82" s="33"/>
      <c r="M82" s="37"/>
      <c r="N82" s="37"/>
      <c r="O82" s="37"/>
      <c r="P82" s="37"/>
      <c r="Q82" s="37"/>
      <c r="R82" s="37"/>
    </row>
    <row r="83" spans="3:18" x14ac:dyDescent="0.35">
      <c r="C83" s="18" t="s">
        <v>227</v>
      </c>
      <c r="D83" s="19">
        <v>5.8000000000000003E-2</v>
      </c>
      <c r="G83" s="33"/>
      <c r="H83" s="33"/>
      <c r="I83" s="33"/>
      <c r="M83" s="37"/>
      <c r="N83" s="37"/>
      <c r="O83" s="37"/>
      <c r="P83" s="37"/>
      <c r="Q83" s="37"/>
      <c r="R83" s="37"/>
    </row>
    <row r="84" spans="3:18" x14ac:dyDescent="0.35">
      <c r="C84" s="18" t="s">
        <v>228</v>
      </c>
      <c r="D84" s="19">
        <v>4.7E-2</v>
      </c>
      <c r="G84" s="33"/>
      <c r="H84" s="33"/>
      <c r="I84" s="33"/>
      <c r="M84" s="37"/>
      <c r="N84" s="37"/>
      <c r="O84" s="37"/>
      <c r="P84" s="37"/>
      <c r="Q84" s="37"/>
      <c r="R84" s="37"/>
    </row>
    <row r="85" spans="3:18" x14ac:dyDescent="0.35">
      <c r="C85" s="18" t="s">
        <v>229</v>
      </c>
      <c r="D85" s="19">
        <v>4.2999999999999997E-2</v>
      </c>
      <c r="G85" s="33"/>
      <c r="H85" s="33"/>
      <c r="I85" s="33"/>
      <c r="M85" s="37"/>
      <c r="N85" s="37"/>
      <c r="O85" s="37"/>
      <c r="P85" s="37"/>
      <c r="Q85" s="37"/>
      <c r="R85" s="37"/>
    </row>
    <row r="86" spans="3:18" x14ac:dyDescent="0.35">
      <c r="C86" s="18" t="s">
        <v>230</v>
      </c>
      <c r="D86" s="19">
        <v>4.1000000000000002E-2</v>
      </c>
      <c r="G86" s="33"/>
      <c r="H86" s="33"/>
      <c r="I86" s="33"/>
      <c r="M86" s="37"/>
      <c r="N86" s="37"/>
      <c r="O86" s="37"/>
      <c r="P86" s="37"/>
      <c r="Q86" s="37"/>
      <c r="R86" s="37"/>
    </row>
    <row r="87" spans="3:18" x14ac:dyDescent="0.35">
      <c r="C87" s="18" t="s">
        <v>231</v>
      </c>
      <c r="D87" s="19">
        <v>3.9E-2</v>
      </c>
      <c r="G87" s="33"/>
      <c r="H87" s="33"/>
      <c r="I87" s="33"/>
      <c r="M87" s="37"/>
      <c r="N87" s="37"/>
      <c r="O87" s="37"/>
      <c r="P87" s="37"/>
      <c r="Q87" s="37"/>
      <c r="R87" s="37"/>
    </row>
    <row r="88" spans="3:18" x14ac:dyDescent="0.35">
      <c r="C88" s="18" t="s">
        <v>232</v>
      </c>
      <c r="D88" s="19">
        <v>3.6999999999999998E-2</v>
      </c>
      <c r="G88" s="33"/>
      <c r="H88" s="33"/>
      <c r="I88" s="33"/>
      <c r="M88" s="37"/>
      <c r="N88" s="37"/>
      <c r="O88" s="37"/>
      <c r="P88" s="37"/>
      <c r="Q88" s="37"/>
      <c r="R88" s="37"/>
    </row>
    <row r="89" spans="3:18" x14ac:dyDescent="0.35">
      <c r="C89" s="18" t="s">
        <v>233</v>
      </c>
      <c r="D89" s="19">
        <v>3.5999999999999997E-2</v>
      </c>
      <c r="G89" s="33"/>
      <c r="H89" s="33"/>
      <c r="I89" s="33"/>
      <c r="M89" s="37"/>
      <c r="N89" s="37"/>
      <c r="O89" s="37"/>
      <c r="P89" s="37"/>
      <c r="Q89" s="37"/>
      <c r="R89" s="37"/>
    </row>
    <row r="90" spans="3:18" x14ac:dyDescent="0.35">
      <c r="C90" s="18" t="s">
        <v>144</v>
      </c>
      <c r="D90" s="19">
        <v>4.2000000000000003E-2</v>
      </c>
      <c r="G90" s="33"/>
      <c r="H90" s="33"/>
      <c r="I90" s="33"/>
      <c r="M90" s="37"/>
      <c r="N90" s="37"/>
      <c r="O90" s="37"/>
      <c r="P90" s="37"/>
      <c r="Q90" s="37"/>
      <c r="R90" s="37"/>
    </row>
    <row r="91" spans="3:18" x14ac:dyDescent="0.35">
      <c r="C91" s="18"/>
      <c r="D91" s="19"/>
      <c r="G91" s="33"/>
      <c r="H91" s="33"/>
      <c r="I91" s="33"/>
      <c r="M91" s="37"/>
      <c r="N91" s="37"/>
      <c r="O91" s="37"/>
      <c r="P91" s="37"/>
      <c r="Q91" s="37"/>
      <c r="R91" s="37"/>
    </row>
    <row r="92" spans="3:18" x14ac:dyDescent="0.35">
      <c r="C92" s="29">
        <v>0</v>
      </c>
      <c r="D92" s="36">
        <v>0</v>
      </c>
      <c r="G92" s="33"/>
      <c r="H92" s="33"/>
      <c r="I92" s="33"/>
      <c r="M92" s="37"/>
      <c r="N92" s="37"/>
      <c r="O92" s="37"/>
      <c r="P92" s="37"/>
      <c r="Q92" s="37"/>
      <c r="R92" s="37"/>
    </row>
    <row r="93" spans="3:18" x14ac:dyDescent="0.35">
      <c r="C93" s="18" t="s">
        <v>145</v>
      </c>
      <c r="D93" s="19">
        <v>0.34</v>
      </c>
      <c r="G93" s="33"/>
      <c r="H93" s="33"/>
      <c r="I93" s="33"/>
      <c r="M93" s="37"/>
      <c r="N93" s="37"/>
      <c r="O93" s="37"/>
      <c r="P93" s="37"/>
      <c r="Q93" s="37"/>
      <c r="R93" s="37"/>
    </row>
    <row r="94" spans="3:18" x14ac:dyDescent="0.35">
      <c r="C94" s="18" t="s">
        <v>146</v>
      </c>
      <c r="D94" s="19">
        <v>0.38</v>
      </c>
      <c r="G94" s="33"/>
      <c r="H94" s="33"/>
      <c r="I94" s="33"/>
      <c r="M94" s="37"/>
      <c r="N94" s="37"/>
      <c r="O94" s="37"/>
      <c r="P94" s="37"/>
      <c r="Q94" s="37"/>
      <c r="R94" s="37"/>
    </row>
    <row r="95" spans="3:18" x14ac:dyDescent="0.35">
      <c r="C95" s="18" t="s">
        <v>147</v>
      </c>
      <c r="D95" s="19">
        <v>0.41</v>
      </c>
      <c r="G95" s="33"/>
      <c r="H95" s="33"/>
      <c r="I95" s="33"/>
      <c r="M95" s="37"/>
      <c r="N95" s="37"/>
      <c r="O95" s="37"/>
      <c r="P95" s="37"/>
      <c r="Q95" s="37"/>
      <c r="R95" s="37"/>
    </row>
    <row r="96" spans="3:18" x14ac:dyDescent="0.35">
      <c r="C96" s="18" t="s">
        <v>148</v>
      </c>
      <c r="D96" s="19">
        <v>0.46</v>
      </c>
      <c r="G96" s="33"/>
      <c r="H96" s="33"/>
      <c r="I96" s="33"/>
      <c r="M96" s="37"/>
      <c r="N96" s="37"/>
      <c r="O96" s="37"/>
      <c r="P96" s="37"/>
      <c r="Q96" s="37"/>
      <c r="R96" s="37"/>
    </row>
    <row r="97" spans="3:18" x14ac:dyDescent="0.35">
      <c r="C97" s="18" t="s">
        <v>149</v>
      </c>
      <c r="D97" s="19">
        <v>0.5</v>
      </c>
      <c r="G97" s="33"/>
      <c r="H97" s="33"/>
      <c r="I97" s="33"/>
      <c r="M97" s="37"/>
      <c r="N97" s="37"/>
      <c r="O97" s="37"/>
      <c r="P97" s="37"/>
      <c r="Q97" s="37"/>
      <c r="R97" s="37"/>
    </row>
    <row r="98" spans="3:18" x14ac:dyDescent="0.35">
      <c r="C98" s="18" t="s">
        <v>150</v>
      </c>
      <c r="D98" s="19">
        <v>0.55000000000000004</v>
      </c>
      <c r="G98" s="33"/>
      <c r="H98" s="33"/>
      <c r="I98" s="33"/>
      <c r="M98" s="37"/>
      <c r="N98" s="37"/>
      <c r="O98" s="37"/>
      <c r="P98" s="37"/>
      <c r="Q98" s="37"/>
      <c r="R98" s="37"/>
    </row>
    <row r="99" spans="3:18" x14ac:dyDescent="0.35">
      <c r="C99" s="18" t="s">
        <v>151</v>
      </c>
      <c r="D99" s="19">
        <v>0.6</v>
      </c>
      <c r="G99" s="33"/>
      <c r="H99" s="33"/>
      <c r="I99" s="33"/>
      <c r="M99" s="37"/>
      <c r="N99" s="37"/>
      <c r="O99" s="37"/>
      <c r="P99" s="37"/>
      <c r="Q99" s="37"/>
      <c r="R99" s="37"/>
    </row>
    <row r="100" spans="3:18" x14ac:dyDescent="0.35">
      <c r="C100" s="18" t="s">
        <v>152</v>
      </c>
      <c r="D100" s="19">
        <v>0.64</v>
      </c>
      <c r="G100" s="33"/>
      <c r="H100" s="33"/>
      <c r="I100" s="33"/>
      <c r="M100" s="37"/>
      <c r="N100" s="37"/>
      <c r="O100" s="37"/>
      <c r="P100" s="37"/>
      <c r="Q100" s="37"/>
      <c r="R100" s="37"/>
    </row>
    <row r="101" spans="3:18" x14ac:dyDescent="0.35">
      <c r="C101" s="18" t="s">
        <v>153</v>
      </c>
      <c r="D101" s="19">
        <v>0.69</v>
      </c>
      <c r="G101" s="33"/>
      <c r="H101" s="33"/>
      <c r="I101" s="33"/>
      <c r="M101" s="37"/>
      <c r="N101" s="37"/>
      <c r="O101" s="37"/>
      <c r="P101" s="37"/>
      <c r="Q101" s="37"/>
      <c r="R101" s="37"/>
    </row>
    <row r="102" spans="3:18" x14ac:dyDescent="0.35">
      <c r="C102" s="18" t="s">
        <v>154</v>
      </c>
      <c r="D102" s="19">
        <v>0.74</v>
      </c>
      <c r="G102" s="33"/>
      <c r="H102" s="33"/>
      <c r="I102" s="33"/>
      <c r="M102" s="37"/>
      <c r="N102" s="37"/>
      <c r="O102" s="37"/>
      <c r="P102" s="37"/>
      <c r="Q102" s="37"/>
      <c r="R102" s="37"/>
    </row>
    <row r="103" spans="3:18" x14ac:dyDescent="0.35">
      <c r="C103" s="18" t="s">
        <v>155</v>
      </c>
      <c r="D103" s="19">
        <v>0.79</v>
      </c>
      <c r="G103" s="33"/>
      <c r="H103" s="33"/>
      <c r="I103" s="33"/>
      <c r="M103" s="37"/>
      <c r="N103" s="37"/>
      <c r="O103" s="37"/>
      <c r="P103" s="37"/>
      <c r="Q103" s="37"/>
      <c r="R103" s="37"/>
    </row>
    <row r="104" spans="3:18" x14ac:dyDescent="0.35">
      <c r="C104" s="18" t="s">
        <v>156</v>
      </c>
      <c r="D104" s="19">
        <v>0.85</v>
      </c>
      <c r="G104" s="33"/>
      <c r="H104" s="33"/>
      <c r="I104" s="33"/>
      <c r="M104" s="37"/>
      <c r="N104" s="37"/>
      <c r="O104" s="37"/>
      <c r="P104" s="37"/>
      <c r="Q104" s="37"/>
      <c r="R104" s="37"/>
    </row>
    <row r="105" spans="3:18" x14ac:dyDescent="0.35">
      <c r="C105" s="18" t="s">
        <v>157</v>
      </c>
      <c r="D105" s="19">
        <v>0.92</v>
      </c>
      <c r="G105" s="33"/>
      <c r="H105" s="33"/>
      <c r="I105" s="33"/>
      <c r="M105" s="37"/>
      <c r="N105" s="37"/>
      <c r="O105" s="37"/>
      <c r="P105" s="37"/>
      <c r="Q105" s="37"/>
      <c r="R105" s="37"/>
    </row>
    <row r="106" spans="3:18" x14ac:dyDescent="0.35">
      <c r="C106" s="18" t="s">
        <v>158</v>
      </c>
      <c r="D106" s="19">
        <v>0.98</v>
      </c>
      <c r="G106" s="33"/>
      <c r="H106" s="33"/>
      <c r="I106" s="33"/>
      <c r="M106" s="37"/>
      <c r="N106" s="37"/>
      <c r="O106" s="37"/>
      <c r="P106" s="37"/>
      <c r="Q106" s="37"/>
      <c r="R106" s="37"/>
    </row>
    <row r="107" spans="3:18" x14ac:dyDescent="0.35">
      <c r="C107" s="18" t="s">
        <v>159</v>
      </c>
      <c r="D107" s="19">
        <v>1.04</v>
      </c>
      <c r="G107" s="33"/>
      <c r="H107" s="33"/>
      <c r="I107" s="33"/>
      <c r="M107" s="37"/>
      <c r="N107" s="37"/>
      <c r="O107" s="37"/>
      <c r="P107" s="37"/>
      <c r="Q107" s="37"/>
      <c r="R107" s="37"/>
    </row>
    <row r="108" spans="3:18" x14ac:dyDescent="0.35">
      <c r="C108" s="42">
        <v>0</v>
      </c>
      <c r="D108" s="43"/>
      <c r="G108" s="33"/>
      <c r="H108" s="33"/>
      <c r="I108" s="33"/>
      <c r="M108" s="37"/>
      <c r="N108" s="37"/>
      <c r="O108" s="37"/>
      <c r="P108" s="37"/>
      <c r="Q108" s="37"/>
      <c r="R108" s="37"/>
    </row>
    <row r="109" spans="3:18" x14ac:dyDescent="0.35">
      <c r="C109" s="53" t="s">
        <v>61</v>
      </c>
      <c r="D109" s="54">
        <v>1.5</v>
      </c>
    </row>
    <row r="110" spans="3:18" x14ac:dyDescent="0.35">
      <c r="C110" s="53" t="s">
        <v>64</v>
      </c>
      <c r="D110" s="54">
        <v>3.5</v>
      </c>
    </row>
    <row r="111" spans="3:18" x14ac:dyDescent="0.35">
      <c r="C111" s="53" t="s">
        <v>67</v>
      </c>
      <c r="D111" s="54">
        <v>2</v>
      </c>
    </row>
    <row r="112" spans="3:18" x14ac:dyDescent="0.35">
      <c r="C112" s="53" t="s">
        <v>72</v>
      </c>
      <c r="D112" s="54">
        <v>0.17</v>
      </c>
    </row>
    <row r="113" spans="3:4" x14ac:dyDescent="0.35">
      <c r="C113" s="53" t="s">
        <v>76</v>
      </c>
      <c r="D113" s="54">
        <v>0.17</v>
      </c>
    </row>
    <row r="114" spans="3:4" x14ac:dyDescent="0.35">
      <c r="C114" s="53" t="s">
        <v>80</v>
      </c>
      <c r="D114" s="54">
        <v>6.5000000000000002E-2</v>
      </c>
    </row>
    <row r="115" spans="3:4" x14ac:dyDescent="0.35">
      <c r="C115" s="53" t="s">
        <v>84</v>
      </c>
      <c r="D115" s="54">
        <v>0.25</v>
      </c>
    </row>
    <row r="116" spans="3:4" x14ac:dyDescent="0.35">
      <c r="C116" s="53" t="s">
        <v>88</v>
      </c>
      <c r="D116" s="54">
        <v>0.1</v>
      </c>
    </row>
    <row r="117" spans="3:4" x14ac:dyDescent="0.35">
      <c r="C117" s="53" t="s">
        <v>92</v>
      </c>
      <c r="D117" s="54">
        <v>0.05</v>
      </c>
    </row>
    <row r="118" spans="3:4" x14ac:dyDescent="0.35">
      <c r="C118" s="53" t="s">
        <v>96</v>
      </c>
      <c r="D118" s="54">
        <v>0.06</v>
      </c>
    </row>
    <row r="119" spans="3:4" x14ac:dyDescent="0.35">
      <c r="C119" s="53" t="s">
        <v>99</v>
      </c>
      <c r="D119" s="54">
        <v>6.5000000000000002E-2</v>
      </c>
    </row>
    <row r="120" spans="3:4" x14ac:dyDescent="0.35">
      <c r="C120" s="53" t="s">
        <v>102</v>
      </c>
      <c r="D120" s="54">
        <v>0.06</v>
      </c>
    </row>
    <row r="121" spans="3:4" x14ac:dyDescent="0.35">
      <c r="C121" s="14">
        <v>0</v>
      </c>
      <c r="D121" s="14">
        <v>0</v>
      </c>
    </row>
    <row r="122" spans="3:4" x14ac:dyDescent="0.35">
      <c r="C122" s="18" t="s">
        <v>19</v>
      </c>
      <c r="D122" s="19">
        <v>0.35</v>
      </c>
    </row>
    <row r="123" spans="3:4" x14ac:dyDescent="0.35">
      <c r="C123" s="18" t="s">
        <v>24</v>
      </c>
      <c r="D123" s="19">
        <v>0.16</v>
      </c>
    </row>
    <row r="124" spans="3:4" x14ac:dyDescent="0.35">
      <c r="C124" s="18" t="s">
        <v>30</v>
      </c>
      <c r="D124" s="19">
        <v>0.46</v>
      </c>
    </row>
    <row r="125" spans="3:4" x14ac:dyDescent="0.35">
      <c r="C125" s="18" t="s">
        <v>35</v>
      </c>
      <c r="D125" s="19">
        <v>0.52</v>
      </c>
    </row>
    <row r="126" spans="3:4" x14ac:dyDescent="0.35">
      <c r="C126" s="18" t="s">
        <v>40</v>
      </c>
      <c r="D126" s="19">
        <v>1.1000000000000001</v>
      </c>
    </row>
    <row r="127" spans="3:4" x14ac:dyDescent="0.35">
      <c r="C127" s="18" t="s">
        <v>44</v>
      </c>
      <c r="D127" s="19">
        <v>0.31</v>
      </c>
    </row>
    <row r="128" spans="3:4" x14ac:dyDescent="0.35">
      <c r="C128" s="18" t="s">
        <v>47</v>
      </c>
      <c r="D128" s="19">
        <v>2</v>
      </c>
    </row>
    <row r="129" spans="3:4" x14ac:dyDescent="0.35">
      <c r="C129" s="18" t="s">
        <v>50</v>
      </c>
      <c r="D129" s="19">
        <v>0.8</v>
      </c>
    </row>
    <row r="130" spans="3:4" x14ac:dyDescent="0.35">
      <c r="C130" s="18" t="s">
        <v>53</v>
      </c>
      <c r="D130" s="19">
        <v>2.4</v>
      </c>
    </row>
    <row r="131" spans="3:4" x14ac:dyDescent="0.35">
      <c r="C131" s="18" t="s">
        <v>56</v>
      </c>
      <c r="D131" s="19">
        <v>0.33</v>
      </c>
    </row>
    <row r="132" spans="3:4" x14ac:dyDescent="0.35">
      <c r="C132" s="24">
        <v>0</v>
      </c>
      <c r="D132" s="24">
        <v>0</v>
      </c>
    </row>
    <row r="133" spans="3:4" x14ac:dyDescent="0.35">
      <c r="C133" s="25" t="s">
        <v>61</v>
      </c>
      <c r="D133" s="26">
        <v>1.5</v>
      </c>
    </row>
    <row r="134" spans="3:4" x14ac:dyDescent="0.35">
      <c r="C134" s="25" t="s">
        <v>64</v>
      </c>
      <c r="D134" s="26">
        <v>3.5</v>
      </c>
    </row>
    <row r="135" spans="3:4" x14ac:dyDescent="0.35">
      <c r="C135" s="25" t="s">
        <v>67</v>
      </c>
      <c r="D135" s="26">
        <v>2</v>
      </c>
    </row>
    <row r="136" spans="3:4" x14ac:dyDescent="0.35">
      <c r="C136" s="33"/>
      <c r="D136" s="33"/>
    </row>
    <row r="137" spans="3:4" x14ac:dyDescent="0.35">
      <c r="C137" s="33"/>
      <c r="D137" s="33"/>
    </row>
    <row r="138" spans="3:4" x14ac:dyDescent="0.35">
      <c r="C138" s="33"/>
      <c r="D138" s="33"/>
    </row>
    <row r="142" spans="3:4" x14ac:dyDescent="0.35">
      <c r="C142" s="33"/>
      <c r="D142" s="33"/>
    </row>
  </sheetData>
  <mergeCells count="1">
    <mergeCell ref="M1:U1"/>
  </mergeCells>
  <hyperlinks>
    <hyperlink ref="AB2" r:id="rId1" xr:uid="{00000000-0004-0000-0000-000000000000}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0B0F0"/>
  </sheetPr>
  <dimension ref="B2:V39"/>
  <sheetViews>
    <sheetView zoomScale="40" zoomScaleNormal="40" workbookViewId="0">
      <selection sqref="A1:XFD1048576"/>
    </sheetView>
  </sheetViews>
  <sheetFormatPr baseColWidth="10" defaultColWidth="11.453125" defaultRowHeight="14.5" x14ac:dyDescent="0.35"/>
  <cols>
    <col min="1" max="1" width="6.1796875" customWidth="1"/>
    <col min="2" max="2" width="11" bestFit="1" customWidth="1"/>
    <col min="3" max="3" width="44.7265625" customWidth="1"/>
    <col min="4" max="4" width="17.81640625" bestFit="1" customWidth="1"/>
    <col min="5" max="5" width="17" bestFit="1" customWidth="1"/>
    <col min="6" max="6" width="26.1796875" bestFit="1" customWidth="1"/>
    <col min="7" max="7" width="20.81640625" bestFit="1" customWidth="1"/>
    <col min="8" max="8" width="15" bestFit="1" customWidth="1"/>
    <col min="9" max="9" width="19.54296875" customWidth="1"/>
    <col min="10" max="11" width="15.7265625" bestFit="1" customWidth="1"/>
    <col min="13" max="13" width="11" bestFit="1" customWidth="1"/>
    <col min="14" max="14" width="41.7265625" customWidth="1"/>
    <col min="15" max="15" width="24" customWidth="1"/>
    <col min="16" max="16" width="15.7265625" customWidth="1"/>
    <col min="17" max="17" width="15.26953125" bestFit="1" customWidth="1"/>
    <col min="18" max="18" width="20.81640625" bestFit="1" customWidth="1"/>
    <col min="19" max="19" width="15" bestFit="1" customWidth="1"/>
    <col min="20" max="20" width="12.453125" bestFit="1" customWidth="1"/>
    <col min="21" max="22" width="15.7265625" bestFit="1" customWidth="1"/>
  </cols>
  <sheetData>
    <row r="2" spans="2:19" x14ac:dyDescent="0.35">
      <c r="C2" s="8" t="s">
        <v>10</v>
      </c>
      <c r="D2" s="8" t="s">
        <v>160</v>
      </c>
      <c r="E2" s="8" t="s">
        <v>161</v>
      </c>
      <c r="F2" s="8" t="s">
        <v>162</v>
      </c>
    </row>
    <row r="3" spans="2:19" x14ac:dyDescent="0.35">
      <c r="C3" s="31">
        <v>0</v>
      </c>
      <c r="D3" s="82">
        <f>VLOOKUP(C3,'Données '!M3:O30,3,FALSE)</f>
        <v>0</v>
      </c>
      <c r="E3" s="82">
        <f>VLOOKUP(C3,'Données '!M3:Q30,5,FALSE)</f>
        <v>0</v>
      </c>
      <c r="F3" s="82">
        <f>SUM(E3-D3)</f>
        <v>0</v>
      </c>
    </row>
    <row r="5" spans="2:19" x14ac:dyDescent="0.35">
      <c r="B5" s="9"/>
      <c r="C5" s="10" t="s">
        <v>163</v>
      </c>
      <c r="D5" s="11"/>
      <c r="E5" s="11"/>
      <c r="F5" s="11"/>
      <c r="G5" s="11"/>
      <c r="H5" s="11"/>
    </row>
    <row r="6" spans="2:19" x14ac:dyDescent="0.35">
      <c r="B6" s="9"/>
      <c r="C6" s="10" t="s">
        <v>164</v>
      </c>
      <c r="D6" s="9" t="s">
        <v>165</v>
      </c>
      <c r="E6" s="10" t="s">
        <v>166</v>
      </c>
      <c r="F6" s="9" t="s">
        <v>165</v>
      </c>
      <c r="G6" s="10" t="s">
        <v>167</v>
      </c>
      <c r="H6" s="9" t="s">
        <v>165</v>
      </c>
    </row>
    <row r="7" spans="2:19" x14ac:dyDescent="0.35">
      <c r="B7" s="10" t="s">
        <v>168</v>
      </c>
      <c r="C7" s="63">
        <v>0</v>
      </c>
      <c r="D7" s="64"/>
      <c r="E7" s="30">
        <f>IF(C7=0,0,C7)</f>
        <v>0</v>
      </c>
      <c r="F7" s="64"/>
      <c r="G7" s="30">
        <f>IF(E7=0,0,E7)</f>
        <v>0</v>
      </c>
      <c r="H7" s="65"/>
    </row>
    <row r="8" spans="2:19" ht="29" x14ac:dyDescent="0.35">
      <c r="B8" s="9"/>
      <c r="C8" s="10" t="s">
        <v>200</v>
      </c>
      <c r="D8" s="9" t="s">
        <v>170</v>
      </c>
      <c r="E8" s="10" t="s">
        <v>171</v>
      </c>
      <c r="F8" s="9" t="s">
        <v>170</v>
      </c>
      <c r="G8" s="10" t="s">
        <v>172</v>
      </c>
      <c r="H8" s="9"/>
      <c r="I8" s="48" t="s">
        <v>201</v>
      </c>
      <c r="J8" s="46" t="s">
        <v>170</v>
      </c>
    </row>
    <row r="9" spans="2:19" x14ac:dyDescent="0.35">
      <c r="B9" s="10" t="s">
        <v>168</v>
      </c>
      <c r="C9" s="30">
        <f>IF(G7=0,0,G7)</f>
        <v>0</v>
      </c>
      <c r="D9" s="9">
        <f>IF((AND(D7=0,F7=0,H7=0)),0,(D7*H7*2)+(F7*H7*2)-H9)</f>
        <v>0</v>
      </c>
      <c r="E9" s="30">
        <f>IF(C9=0,0,C9)</f>
        <v>0</v>
      </c>
      <c r="F9" s="9">
        <f>IF((AND(D7=0,F7=0)),0,F7*D7)</f>
        <v>0</v>
      </c>
      <c r="G9" s="30">
        <f>E9</f>
        <v>0</v>
      </c>
      <c r="H9" s="40">
        <f>IF(F9=0,0,F9/6)</f>
        <v>0</v>
      </c>
      <c r="I9" s="1">
        <f>G9</f>
        <v>0</v>
      </c>
      <c r="J9" s="47">
        <f>H9+D9</f>
        <v>0</v>
      </c>
    </row>
    <row r="11" spans="2:19" x14ac:dyDescent="0.35">
      <c r="B11" s="56" t="s">
        <v>173</v>
      </c>
      <c r="C11" s="57"/>
      <c r="D11" s="57"/>
      <c r="E11" s="57"/>
      <c r="F11" s="57"/>
      <c r="G11" s="57"/>
      <c r="H11" s="57"/>
      <c r="I11" s="57"/>
      <c r="J11" s="57"/>
      <c r="K11" s="58"/>
      <c r="M11" s="76" t="s">
        <v>1</v>
      </c>
      <c r="N11" s="76"/>
      <c r="O11" s="76"/>
      <c r="P11" s="76"/>
      <c r="Q11" s="76"/>
      <c r="R11" s="76"/>
      <c r="S11" s="76"/>
    </row>
    <row r="12" spans="2:19" ht="43.5" x14ac:dyDescent="0.35">
      <c r="B12" s="72" t="s">
        <v>174</v>
      </c>
      <c r="C12" s="73"/>
      <c r="D12" s="7" t="s">
        <v>175</v>
      </c>
      <c r="E12" s="7" t="s">
        <v>176</v>
      </c>
      <c r="F12" s="7" t="s">
        <v>177</v>
      </c>
      <c r="G12" s="7" t="s">
        <v>178</v>
      </c>
      <c r="H12" s="7" t="s">
        <v>179</v>
      </c>
      <c r="I12" s="7" t="s">
        <v>169</v>
      </c>
      <c r="J12" s="7" t="s">
        <v>180</v>
      </c>
      <c r="K12" s="7" t="s">
        <v>180</v>
      </c>
      <c r="M12" s="77" t="s">
        <v>1</v>
      </c>
      <c r="N12" s="77"/>
      <c r="O12" s="7" t="s">
        <v>176</v>
      </c>
      <c r="P12" s="7" t="s">
        <v>179</v>
      </c>
      <c r="Q12" s="7" t="s">
        <v>245</v>
      </c>
      <c r="R12" s="7" t="s">
        <v>180</v>
      </c>
      <c r="S12" s="7" t="s">
        <v>180</v>
      </c>
    </row>
    <row r="13" spans="2:19" ht="20.5" x14ac:dyDescent="0.35">
      <c r="B13" s="7" t="s">
        <v>181</v>
      </c>
      <c r="C13" s="7" t="s">
        <v>182</v>
      </c>
      <c r="D13" s="7"/>
      <c r="E13" s="7"/>
      <c r="F13" s="7" t="s">
        <v>183</v>
      </c>
      <c r="G13" s="7" t="s">
        <v>184</v>
      </c>
      <c r="H13" s="7" t="s">
        <v>185</v>
      </c>
      <c r="I13" s="7" t="s">
        <v>186</v>
      </c>
      <c r="J13" s="7" t="s">
        <v>187</v>
      </c>
      <c r="K13" s="7" t="s">
        <v>187</v>
      </c>
      <c r="M13" s="7" t="s">
        <v>181</v>
      </c>
      <c r="N13" s="7" t="s">
        <v>182</v>
      </c>
      <c r="O13" s="7"/>
      <c r="P13" s="7" t="s">
        <v>185</v>
      </c>
      <c r="Q13" s="7" t="s">
        <v>186</v>
      </c>
      <c r="R13" s="7" t="s">
        <v>187</v>
      </c>
      <c r="S13" s="7" t="s">
        <v>187</v>
      </c>
    </row>
    <row r="14" spans="2:19" x14ac:dyDescent="0.35">
      <c r="B14" s="7"/>
      <c r="C14" s="7" t="s">
        <v>188</v>
      </c>
      <c r="D14" s="7" t="s">
        <v>189</v>
      </c>
      <c r="E14" s="7" t="s">
        <v>190</v>
      </c>
      <c r="F14" s="7" t="s">
        <v>191</v>
      </c>
      <c r="G14" s="7" t="s">
        <v>191</v>
      </c>
      <c r="H14" s="7"/>
      <c r="I14" s="7" t="s">
        <v>192</v>
      </c>
      <c r="J14" s="7" t="s">
        <v>193</v>
      </c>
      <c r="K14" s="7" t="s">
        <v>194</v>
      </c>
      <c r="M14" s="7"/>
      <c r="N14" s="7" t="s">
        <v>188</v>
      </c>
      <c r="O14" s="7" t="s">
        <v>190</v>
      </c>
      <c r="P14" s="7"/>
      <c r="Q14" s="7" t="s">
        <v>192</v>
      </c>
      <c r="R14" s="7" t="s">
        <v>193</v>
      </c>
      <c r="S14" s="7" t="s">
        <v>194</v>
      </c>
    </row>
    <row r="15" spans="2:19" ht="29.5" customHeight="1" x14ac:dyDescent="0.35">
      <c r="B15" s="59"/>
      <c r="C15" s="59">
        <v>0</v>
      </c>
      <c r="D15" s="55">
        <f>VLOOKUP(C15,'Données '!C4:D136,2,FALSE)</f>
        <v>0</v>
      </c>
      <c r="E15" s="62">
        <v>0</v>
      </c>
      <c r="F15" s="55">
        <f>IF(AND(E15=0,D15=0),0,E15/D15)</f>
        <v>0</v>
      </c>
      <c r="G15" s="69">
        <f>SUM(F15:F20)</f>
        <v>0</v>
      </c>
      <c r="H15" s="69">
        <f>IF(G15=0,0,1/G15)</f>
        <v>0</v>
      </c>
      <c r="I15" s="69">
        <f>D9</f>
        <v>0</v>
      </c>
      <c r="J15" s="69">
        <f>IF(AND(I15=0,H15=0,F3=0),0,F3*H15*I15)</f>
        <v>0</v>
      </c>
      <c r="K15" s="69">
        <f>SUM(J15/1000)</f>
        <v>0</v>
      </c>
      <c r="M15" s="61">
        <v>0</v>
      </c>
      <c r="N15" s="66">
        <v>0</v>
      </c>
      <c r="O15" s="61">
        <v>0</v>
      </c>
      <c r="P15" s="69">
        <f>IF(N15=0,0,VLOOKUP(N15,'Données '!X2:Y5,2,FALSE))</f>
        <v>0</v>
      </c>
      <c r="Q15" s="78">
        <f>H9</f>
        <v>0</v>
      </c>
      <c r="R15" s="78">
        <f>IF(AND(Q15=0,P15=0,F3=0),0,F3*P15*Q15)</f>
        <v>0</v>
      </c>
      <c r="S15" s="78">
        <f>SUM(R15/1000)</f>
        <v>0</v>
      </c>
    </row>
    <row r="16" spans="2:19" ht="29.5" customHeight="1" x14ac:dyDescent="0.35">
      <c r="B16" s="60"/>
      <c r="C16" s="61">
        <v>0</v>
      </c>
      <c r="D16" s="55">
        <f>VLOOKUP(C16,'Données '!C4:D120,2,FALSE)</f>
        <v>0</v>
      </c>
      <c r="E16" s="62">
        <v>0</v>
      </c>
      <c r="F16" s="55">
        <f>IF(AND(E16=0,D16=0),0,E16/D16)</f>
        <v>0</v>
      </c>
      <c r="G16" s="70"/>
      <c r="H16" s="70"/>
      <c r="I16" s="70"/>
      <c r="J16" s="70"/>
      <c r="K16" s="70"/>
      <c r="M16" s="61">
        <v>0</v>
      </c>
      <c r="N16" s="61"/>
      <c r="O16" s="61"/>
      <c r="P16" s="70"/>
      <c r="Q16" s="78"/>
      <c r="R16" s="78"/>
      <c r="S16" s="78"/>
    </row>
    <row r="17" spans="2:22" ht="29.5" customHeight="1" x14ac:dyDescent="0.35">
      <c r="B17" s="60"/>
      <c r="C17" s="61">
        <v>0</v>
      </c>
      <c r="D17" s="55">
        <f>VLOOKUP(C17,'Données '!C4:D120,2,FALSE)</f>
        <v>0</v>
      </c>
      <c r="E17" s="62">
        <v>0</v>
      </c>
      <c r="F17" s="55">
        <f t="shared" ref="F17:F20" si="0">IF(AND(E17=0,D17=0),0,E17/D17)</f>
        <v>0</v>
      </c>
      <c r="G17" s="70"/>
      <c r="H17" s="70"/>
      <c r="I17" s="70"/>
      <c r="J17" s="70"/>
      <c r="K17" s="70"/>
      <c r="M17" s="61">
        <v>0</v>
      </c>
      <c r="N17" s="61"/>
      <c r="O17" s="61"/>
      <c r="P17" s="70"/>
      <c r="Q17" s="78"/>
      <c r="R17" s="78"/>
      <c r="S17" s="78"/>
    </row>
    <row r="18" spans="2:22" ht="29.5" customHeight="1" x14ac:dyDescent="0.35">
      <c r="B18" s="60"/>
      <c r="C18" s="61">
        <v>0</v>
      </c>
      <c r="D18" s="55">
        <f>VLOOKUP(C18,'Données '!C4:D120,2,FALSE)</f>
        <v>0</v>
      </c>
      <c r="E18" s="62">
        <v>0</v>
      </c>
      <c r="F18" s="55">
        <f>IF(AND(E18=0,D18=0),0,E18/D18)</f>
        <v>0</v>
      </c>
      <c r="G18" s="70"/>
      <c r="H18" s="70"/>
      <c r="I18" s="70"/>
      <c r="J18" s="70"/>
      <c r="K18" s="70"/>
      <c r="M18" s="61">
        <v>0</v>
      </c>
      <c r="N18" s="61"/>
      <c r="O18" s="61"/>
      <c r="P18" s="70"/>
      <c r="Q18" s="78"/>
      <c r="R18" s="78"/>
      <c r="S18" s="78"/>
    </row>
    <row r="19" spans="2:22" ht="29.5" customHeight="1" x14ac:dyDescent="0.35">
      <c r="B19" s="60"/>
      <c r="C19" s="61"/>
      <c r="D19" s="55">
        <f>VLOOKUP(C19,'Données '!C4:D120,2,FALSE)</f>
        <v>0</v>
      </c>
      <c r="E19" s="62"/>
      <c r="F19" s="55">
        <f t="shared" si="0"/>
        <v>0</v>
      </c>
      <c r="G19" s="70"/>
      <c r="H19" s="70"/>
      <c r="I19" s="70"/>
      <c r="J19" s="70"/>
      <c r="K19" s="70"/>
      <c r="M19" s="61"/>
      <c r="N19" s="61"/>
      <c r="O19" s="61"/>
      <c r="P19" s="70"/>
      <c r="Q19" s="78"/>
      <c r="R19" s="78"/>
      <c r="S19" s="78"/>
    </row>
    <row r="20" spans="2:22" ht="29.5" customHeight="1" x14ac:dyDescent="0.35">
      <c r="B20" s="60"/>
      <c r="C20" s="61"/>
      <c r="D20" s="55">
        <f>VLOOKUP(C20,'Données '!C4:D120,2,FALSE)</f>
        <v>0</v>
      </c>
      <c r="E20" s="62"/>
      <c r="F20" s="55">
        <f t="shared" si="0"/>
        <v>0</v>
      </c>
      <c r="G20" s="71"/>
      <c r="H20" s="71"/>
      <c r="I20" s="71"/>
      <c r="J20" s="71"/>
      <c r="K20" s="71"/>
      <c r="M20" s="61"/>
      <c r="N20" s="61"/>
      <c r="O20" s="61"/>
      <c r="P20" s="71"/>
      <c r="Q20" s="78"/>
      <c r="R20" s="78"/>
      <c r="S20" s="78"/>
    </row>
    <row r="21" spans="2:22" x14ac:dyDescent="0.35">
      <c r="E21" s="41">
        <f>SUM(E15:E20)</f>
        <v>0</v>
      </c>
    </row>
    <row r="23" spans="2:22" x14ac:dyDescent="0.35">
      <c r="B23" s="56" t="s">
        <v>195</v>
      </c>
      <c r="C23" s="57"/>
      <c r="D23" s="57"/>
      <c r="E23" s="57"/>
      <c r="F23" s="57"/>
      <c r="G23" s="57"/>
      <c r="H23" s="57"/>
      <c r="I23" s="57"/>
      <c r="J23" s="57"/>
      <c r="K23" s="58"/>
      <c r="M23" s="79" t="s">
        <v>196</v>
      </c>
      <c r="N23" s="80"/>
      <c r="O23" s="80"/>
      <c r="P23" s="80"/>
      <c r="Q23" s="80"/>
      <c r="R23" s="80"/>
      <c r="S23" s="80"/>
      <c r="T23" s="80"/>
      <c r="U23" s="80"/>
      <c r="V23" s="81"/>
    </row>
    <row r="24" spans="2:22" ht="43.5" x14ac:dyDescent="0.35">
      <c r="B24" s="72" t="s">
        <v>195</v>
      </c>
      <c r="C24" s="73"/>
      <c r="D24" s="7" t="s">
        <v>175</v>
      </c>
      <c r="E24" s="7" t="s">
        <v>176</v>
      </c>
      <c r="F24" s="7" t="s">
        <v>177</v>
      </c>
      <c r="G24" s="7" t="s">
        <v>178</v>
      </c>
      <c r="H24" s="7" t="s">
        <v>179</v>
      </c>
      <c r="I24" s="7" t="s">
        <v>169</v>
      </c>
      <c r="J24" s="7" t="s">
        <v>180</v>
      </c>
      <c r="K24" s="7" t="s">
        <v>180</v>
      </c>
      <c r="M24" s="72" t="s">
        <v>196</v>
      </c>
      <c r="N24" s="73"/>
      <c r="O24" s="7" t="s">
        <v>175</v>
      </c>
      <c r="P24" s="7" t="s">
        <v>176</v>
      </c>
      <c r="Q24" s="7" t="s">
        <v>177</v>
      </c>
      <c r="R24" s="7" t="s">
        <v>178</v>
      </c>
      <c r="S24" s="7" t="s">
        <v>179</v>
      </c>
      <c r="T24" s="7" t="s">
        <v>169</v>
      </c>
      <c r="U24" s="7" t="s">
        <v>180</v>
      </c>
      <c r="V24" s="7" t="s">
        <v>180</v>
      </c>
    </row>
    <row r="25" spans="2:22" ht="20.5" x14ac:dyDescent="0.35">
      <c r="B25" s="7" t="s">
        <v>181</v>
      </c>
      <c r="C25" s="7" t="s">
        <v>182</v>
      </c>
      <c r="D25" s="7"/>
      <c r="E25" s="7"/>
      <c r="F25" s="7" t="s">
        <v>183</v>
      </c>
      <c r="G25" s="7" t="s">
        <v>184</v>
      </c>
      <c r="H25" s="7" t="s">
        <v>185</v>
      </c>
      <c r="I25" s="7" t="s">
        <v>186</v>
      </c>
      <c r="J25" s="7" t="s">
        <v>187</v>
      </c>
      <c r="K25" s="7" t="s">
        <v>187</v>
      </c>
      <c r="M25" s="7" t="s">
        <v>181</v>
      </c>
      <c r="N25" s="7" t="s">
        <v>182</v>
      </c>
      <c r="O25" s="7"/>
      <c r="P25" s="7"/>
      <c r="Q25" s="7" t="s">
        <v>183</v>
      </c>
      <c r="R25" s="7" t="s">
        <v>184</v>
      </c>
      <c r="S25" s="7" t="s">
        <v>185</v>
      </c>
      <c r="T25" s="7" t="s">
        <v>186</v>
      </c>
      <c r="U25" s="7" t="s">
        <v>187</v>
      </c>
      <c r="V25" s="7" t="s">
        <v>187</v>
      </c>
    </row>
    <row r="26" spans="2:22" x14ac:dyDescent="0.35">
      <c r="B26" s="7"/>
      <c r="C26" s="7" t="s">
        <v>188</v>
      </c>
      <c r="D26" s="7" t="s">
        <v>189</v>
      </c>
      <c r="E26" s="7" t="s">
        <v>190</v>
      </c>
      <c r="F26" s="7" t="s">
        <v>191</v>
      </c>
      <c r="G26" s="7" t="s">
        <v>191</v>
      </c>
      <c r="H26" s="7"/>
      <c r="I26" s="7" t="s">
        <v>192</v>
      </c>
      <c r="J26" s="7" t="s">
        <v>193</v>
      </c>
      <c r="K26" s="7" t="s">
        <v>194</v>
      </c>
      <c r="M26" s="7"/>
      <c r="N26" s="7" t="s">
        <v>188</v>
      </c>
      <c r="O26" s="7" t="s">
        <v>189</v>
      </c>
      <c r="P26" s="7" t="s">
        <v>190</v>
      </c>
      <c r="Q26" s="7" t="s">
        <v>191</v>
      </c>
      <c r="R26" s="7" t="s">
        <v>191</v>
      </c>
      <c r="S26" s="7"/>
      <c r="T26" s="7" t="s">
        <v>192</v>
      </c>
      <c r="U26" s="7" t="s">
        <v>193</v>
      </c>
      <c r="V26" s="7" t="s">
        <v>194</v>
      </c>
    </row>
    <row r="27" spans="2:22" ht="28" customHeight="1" x14ac:dyDescent="0.35">
      <c r="B27" s="59"/>
      <c r="C27" s="60">
        <v>0</v>
      </c>
      <c r="D27" s="55">
        <f>VLOOKUP(C27,'Données '!C4:D120,2,FALSE)</f>
        <v>0</v>
      </c>
      <c r="E27" s="60">
        <v>0</v>
      </c>
      <c r="F27" s="55">
        <f>IF(AND(E27=0,D27=0),0,E27/D27)</f>
        <v>0</v>
      </c>
      <c r="G27" s="69">
        <f>SUM(F27:F32)</f>
        <v>0</v>
      </c>
      <c r="H27" s="69">
        <f>IF(G27=0,0,1/G27)</f>
        <v>0</v>
      </c>
      <c r="I27" s="69">
        <f>F9</f>
        <v>0</v>
      </c>
      <c r="J27" s="69">
        <f>IF(AND(I27=0,H27=0,F27=0),0,F3*H27*I27)</f>
        <v>0</v>
      </c>
      <c r="K27" s="69">
        <f ca="1">SUM(K27:K32)</f>
        <v>0</v>
      </c>
      <c r="M27" s="59"/>
      <c r="N27" s="61">
        <v>0</v>
      </c>
      <c r="O27" s="55">
        <f>VLOOKUP(N27,'Données '!C4:D107,2,FALSE)</f>
        <v>0</v>
      </c>
      <c r="P27" s="61">
        <v>0</v>
      </c>
      <c r="Q27" s="55">
        <f>IF(AND(O27=0,P27=0),0,P27/O27)</f>
        <v>0</v>
      </c>
      <c r="R27" s="69">
        <f>SUM(Q27:Q32)</f>
        <v>0</v>
      </c>
      <c r="S27" s="69">
        <f>IF(R27=0,0,1/R27)</f>
        <v>0</v>
      </c>
      <c r="T27" s="69">
        <f>F9</f>
        <v>0</v>
      </c>
      <c r="U27" s="69">
        <f>IF(AND(S27=0,T27=0,F3=0),0,F3*S27*T27)</f>
        <v>0</v>
      </c>
      <c r="V27" s="69"/>
    </row>
    <row r="28" spans="2:22" ht="28" customHeight="1" x14ac:dyDescent="0.35">
      <c r="B28" s="60"/>
      <c r="C28" s="60">
        <v>0</v>
      </c>
      <c r="D28" s="55">
        <f>VLOOKUP(C28,'Données '!C4:D120,2,FALSE)</f>
        <v>0</v>
      </c>
      <c r="E28" s="60">
        <v>0</v>
      </c>
      <c r="F28" s="55">
        <f t="shared" ref="F28:F31" si="1">IF(AND(E28=0,D28=0),0,E28/D28)</f>
        <v>0</v>
      </c>
      <c r="G28" s="70"/>
      <c r="H28" s="70"/>
      <c r="I28" s="70"/>
      <c r="J28" s="70"/>
      <c r="K28" s="70"/>
      <c r="M28" s="60"/>
      <c r="N28" s="61">
        <v>0</v>
      </c>
      <c r="O28" s="55">
        <f>VLOOKUP(N28,'Données '!C4:D107,2,FALSE)</f>
        <v>0</v>
      </c>
      <c r="P28" s="61">
        <v>0</v>
      </c>
      <c r="Q28" s="55">
        <f t="shared" ref="Q28:Q32" si="2">IF(AND(O28=0,P28=0),0,P28/O28)</f>
        <v>0</v>
      </c>
      <c r="R28" s="70"/>
      <c r="S28" s="70"/>
      <c r="T28" s="70"/>
      <c r="U28" s="70"/>
      <c r="V28" s="70"/>
    </row>
    <row r="29" spans="2:22" ht="28" customHeight="1" x14ac:dyDescent="0.35">
      <c r="B29" s="60"/>
      <c r="C29" s="60"/>
      <c r="D29" s="55">
        <f>VLOOKUP(C29,'Données '!C4:D120,2,FALSE)</f>
        <v>0</v>
      </c>
      <c r="E29" s="60"/>
      <c r="F29" s="55">
        <f t="shared" si="1"/>
        <v>0</v>
      </c>
      <c r="G29" s="70"/>
      <c r="H29" s="70"/>
      <c r="I29" s="70"/>
      <c r="J29" s="70"/>
      <c r="K29" s="70"/>
      <c r="M29" s="60"/>
      <c r="N29" s="61">
        <v>0</v>
      </c>
      <c r="O29" s="55">
        <f>VLOOKUP(N29,'Données '!C4:D107,2,FALSE)</f>
        <v>0</v>
      </c>
      <c r="P29" s="61"/>
      <c r="Q29" s="55">
        <f t="shared" si="2"/>
        <v>0</v>
      </c>
      <c r="R29" s="70"/>
      <c r="S29" s="70"/>
      <c r="T29" s="70"/>
      <c r="U29" s="70"/>
      <c r="V29" s="70"/>
    </row>
    <row r="30" spans="2:22" ht="28" customHeight="1" x14ac:dyDescent="0.35">
      <c r="B30" s="60"/>
      <c r="C30" s="60"/>
      <c r="D30" s="55">
        <f>VLOOKUP(C30,'Données '!C4:D120,2,FALSE)</f>
        <v>0</v>
      </c>
      <c r="E30" s="60"/>
      <c r="F30" s="55">
        <f t="shared" si="1"/>
        <v>0</v>
      </c>
      <c r="G30" s="70"/>
      <c r="H30" s="70"/>
      <c r="I30" s="70"/>
      <c r="J30" s="70"/>
      <c r="K30" s="70"/>
      <c r="M30" s="60"/>
      <c r="N30" s="61">
        <v>0</v>
      </c>
      <c r="O30" s="55">
        <f>VLOOKUP(N30,'Données '!C4:D107,2,FALSE)</f>
        <v>0</v>
      </c>
      <c r="P30" s="61">
        <v>0</v>
      </c>
      <c r="Q30" s="55">
        <f t="shared" si="2"/>
        <v>0</v>
      </c>
      <c r="R30" s="70"/>
      <c r="S30" s="70"/>
      <c r="T30" s="70"/>
      <c r="U30" s="70"/>
      <c r="V30" s="70"/>
    </row>
    <row r="31" spans="2:22" ht="28" customHeight="1" x14ac:dyDescent="0.35">
      <c r="B31" s="60"/>
      <c r="C31" s="60"/>
      <c r="D31" s="55">
        <f>VLOOKUP(C31,'Données '!C4:D120,2,FALSE)</f>
        <v>0</v>
      </c>
      <c r="E31" s="60"/>
      <c r="F31" s="55">
        <f t="shared" si="1"/>
        <v>0</v>
      </c>
      <c r="G31" s="70"/>
      <c r="H31" s="70"/>
      <c r="I31" s="70"/>
      <c r="J31" s="70"/>
      <c r="K31" s="70"/>
      <c r="M31" s="60"/>
      <c r="N31" s="61">
        <v>0</v>
      </c>
      <c r="O31" s="55">
        <f>VLOOKUP(N31,'Données '!C4:D107,2,FALSE)</f>
        <v>0</v>
      </c>
      <c r="P31" s="61">
        <v>0</v>
      </c>
      <c r="Q31" s="55">
        <f t="shared" si="2"/>
        <v>0</v>
      </c>
      <c r="R31" s="70"/>
      <c r="S31" s="70"/>
      <c r="T31" s="70"/>
      <c r="U31" s="70"/>
      <c r="V31" s="70"/>
    </row>
    <row r="32" spans="2:22" ht="28" customHeight="1" x14ac:dyDescent="0.35">
      <c r="B32" s="60"/>
      <c r="C32" s="60">
        <v>0</v>
      </c>
      <c r="D32" s="55">
        <f>VLOOKUP(C32,'Données '!C4:D120,2,FALSE)</f>
        <v>0</v>
      </c>
      <c r="E32" s="60">
        <v>0</v>
      </c>
      <c r="F32" s="55">
        <f>IF(AND(E32=0,D32=0),0,E32/D32)</f>
        <v>0</v>
      </c>
      <c r="G32" s="71"/>
      <c r="H32" s="71"/>
      <c r="I32" s="71"/>
      <c r="J32" s="71"/>
      <c r="K32" s="71"/>
      <c r="M32" s="60"/>
      <c r="N32" s="61">
        <v>0</v>
      </c>
      <c r="O32" s="55">
        <f>VLOOKUP(N32,'Données '!C4:D107,2,FALSE)</f>
        <v>0</v>
      </c>
      <c r="P32" s="61">
        <v>0</v>
      </c>
      <c r="Q32" s="55">
        <f t="shared" si="2"/>
        <v>0</v>
      </c>
      <c r="R32" s="71"/>
      <c r="S32" s="71"/>
      <c r="T32" s="71"/>
      <c r="U32" s="71"/>
      <c r="V32" s="71"/>
    </row>
    <row r="33" spans="5:16" x14ac:dyDescent="0.35">
      <c r="E33">
        <f>SUM(E27:E32)</f>
        <v>0</v>
      </c>
      <c r="P33" s="50">
        <f>SUM(P27:P32)</f>
        <v>0</v>
      </c>
    </row>
    <row r="36" spans="5:16" x14ac:dyDescent="0.35">
      <c r="I36" s="74" t="s">
        <v>234</v>
      </c>
      <c r="J36" s="74"/>
      <c r="K36" s="74"/>
      <c r="L36" s="74"/>
      <c r="M36" s="74"/>
      <c r="N36" s="74"/>
      <c r="O36" s="74"/>
    </row>
    <row r="37" spans="5:16" x14ac:dyDescent="0.35">
      <c r="I37" s="74"/>
      <c r="J37" s="74"/>
      <c r="K37" s="74"/>
      <c r="L37" s="74"/>
      <c r="M37" s="74"/>
      <c r="N37" s="74"/>
      <c r="O37" s="74"/>
    </row>
    <row r="38" spans="5:16" x14ac:dyDescent="0.35">
      <c r="I38" s="75">
        <f ca="1">SUM(K27+K15+S15+V27)</f>
        <v>0</v>
      </c>
      <c r="J38" s="74"/>
      <c r="K38" s="74"/>
      <c r="L38" s="74"/>
      <c r="M38" s="74"/>
      <c r="N38" s="74"/>
      <c r="O38" s="74"/>
    </row>
    <row r="39" spans="5:16" x14ac:dyDescent="0.35">
      <c r="I39" s="74"/>
      <c r="J39" s="74"/>
      <c r="K39" s="74"/>
      <c r="L39" s="74"/>
      <c r="M39" s="74"/>
      <c r="N39" s="74"/>
      <c r="O39" s="74"/>
    </row>
  </sheetData>
  <mergeCells count="27">
    <mergeCell ref="I36:O37"/>
    <mergeCell ref="I38:O39"/>
    <mergeCell ref="M11:S11"/>
    <mergeCell ref="M12:N12"/>
    <mergeCell ref="P15:P20"/>
    <mergeCell ref="Q15:Q20"/>
    <mergeCell ref="R15:R20"/>
    <mergeCell ref="S15:S20"/>
    <mergeCell ref="M23:V23"/>
    <mergeCell ref="M24:N24"/>
    <mergeCell ref="R27:R32"/>
    <mergeCell ref="S27:S32"/>
    <mergeCell ref="T27:T32"/>
    <mergeCell ref="U27:U32"/>
    <mergeCell ref="V27:V32"/>
    <mergeCell ref="J15:J20"/>
    <mergeCell ref="G27:G32"/>
    <mergeCell ref="H27:H32"/>
    <mergeCell ref="I27:I32"/>
    <mergeCell ref="J27:J32"/>
    <mergeCell ref="K27:K32"/>
    <mergeCell ref="K15:K20"/>
    <mergeCell ref="B12:C12"/>
    <mergeCell ref="B24:C24"/>
    <mergeCell ref="G15:G20"/>
    <mergeCell ref="H15:H20"/>
    <mergeCell ref="I15:I20"/>
  </mergeCells>
  <conditionalFormatting sqref="A36:I36 P36:XFD39 I38 A48:XFD1048576 A21:XFD22 A15:F20 T15:XFD20 A33:XFD35 A27:F32 W27:XFD32 L27:Q32 I40:XFD46 A37:E47 F37:H46 F47:XFD47 A1:XFD8 A13:XFD14 A11:B11 A9:S10 W9:XFD12 T9:V11 A12:V12 L11:M11 A24:XFD26 A23 L23:XFD23 L15:O20">
    <cfRule type="cellIs" dxfId="147" priority="116" operator="equal">
      <formula>0</formula>
    </cfRule>
  </conditionalFormatting>
  <conditionalFormatting sqref="C7 E7 G7 G9 I9 C9 E9">
    <cfRule type="containsText" dxfId="146" priority="112" operator="containsText" text="R ; T ">
      <formula>NOT(ISERROR(SEARCH("R ; T ",C7)))</formula>
    </cfRule>
  </conditionalFormatting>
  <conditionalFormatting sqref="C7 E7 G7 G9 I9 E9 C9">
    <cfRule type="containsText" dxfId="145" priority="111" operator="containsText" text="r">
      <formula>NOT(ISERROR(SEARCH("r",C7)))</formula>
    </cfRule>
  </conditionalFormatting>
  <conditionalFormatting sqref="D7 H7 F7">
    <cfRule type="cellIs" dxfId="144" priority="110" operator="greaterThan">
      <formula>0</formula>
    </cfRule>
  </conditionalFormatting>
  <conditionalFormatting sqref="C3">
    <cfRule type="containsText" dxfId="143" priority="109" operator="containsText" text="abcdefghijklmonopqrstuvwxyz">
      <formula>NOT(ISERROR(SEARCH("abcdefghijklmonopqrstuvwxyz",C3)))</formula>
    </cfRule>
  </conditionalFormatting>
  <conditionalFormatting sqref="D15:D20">
    <cfRule type="cellIs" dxfId="142" priority="103" operator="greaterThan">
      <formula>0</formula>
    </cfRule>
    <cfRule type="cellIs" dxfId="141" priority="107" operator="equal">
      <formula>0</formula>
    </cfRule>
  </conditionalFormatting>
  <conditionalFormatting sqref="D27:D32">
    <cfRule type="cellIs" dxfId="140" priority="106" operator="equal">
      <formula>0</formula>
    </cfRule>
  </conditionalFormatting>
  <conditionalFormatting sqref="O27:O32">
    <cfRule type="cellIs" dxfId="139" priority="105" operator="equal">
      <formula>0</formula>
    </cfRule>
  </conditionalFormatting>
  <conditionalFormatting sqref="F15:F20">
    <cfRule type="cellIs" dxfId="138" priority="101" operator="greaterThan">
      <formula>0</formula>
    </cfRule>
    <cfRule type="cellIs" dxfId="137" priority="102" operator="equal">
      <formula>0</formula>
    </cfRule>
  </conditionalFormatting>
  <conditionalFormatting sqref="F27:F32">
    <cfRule type="cellIs" dxfId="136" priority="99" operator="greaterThan">
      <formula>0</formula>
    </cfRule>
    <cfRule type="cellIs" dxfId="135" priority="100" operator="equal">
      <formula>0</formula>
    </cfRule>
  </conditionalFormatting>
  <conditionalFormatting sqref="Q27:Q32">
    <cfRule type="cellIs" dxfId="134" priority="97" operator="greaterThan">
      <formula>0</formula>
    </cfRule>
    <cfRule type="cellIs" dxfId="133" priority="98" operator="equal">
      <formula>0</formula>
    </cfRule>
  </conditionalFormatting>
  <conditionalFormatting sqref="Q15">
    <cfRule type="cellIs" dxfId="132" priority="84" operator="equal">
      <formula>0</formula>
    </cfRule>
  </conditionalFormatting>
  <conditionalFormatting sqref="Q15">
    <cfRule type="cellIs" dxfId="131" priority="82" operator="greaterThan">
      <formula>0</formula>
    </cfRule>
    <cfRule type="cellIs" dxfId="130" priority="83" operator="equal">
      <formula>0</formula>
    </cfRule>
  </conditionalFormatting>
  <conditionalFormatting sqref="R15">
    <cfRule type="cellIs" dxfId="129" priority="81" operator="equal">
      <formula>0</formula>
    </cfRule>
  </conditionalFormatting>
  <conditionalFormatting sqref="R15">
    <cfRule type="cellIs" dxfId="128" priority="79" operator="greaterThan">
      <formula>0</formula>
    </cfRule>
    <cfRule type="cellIs" dxfId="127" priority="80" operator="equal">
      <formula>0</formula>
    </cfRule>
  </conditionalFormatting>
  <conditionalFormatting sqref="S15">
    <cfRule type="cellIs" dxfId="126" priority="78" operator="equal">
      <formula>0</formula>
    </cfRule>
  </conditionalFormatting>
  <conditionalFormatting sqref="S15">
    <cfRule type="cellIs" dxfId="125" priority="76" operator="greaterThan">
      <formula>0</formula>
    </cfRule>
    <cfRule type="cellIs" dxfId="124" priority="77" operator="equal">
      <formula>0</formula>
    </cfRule>
  </conditionalFormatting>
  <conditionalFormatting sqref="R27">
    <cfRule type="cellIs" dxfId="123" priority="75" operator="equal">
      <formula>0</formula>
    </cfRule>
  </conditionalFormatting>
  <conditionalFormatting sqref="R27">
    <cfRule type="cellIs" dxfId="122" priority="73" operator="greaterThan">
      <formula>0</formula>
    </cfRule>
    <cfRule type="cellIs" dxfId="121" priority="74" operator="equal">
      <formula>0</formula>
    </cfRule>
  </conditionalFormatting>
  <conditionalFormatting sqref="T27">
    <cfRule type="cellIs" dxfId="120" priority="69" operator="equal">
      <formula>0</formula>
    </cfRule>
  </conditionalFormatting>
  <conditionalFormatting sqref="T27">
    <cfRule type="cellIs" dxfId="119" priority="67" operator="greaterThan">
      <formula>0</formula>
    </cfRule>
    <cfRule type="cellIs" dxfId="118" priority="68" operator="equal">
      <formula>0</formula>
    </cfRule>
  </conditionalFormatting>
  <conditionalFormatting sqref="U27">
    <cfRule type="cellIs" dxfId="117" priority="66" operator="equal">
      <formula>0</formula>
    </cfRule>
  </conditionalFormatting>
  <conditionalFormatting sqref="U27">
    <cfRule type="cellIs" dxfId="116" priority="64" operator="greaterThan">
      <formula>0</formula>
    </cfRule>
    <cfRule type="cellIs" dxfId="115" priority="65" operator="equal">
      <formula>0</formula>
    </cfRule>
  </conditionalFormatting>
  <conditionalFormatting sqref="V27">
    <cfRule type="cellIs" dxfId="114" priority="63" operator="equal">
      <formula>0</formula>
    </cfRule>
  </conditionalFormatting>
  <conditionalFormatting sqref="V27">
    <cfRule type="cellIs" dxfId="113" priority="61" operator="greaterThan">
      <formula>0</formula>
    </cfRule>
    <cfRule type="cellIs" dxfId="112" priority="62" operator="equal">
      <formula>0</formula>
    </cfRule>
  </conditionalFormatting>
  <conditionalFormatting sqref="G15">
    <cfRule type="cellIs" dxfId="111" priority="57" operator="equal">
      <formula>0</formula>
    </cfRule>
  </conditionalFormatting>
  <conditionalFormatting sqref="G15">
    <cfRule type="cellIs" dxfId="110" priority="55" operator="greaterThan">
      <formula>0</formula>
    </cfRule>
    <cfRule type="cellIs" dxfId="109" priority="56" operator="equal">
      <formula>0</formula>
    </cfRule>
  </conditionalFormatting>
  <conditionalFormatting sqref="I15">
    <cfRule type="cellIs" dxfId="108" priority="54" operator="equal">
      <formula>0</formula>
    </cfRule>
  </conditionalFormatting>
  <conditionalFormatting sqref="I15">
    <cfRule type="cellIs" dxfId="107" priority="52" operator="greaterThan">
      <formula>0</formula>
    </cfRule>
    <cfRule type="cellIs" dxfId="106" priority="53" operator="equal">
      <formula>0</formula>
    </cfRule>
  </conditionalFormatting>
  <conditionalFormatting sqref="J15">
    <cfRule type="cellIs" dxfId="105" priority="51" operator="equal">
      <formula>0</formula>
    </cfRule>
  </conditionalFormatting>
  <conditionalFormatting sqref="J15">
    <cfRule type="cellIs" dxfId="104" priority="49" operator="greaterThan">
      <formula>0</formula>
    </cfRule>
    <cfRule type="cellIs" dxfId="103" priority="50" operator="equal">
      <formula>0</formula>
    </cfRule>
  </conditionalFormatting>
  <conditionalFormatting sqref="K15">
    <cfRule type="cellIs" dxfId="102" priority="48" operator="equal">
      <formula>0</formula>
    </cfRule>
  </conditionalFormatting>
  <conditionalFormatting sqref="K15">
    <cfRule type="cellIs" dxfId="101" priority="46" operator="greaterThan">
      <formula>0</formula>
    </cfRule>
    <cfRule type="cellIs" dxfId="100" priority="47" operator="equal">
      <formula>0</formula>
    </cfRule>
  </conditionalFormatting>
  <conditionalFormatting sqref="G27">
    <cfRule type="cellIs" dxfId="99" priority="45" operator="equal">
      <formula>0</formula>
    </cfRule>
  </conditionalFormatting>
  <conditionalFormatting sqref="G27">
    <cfRule type="cellIs" dxfId="98" priority="43" operator="greaterThan">
      <formula>0</formula>
    </cfRule>
    <cfRule type="cellIs" dxfId="97" priority="44" operator="equal">
      <formula>0</formula>
    </cfRule>
  </conditionalFormatting>
  <conditionalFormatting sqref="I27">
    <cfRule type="cellIs" dxfId="96" priority="39" operator="equal">
      <formula>0</formula>
    </cfRule>
  </conditionalFormatting>
  <conditionalFormatting sqref="I27">
    <cfRule type="cellIs" dxfId="95" priority="37" operator="greaterThan">
      <formula>0</formula>
    </cfRule>
    <cfRule type="cellIs" dxfId="94" priority="38" operator="equal">
      <formula>0</formula>
    </cfRule>
  </conditionalFormatting>
  <conditionalFormatting sqref="J27">
    <cfRule type="cellIs" dxfId="93" priority="36" operator="equal">
      <formula>0</formula>
    </cfRule>
  </conditionalFormatting>
  <conditionalFormatting sqref="J27">
    <cfRule type="cellIs" dxfId="92" priority="34" operator="greaterThan">
      <formula>0</formula>
    </cfRule>
    <cfRule type="cellIs" dxfId="91" priority="35" operator="equal">
      <formula>0</formula>
    </cfRule>
  </conditionalFormatting>
  <conditionalFormatting sqref="K27">
    <cfRule type="cellIs" dxfId="90" priority="33" operator="equal">
      <formula>0</formula>
    </cfRule>
  </conditionalFormatting>
  <conditionalFormatting sqref="K27">
    <cfRule type="cellIs" dxfId="89" priority="31" operator="greaterThan">
      <formula>0</formula>
    </cfRule>
    <cfRule type="cellIs" dxfId="88" priority="32" operator="equal">
      <formula>0</formula>
    </cfRule>
  </conditionalFormatting>
  <conditionalFormatting sqref="H15:H20">
    <cfRule type="cellIs" dxfId="87" priority="25" operator="equal">
      <formula>0</formula>
    </cfRule>
    <cfRule type="cellIs" dxfId="86" priority="27" operator="greaterThanOrEqual">
      <formula>0.21</formula>
    </cfRule>
    <cfRule type="cellIs" dxfId="85" priority="28" operator="lessThanOrEqual">
      <formula>0.2</formula>
    </cfRule>
  </conditionalFormatting>
  <conditionalFormatting sqref="B23">
    <cfRule type="cellIs" dxfId="84" priority="17" operator="equal">
      <formula>0</formula>
    </cfRule>
  </conditionalFormatting>
  <conditionalFormatting sqref="H27:H32">
    <cfRule type="cellIs" dxfId="83" priority="8" operator="equal">
      <formula>0</formula>
    </cfRule>
    <cfRule type="cellIs" dxfId="82" priority="9" operator="greaterThanOrEqual">
      <formula>0.21</formula>
    </cfRule>
    <cfRule type="cellIs" dxfId="81" priority="10" operator="lessThanOrEqual">
      <formula>0.2</formula>
    </cfRule>
  </conditionalFormatting>
  <conditionalFormatting sqref="S27:S32">
    <cfRule type="cellIs" dxfId="80" priority="5" operator="equal">
      <formula>0</formula>
    </cfRule>
    <cfRule type="cellIs" dxfId="79" priority="6" operator="greaterThanOrEqual">
      <formula>0.21</formula>
    </cfRule>
    <cfRule type="cellIs" dxfId="78" priority="7" operator="lessThanOrEqual">
      <formula>0.2</formula>
    </cfRule>
  </conditionalFormatting>
  <conditionalFormatting sqref="P15">
    <cfRule type="cellIs" dxfId="77" priority="4" operator="equal">
      <formula>0</formula>
    </cfRule>
  </conditionalFormatting>
  <conditionalFormatting sqref="P15">
    <cfRule type="cellIs" dxfId="76" priority="2" operator="greaterThan">
      <formula>0</formula>
    </cfRule>
    <cfRule type="cellIs" dxfId="75" priority="3" operator="equal">
      <formula>0</formula>
    </cfRule>
  </conditionalFormatting>
  <conditionalFormatting sqref="I38:O39">
    <cfRule type="cellIs" dxfId="74" priority="1" operator="greaterThan">
      <formula>0</formula>
    </cfRule>
  </conditionalFormatting>
  <dataValidations count="21">
    <dataValidation type="list" allowBlank="1" showInputMessage="1" showErrorMessage="1" sqref="B15:B20 B27:B32 M27:M32" xr:uid="{00000000-0002-0000-0100-000000000000}">
      <formula1>Matériaux</formula1>
    </dataValidation>
    <dataValidation type="list" allowBlank="1" showInputMessage="1" showErrorMessage="1" sqref="C15" xr:uid="{00000000-0002-0000-0100-000001000000}">
      <formula1>INDIRECT($B$15)</formula1>
    </dataValidation>
    <dataValidation type="list" allowBlank="1" showInputMessage="1" showErrorMessage="1" sqref="C16" xr:uid="{00000000-0002-0000-0100-000002000000}">
      <formula1>INDIRECT($B$16)</formula1>
    </dataValidation>
    <dataValidation type="list" allowBlank="1" showInputMessage="1" showErrorMessage="1" sqref="C17" xr:uid="{00000000-0002-0000-0100-000003000000}">
      <formula1>INDIRECT($B$17)</formula1>
    </dataValidation>
    <dataValidation type="list" allowBlank="1" showInputMessage="1" showErrorMessage="1" sqref="C18" xr:uid="{00000000-0002-0000-0100-000004000000}">
      <formula1>INDIRECT($B$18)</formula1>
    </dataValidation>
    <dataValidation type="list" allowBlank="1" showInputMessage="1" showErrorMessage="1" sqref="C19" xr:uid="{00000000-0002-0000-0100-000005000000}">
      <formula1>INDIRECT($B$19)</formula1>
    </dataValidation>
    <dataValidation type="list" allowBlank="1" showInputMessage="1" showErrorMessage="1" sqref="C20" xr:uid="{00000000-0002-0000-0100-000006000000}">
      <formula1>INDIRECT($B$20)</formula1>
    </dataValidation>
    <dataValidation type="list" allowBlank="1" showInputMessage="1" showErrorMessage="1" sqref="C27" xr:uid="{00000000-0002-0000-0100-000007000000}">
      <formula1>INDIRECT($B$27)</formula1>
    </dataValidation>
    <dataValidation type="list" allowBlank="1" showInputMessage="1" showErrorMessage="1" sqref="N27" xr:uid="{00000000-0002-0000-0100-000008000000}">
      <formula1>INDIRECT($M$27)</formula1>
    </dataValidation>
    <dataValidation type="list" allowBlank="1" showInputMessage="1" showErrorMessage="1" sqref="N28" xr:uid="{00000000-0002-0000-0100-000009000000}">
      <formula1>INDIRECT($M$28)</formula1>
    </dataValidation>
    <dataValidation type="list" allowBlank="1" showInputMessage="1" showErrorMessage="1" sqref="N29" xr:uid="{00000000-0002-0000-0100-00000A000000}">
      <formula1>INDIRECT($M$29)</formula1>
    </dataValidation>
    <dataValidation type="list" allowBlank="1" showInputMessage="1" showErrorMessage="1" sqref="N30" xr:uid="{00000000-0002-0000-0100-00000B000000}">
      <formula1>INDIRECT($M$30)</formula1>
    </dataValidation>
    <dataValidation type="list" allowBlank="1" showInputMessage="1" showErrorMessage="1" sqref="N31" xr:uid="{00000000-0002-0000-0100-00000C000000}">
      <formula1>INDIRECT($M$31)</formula1>
    </dataValidation>
    <dataValidation type="list" allowBlank="1" showInputMessage="1" showErrorMessage="1" sqref="N32" xr:uid="{00000000-0002-0000-0100-00000D000000}">
      <formula1>INDIRECT($M$32)</formula1>
    </dataValidation>
    <dataValidation type="list" allowBlank="1" showInputMessage="1" showErrorMessage="1" sqref="C28" xr:uid="{00000000-0002-0000-0100-00000E000000}">
      <formula1>INDIRECT($B$28)</formula1>
    </dataValidation>
    <dataValidation type="list" allowBlank="1" showInputMessage="1" showErrorMessage="1" sqref="C29" xr:uid="{00000000-0002-0000-0100-00000F000000}">
      <formula1>INDIRECT($B$29)</formula1>
    </dataValidation>
    <dataValidation type="list" allowBlank="1" showInputMessage="1" showErrorMessage="1" sqref="C30" xr:uid="{00000000-0002-0000-0100-000010000000}">
      <formula1>INDIRECT($B$30)</formula1>
    </dataValidation>
    <dataValidation type="list" allowBlank="1" showInputMessage="1" showErrorMessage="1" sqref="C31" xr:uid="{00000000-0002-0000-0100-000011000000}">
      <formula1>INDIRECT($B$31)</formula1>
    </dataValidation>
    <dataValidation type="list" allowBlank="1" showInputMessage="1" showErrorMessage="1" sqref="C32" xr:uid="{00000000-0002-0000-0100-000012000000}">
      <formula1>INDIRECT($B$32)</formula1>
    </dataValidation>
    <dataValidation type="list" allowBlank="1" showInputMessage="1" showErrorMessage="1" sqref="M15:M20" xr:uid="{E216774F-A41A-4964-B732-6FA859D0DBCC}">
      <formula1>Matière</formula1>
    </dataValidation>
    <dataValidation type="list" allowBlank="1" showInputMessage="1" showErrorMessage="1" sqref="N16:N20 N15" xr:uid="{06B84FE4-DC59-4DEF-8694-B255B29862D7}">
      <formula1>Typevitrage</formula1>
    </dataValidation>
  </dataValidations>
  <pageMargins left="0.7" right="0.7" top="0.75" bottom="0.75" header="0.3" footer="0.3"/>
  <pageSetup paperSize="9" orientation="portrait" r:id="rId1"/>
  <ignoredErrors>
    <ignoredError sqref="H9" formula="1"/>
  </ignoredErrors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00000000-0002-0000-0100-000013000000}">
          <x14:formula1>
            <xm:f>'Données '!$M$3:$M$30</xm:f>
          </x14:formula1>
          <xm:sqref>C3</xm:sqref>
        </x14:dataValidation>
        <x14:dataValidation type="list" allowBlank="1" showInputMessage="1" showErrorMessage="1" xr:uid="{00000000-0002-0000-0100-000014000000}">
          <x14:formula1>
            <xm:f>'Données '!$A$1:$A$26</xm:f>
          </x14:formula1>
          <xm:sqref>C7</xm:sqref>
        </x14:dataValidation>
        <x14:dataValidation type="list" allowBlank="1" showInputMessage="1" showErrorMessage="1" xr:uid="{00000000-0002-0000-0100-000015000000}">
          <x14:formula1>
            <xm:f>INDIRECT('Données '!$E$212)</xm:f>
          </x14:formula1>
          <xm:sqref>P29</xm:sqref>
        </x14:dataValidation>
        <x14:dataValidation type="list" allowBlank="1" showInputMessage="1" showErrorMessage="1" xr:uid="{00000000-0002-0000-0100-000016000000}">
          <x14:formula1>
            <xm:f>INDIRECT('Données '!$E$13)</xm:f>
          </x14:formula1>
          <xm:sqref>E20</xm:sqref>
        </x14:dataValidation>
        <x14:dataValidation type="list" allowBlank="1" showInputMessage="1" showErrorMessage="1" xr:uid="{00000000-0002-0000-0100-000017000000}">
          <x14:formula1>
            <xm:f>INDIRECT('Données '!$E$8)</xm:f>
          </x14:formula1>
          <xm:sqref>E15</xm:sqref>
        </x14:dataValidation>
        <x14:dataValidation type="list" allowBlank="1" showInputMessage="1" showErrorMessage="1" xr:uid="{00000000-0002-0000-0100-000018000000}">
          <x14:formula1>
            <xm:f>INDIRECT('Données '!$E$9)</xm:f>
          </x14:formula1>
          <xm:sqref>E16</xm:sqref>
        </x14:dataValidation>
        <x14:dataValidation type="list" allowBlank="1" showInputMessage="1" showErrorMessage="1" xr:uid="{00000000-0002-0000-0100-000019000000}">
          <x14:formula1>
            <xm:f>INDIRECT('Données '!$E$10)</xm:f>
          </x14:formula1>
          <xm:sqref>E17</xm:sqref>
        </x14:dataValidation>
        <x14:dataValidation type="list" allowBlank="1" showInputMessage="1" showErrorMessage="1" xr:uid="{00000000-0002-0000-0100-00001A000000}">
          <x14:formula1>
            <xm:f>INDIRECT('Données '!$E$11)</xm:f>
          </x14:formula1>
          <xm:sqref>E18</xm:sqref>
        </x14:dataValidation>
        <x14:dataValidation type="list" allowBlank="1" showInputMessage="1" showErrorMessage="1" xr:uid="{00000000-0002-0000-0100-00001B000000}">
          <x14:formula1>
            <xm:f>INDIRECT('Données '!$E$12)</xm:f>
          </x14:formula1>
          <xm:sqref>E19</xm:sqref>
        </x14:dataValidation>
        <x14:dataValidation type="list" allowBlank="1" showInputMessage="1" showErrorMessage="1" xr:uid="{00000000-0002-0000-0100-00001C000000}">
          <x14:formula1>
            <xm:f>INDIRECT('Données '!$E$14)</xm:f>
          </x14:formula1>
          <xm:sqref>E27</xm:sqref>
        </x14:dataValidation>
        <x14:dataValidation type="list" allowBlank="1" showInputMessage="1" showErrorMessage="1" xr:uid="{00000000-0002-0000-0100-00001D000000}">
          <x14:formula1>
            <xm:f>INDIRECT('Données '!$E$15)</xm:f>
          </x14:formula1>
          <xm:sqref>E28</xm:sqref>
        </x14:dataValidation>
        <x14:dataValidation type="list" allowBlank="1" showInputMessage="1" showErrorMessage="1" xr:uid="{00000000-0002-0000-0100-00001E000000}">
          <x14:formula1>
            <xm:f>INDIRECT('Données '!$E$16)</xm:f>
          </x14:formula1>
          <xm:sqref>E29</xm:sqref>
        </x14:dataValidation>
        <x14:dataValidation type="list" allowBlank="1" showInputMessage="1" showErrorMessage="1" xr:uid="{00000000-0002-0000-0100-00001F000000}">
          <x14:formula1>
            <xm:f>INDIRECT('Données '!$E$17)</xm:f>
          </x14:formula1>
          <xm:sqref>E30</xm:sqref>
        </x14:dataValidation>
        <x14:dataValidation type="list" allowBlank="1" showInputMessage="1" showErrorMessage="1" xr:uid="{00000000-0002-0000-0100-000020000000}">
          <x14:formula1>
            <xm:f>INDIRECT('Données '!$E$18)</xm:f>
          </x14:formula1>
          <xm:sqref>E31</xm:sqref>
        </x14:dataValidation>
        <x14:dataValidation type="list" allowBlank="1" showInputMessage="1" showErrorMessage="1" xr:uid="{00000000-0002-0000-0100-000021000000}">
          <x14:formula1>
            <xm:f>INDIRECT('Données '!$E$19)</xm:f>
          </x14:formula1>
          <xm:sqref>E32</xm:sqref>
        </x14:dataValidation>
        <x14:dataValidation type="list" allowBlank="1" showInputMessage="1" showErrorMessage="1" xr:uid="{00000000-0002-0000-0100-000022000000}">
          <x14:formula1>
            <xm:f>INDIRECT('Données '!$E$20)</xm:f>
          </x14:formula1>
          <xm:sqref>P27</xm:sqref>
        </x14:dataValidation>
        <x14:dataValidation type="list" allowBlank="1" showInputMessage="1" showErrorMessage="1" xr:uid="{00000000-0002-0000-0100-000023000000}">
          <x14:formula1>
            <xm:f>INDIRECT('Données '!$E$21)</xm:f>
          </x14:formula1>
          <xm:sqref>P28</xm:sqref>
        </x14:dataValidation>
        <x14:dataValidation type="list" allowBlank="1" showInputMessage="1" showErrorMessage="1" xr:uid="{00000000-0002-0000-0100-000024000000}">
          <x14:formula1>
            <xm:f>INDIRECT('Données '!$E$23)</xm:f>
          </x14:formula1>
          <xm:sqref>P30</xm:sqref>
        </x14:dataValidation>
        <x14:dataValidation type="list" allowBlank="1" showInputMessage="1" showErrorMessage="1" xr:uid="{00000000-0002-0000-0100-000025000000}">
          <x14:formula1>
            <xm:f>INDIRECT('Données '!$E$24)</xm:f>
          </x14:formula1>
          <xm:sqref>P31</xm:sqref>
        </x14:dataValidation>
        <x14:dataValidation type="list" allowBlank="1" showInputMessage="1" showErrorMessage="1" xr:uid="{00000000-0002-0000-0100-000026000000}">
          <x14:formula1>
            <xm:f>INDIRECT('Données '!$E$25)</xm:f>
          </x14:formula1>
          <xm:sqref>P32</xm:sqref>
        </x14:dataValidation>
        <x14:dataValidation type="list" allowBlank="1" showInputMessage="1" showErrorMessage="1" xr:uid="{942578EC-817C-401A-AD91-620D0CCD0814}">
          <x14:formula1>
            <xm:f>'Données '!$Z$2:$Z$7</xm:f>
          </x14:formula1>
          <xm:sqref>O15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B7392-C651-4A7E-BF16-0FCE5F888BBF}">
  <sheetPr codeName="Feuil3">
    <tabColor theme="7" tint="-0.249977111117893"/>
  </sheetPr>
  <dimension ref="B2:C4"/>
  <sheetViews>
    <sheetView workbookViewId="0">
      <selection activeCell="C2" sqref="C2"/>
    </sheetView>
  </sheetViews>
  <sheetFormatPr baseColWidth="10" defaultRowHeight="14.5" x14ac:dyDescent="0.35"/>
  <sheetData>
    <row r="2" spans="2:3" x14ac:dyDescent="0.35">
      <c r="B2" t="s">
        <v>246</v>
      </c>
    </row>
    <row r="4" spans="2:3" x14ac:dyDescent="0.35">
      <c r="C4" s="5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0D4F8-F87D-4D41-9739-C507432A9105}">
  <sheetPr codeName="Feuil4"/>
  <dimension ref="B2:V39"/>
  <sheetViews>
    <sheetView tabSelected="1" workbookViewId="0">
      <selection activeCell="E15" sqref="E15"/>
    </sheetView>
  </sheetViews>
  <sheetFormatPr baseColWidth="10" defaultColWidth="11.453125" defaultRowHeight="14.5" x14ac:dyDescent="0.35"/>
  <cols>
    <col min="1" max="1" width="6.1796875" customWidth="1"/>
    <col min="2" max="2" width="11" bestFit="1" customWidth="1"/>
    <col min="3" max="3" width="44.7265625" customWidth="1"/>
    <col min="4" max="4" width="17.81640625" bestFit="1" customWidth="1"/>
    <col min="5" max="5" width="17" bestFit="1" customWidth="1"/>
    <col min="6" max="6" width="26.1796875" bestFit="1" customWidth="1"/>
    <col min="7" max="7" width="20.81640625" bestFit="1" customWidth="1"/>
    <col min="8" max="8" width="15" bestFit="1" customWidth="1"/>
    <col min="9" max="9" width="19.54296875" customWidth="1"/>
    <col min="10" max="11" width="15.7265625" bestFit="1" customWidth="1"/>
    <col min="13" max="13" width="11" bestFit="1" customWidth="1"/>
    <col min="14" max="14" width="41.7265625" customWidth="1"/>
    <col min="15" max="15" width="24" customWidth="1"/>
    <col min="16" max="16" width="15.7265625" customWidth="1"/>
    <col min="17" max="17" width="15.26953125" bestFit="1" customWidth="1"/>
    <col min="18" max="18" width="20.81640625" bestFit="1" customWidth="1"/>
    <col min="19" max="19" width="15" bestFit="1" customWidth="1"/>
    <col min="20" max="20" width="12.453125" bestFit="1" customWidth="1"/>
    <col min="21" max="22" width="15.7265625" bestFit="1" customWidth="1"/>
  </cols>
  <sheetData>
    <row r="2" spans="2:19" x14ac:dyDescent="0.35">
      <c r="C2" s="8" t="s">
        <v>10</v>
      </c>
      <c r="D2" s="8" t="s">
        <v>160</v>
      </c>
      <c r="E2" s="8" t="s">
        <v>161</v>
      </c>
      <c r="F2" s="8" t="s">
        <v>162</v>
      </c>
    </row>
    <row r="3" spans="2:19" x14ac:dyDescent="0.35">
      <c r="C3" s="31">
        <v>0</v>
      </c>
      <c r="D3" s="82">
        <f>VLOOKUP(C3,'Données '!M3:O30,3,FALSE)</f>
        <v>0</v>
      </c>
      <c r="E3" s="82">
        <f>VLOOKUP(C3,'Données '!M3:Q30,5,FALSE)</f>
        <v>0</v>
      </c>
      <c r="F3" s="82">
        <f>SUM(E3-D3)</f>
        <v>0</v>
      </c>
    </row>
    <row r="5" spans="2:19" x14ac:dyDescent="0.35">
      <c r="B5" s="9"/>
      <c r="C5" s="10" t="s">
        <v>163</v>
      </c>
      <c r="D5" s="11"/>
      <c r="E5" s="11"/>
      <c r="F5" s="11"/>
      <c r="G5" s="11"/>
      <c r="H5" s="11"/>
    </row>
    <row r="6" spans="2:19" x14ac:dyDescent="0.35">
      <c r="B6" s="9"/>
      <c r="C6" s="10" t="s">
        <v>164</v>
      </c>
      <c r="D6" s="9" t="s">
        <v>165</v>
      </c>
      <c r="E6" s="10" t="s">
        <v>166</v>
      </c>
      <c r="F6" s="9" t="s">
        <v>165</v>
      </c>
      <c r="G6" s="10" t="s">
        <v>167</v>
      </c>
      <c r="H6" s="9" t="s">
        <v>165</v>
      </c>
    </row>
    <row r="7" spans="2:19" x14ac:dyDescent="0.35">
      <c r="B7" s="10" t="s">
        <v>168</v>
      </c>
      <c r="C7" s="63">
        <v>0</v>
      </c>
      <c r="D7" s="64"/>
      <c r="E7" s="30">
        <f>IF(C7=0,0,C7)</f>
        <v>0</v>
      </c>
      <c r="F7" s="64"/>
      <c r="G7" s="30">
        <f>IF(E7=0,0,E7)</f>
        <v>0</v>
      </c>
      <c r="H7" s="65"/>
    </row>
    <row r="8" spans="2:19" ht="29" x14ac:dyDescent="0.35">
      <c r="B8" s="9"/>
      <c r="C8" s="10" t="s">
        <v>200</v>
      </c>
      <c r="D8" s="9" t="s">
        <v>170</v>
      </c>
      <c r="E8" s="10" t="s">
        <v>171</v>
      </c>
      <c r="F8" s="9" t="s">
        <v>170</v>
      </c>
      <c r="G8" s="10" t="s">
        <v>172</v>
      </c>
      <c r="H8" s="9"/>
      <c r="I8" s="48" t="s">
        <v>201</v>
      </c>
      <c r="J8" s="46" t="s">
        <v>170</v>
      </c>
    </row>
    <row r="9" spans="2:19" x14ac:dyDescent="0.35">
      <c r="B9" s="10" t="s">
        <v>168</v>
      </c>
      <c r="C9" s="30">
        <f>IF(G7=0,0,G7)</f>
        <v>0</v>
      </c>
      <c r="D9" s="9">
        <f>IF((AND(D7=0,F7=0,H7=0)),0,(D7*H7*2)+(F7*H7*2)-H9)</f>
        <v>0</v>
      </c>
      <c r="E9" s="30">
        <f>IF(C9=0,0,C9)</f>
        <v>0</v>
      </c>
      <c r="F9" s="9">
        <f>IF((AND(D7=0,F7=0)),0,F7*D7)</f>
        <v>0</v>
      </c>
      <c r="G9" s="30">
        <f>E9</f>
        <v>0</v>
      </c>
      <c r="H9" s="40">
        <f>IF(F9=0,0,F9/6)</f>
        <v>0</v>
      </c>
      <c r="I9" s="1">
        <f>G9</f>
        <v>0</v>
      </c>
      <c r="J9" s="47">
        <f>H9+D9</f>
        <v>0</v>
      </c>
    </row>
    <row r="11" spans="2:19" x14ac:dyDescent="0.35">
      <c r="B11" s="56" t="s">
        <v>173</v>
      </c>
      <c r="C11" s="57"/>
      <c r="D11" s="57"/>
      <c r="E11" s="57"/>
      <c r="F11" s="57"/>
      <c r="G11" s="57"/>
      <c r="H11" s="57"/>
      <c r="I11" s="57"/>
      <c r="J11" s="57"/>
      <c r="K11" s="58"/>
      <c r="M11" s="76" t="s">
        <v>1</v>
      </c>
      <c r="N11" s="76"/>
      <c r="O11" s="76"/>
      <c r="P11" s="76"/>
      <c r="Q11" s="76"/>
      <c r="R11" s="76"/>
      <c r="S11" s="76"/>
    </row>
    <row r="12" spans="2:19" ht="43.5" x14ac:dyDescent="0.35">
      <c r="B12" s="72" t="s">
        <v>174</v>
      </c>
      <c r="C12" s="73"/>
      <c r="D12" s="7" t="s">
        <v>175</v>
      </c>
      <c r="E12" s="7" t="s">
        <v>176</v>
      </c>
      <c r="F12" s="7" t="s">
        <v>177</v>
      </c>
      <c r="G12" s="7" t="s">
        <v>178</v>
      </c>
      <c r="H12" s="7" t="s">
        <v>179</v>
      </c>
      <c r="I12" s="7" t="s">
        <v>169</v>
      </c>
      <c r="J12" s="7" t="s">
        <v>180</v>
      </c>
      <c r="K12" s="7" t="s">
        <v>180</v>
      </c>
      <c r="M12" s="77" t="s">
        <v>1</v>
      </c>
      <c r="N12" s="77"/>
      <c r="O12" s="7" t="s">
        <v>176</v>
      </c>
      <c r="P12" s="7" t="s">
        <v>179</v>
      </c>
      <c r="Q12" s="7" t="s">
        <v>245</v>
      </c>
      <c r="R12" s="7" t="s">
        <v>180</v>
      </c>
      <c r="S12" s="7" t="s">
        <v>180</v>
      </c>
    </row>
    <row r="13" spans="2:19" ht="20.5" x14ac:dyDescent="0.35">
      <c r="B13" s="7" t="s">
        <v>181</v>
      </c>
      <c r="C13" s="7" t="s">
        <v>182</v>
      </c>
      <c r="D13" s="7"/>
      <c r="E13" s="7"/>
      <c r="F13" s="7" t="s">
        <v>183</v>
      </c>
      <c r="G13" s="7" t="s">
        <v>184</v>
      </c>
      <c r="H13" s="7" t="s">
        <v>185</v>
      </c>
      <c r="I13" s="7" t="s">
        <v>186</v>
      </c>
      <c r="J13" s="7" t="s">
        <v>187</v>
      </c>
      <c r="K13" s="7" t="s">
        <v>187</v>
      </c>
      <c r="M13" s="7" t="s">
        <v>181</v>
      </c>
      <c r="N13" s="7" t="s">
        <v>182</v>
      </c>
      <c r="O13" s="7"/>
      <c r="P13" s="7" t="s">
        <v>185</v>
      </c>
      <c r="Q13" s="7" t="s">
        <v>186</v>
      </c>
      <c r="R13" s="7" t="s">
        <v>187</v>
      </c>
      <c r="S13" s="7" t="s">
        <v>187</v>
      </c>
    </row>
    <row r="14" spans="2:19" x14ac:dyDescent="0.35">
      <c r="B14" s="7"/>
      <c r="C14" s="7" t="s">
        <v>188</v>
      </c>
      <c r="D14" s="7" t="s">
        <v>189</v>
      </c>
      <c r="E14" s="7" t="s">
        <v>190</v>
      </c>
      <c r="F14" s="7" t="s">
        <v>191</v>
      </c>
      <c r="G14" s="7" t="s">
        <v>191</v>
      </c>
      <c r="H14" s="7"/>
      <c r="I14" s="7" t="s">
        <v>192</v>
      </c>
      <c r="J14" s="7" t="s">
        <v>193</v>
      </c>
      <c r="K14" s="7" t="s">
        <v>194</v>
      </c>
      <c r="M14" s="7"/>
      <c r="N14" s="7" t="s">
        <v>188</v>
      </c>
      <c r="O14" s="7" t="s">
        <v>190</v>
      </c>
      <c r="P14" s="7"/>
      <c r="Q14" s="7" t="s">
        <v>192</v>
      </c>
      <c r="R14" s="7" t="s">
        <v>193</v>
      </c>
      <c r="S14" s="7" t="s">
        <v>194</v>
      </c>
    </row>
    <row r="15" spans="2:19" ht="29.5" customHeight="1" x14ac:dyDescent="0.35">
      <c r="B15" s="59"/>
      <c r="C15" s="59">
        <v>0</v>
      </c>
      <c r="D15" s="67">
        <f>VLOOKUP(C15,'Données '!C4:D136,2,FALSE)</f>
        <v>0</v>
      </c>
      <c r="E15" s="62">
        <v>0</v>
      </c>
      <c r="F15" s="67">
        <f>IF(AND(E15=0,D15=0),0,E15/D15)</f>
        <v>0</v>
      </c>
      <c r="G15" s="69">
        <f>SUM(F15:F20)</f>
        <v>0</v>
      </c>
      <c r="H15" s="69">
        <f>IF(G15=0,0,1/G15)</f>
        <v>0</v>
      </c>
      <c r="I15" s="69">
        <f>D9</f>
        <v>0</v>
      </c>
      <c r="J15" s="69">
        <f>IF(AND(I15=0,H15=0,F3=0),0,F3*H15*I15)</f>
        <v>0</v>
      </c>
      <c r="K15" s="69">
        <f>SUM(J15/1000)</f>
        <v>0</v>
      </c>
      <c r="M15" s="61">
        <v>0</v>
      </c>
      <c r="N15" s="66">
        <v>0</v>
      </c>
      <c r="O15" s="61">
        <v>0</v>
      </c>
      <c r="P15" s="69">
        <f>IF(N15=0,0,VLOOKUP(N15,'Données '!X2:Y5,2,FALSE))</f>
        <v>0</v>
      </c>
      <c r="Q15" s="78">
        <f>H9</f>
        <v>0</v>
      </c>
      <c r="R15" s="78">
        <f>IF(AND(Q15=0,P15=0,F3=0),0,F3*P15*Q15)</f>
        <v>0</v>
      </c>
      <c r="S15" s="78">
        <f>SUM(R15/1000)</f>
        <v>0</v>
      </c>
    </row>
    <row r="16" spans="2:19" ht="29.5" customHeight="1" x14ac:dyDescent="0.35">
      <c r="B16" s="60"/>
      <c r="C16" s="61">
        <v>0</v>
      </c>
      <c r="D16" s="67">
        <f>VLOOKUP(C16,'Données '!C4:D120,2,FALSE)</f>
        <v>0</v>
      </c>
      <c r="E16" s="62">
        <v>0</v>
      </c>
      <c r="F16" s="67">
        <f>IF(AND(E16=0,D16=0),0,E16/D16)</f>
        <v>0</v>
      </c>
      <c r="G16" s="70"/>
      <c r="H16" s="70"/>
      <c r="I16" s="70"/>
      <c r="J16" s="70"/>
      <c r="K16" s="70"/>
      <c r="M16" s="61">
        <v>0</v>
      </c>
      <c r="N16" s="61"/>
      <c r="O16" s="61"/>
      <c r="P16" s="70"/>
      <c r="Q16" s="78"/>
      <c r="R16" s="78"/>
      <c r="S16" s="78"/>
    </row>
    <row r="17" spans="2:22" ht="29.5" customHeight="1" x14ac:dyDescent="0.35">
      <c r="B17" s="60"/>
      <c r="C17" s="61">
        <v>0</v>
      </c>
      <c r="D17" s="67">
        <f>VLOOKUP(C17,'Données '!C4:D120,2,FALSE)</f>
        <v>0</v>
      </c>
      <c r="E17" s="62">
        <v>0</v>
      </c>
      <c r="F17" s="67">
        <f t="shared" ref="F17:F20" si="0">IF(AND(E17=0,D17=0),0,E17/D17)</f>
        <v>0</v>
      </c>
      <c r="G17" s="70"/>
      <c r="H17" s="70"/>
      <c r="I17" s="70"/>
      <c r="J17" s="70"/>
      <c r="K17" s="70"/>
      <c r="M17" s="61">
        <v>0</v>
      </c>
      <c r="N17" s="61"/>
      <c r="O17" s="61"/>
      <c r="P17" s="70"/>
      <c r="Q17" s="78"/>
      <c r="R17" s="78"/>
      <c r="S17" s="78"/>
    </row>
    <row r="18" spans="2:22" ht="29.5" customHeight="1" x14ac:dyDescent="0.35">
      <c r="B18" s="60"/>
      <c r="C18" s="61">
        <v>0</v>
      </c>
      <c r="D18" s="67">
        <f>VLOOKUP(C18,'Données '!C4:D120,2,FALSE)</f>
        <v>0</v>
      </c>
      <c r="E18" s="62">
        <v>0</v>
      </c>
      <c r="F18" s="67">
        <f>IF(AND(E18=0,D18=0),0,E18/D18)</f>
        <v>0</v>
      </c>
      <c r="G18" s="70"/>
      <c r="H18" s="70"/>
      <c r="I18" s="70"/>
      <c r="J18" s="70"/>
      <c r="K18" s="70"/>
      <c r="M18" s="61">
        <v>0</v>
      </c>
      <c r="N18" s="61"/>
      <c r="O18" s="61"/>
      <c r="P18" s="70"/>
      <c r="Q18" s="78"/>
      <c r="R18" s="78"/>
      <c r="S18" s="78"/>
    </row>
    <row r="19" spans="2:22" ht="29.5" customHeight="1" x14ac:dyDescent="0.35">
      <c r="B19" s="60"/>
      <c r="C19" s="61"/>
      <c r="D19" s="67">
        <f>VLOOKUP(C19,'Données '!C4:D120,2,FALSE)</f>
        <v>0</v>
      </c>
      <c r="E19" s="62"/>
      <c r="F19" s="67">
        <f t="shared" si="0"/>
        <v>0</v>
      </c>
      <c r="G19" s="70"/>
      <c r="H19" s="70"/>
      <c r="I19" s="70"/>
      <c r="J19" s="70"/>
      <c r="K19" s="70"/>
      <c r="M19" s="61"/>
      <c r="N19" s="61"/>
      <c r="O19" s="61"/>
      <c r="P19" s="70"/>
      <c r="Q19" s="78"/>
      <c r="R19" s="78"/>
      <c r="S19" s="78"/>
    </row>
    <row r="20" spans="2:22" ht="29.5" customHeight="1" x14ac:dyDescent="0.35">
      <c r="B20" s="60"/>
      <c r="C20" s="61"/>
      <c r="D20" s="67">
        <f>VLOOKUP(C20,'Données '!C4:D120,2,FALSE)</f>
        <v>0</v>
      </c>
      <c r="E20" s="62"/>
      <c r="F20" s="67">
        <f t="shared" si="0"/>
        <v>0</v>
      </c>
      <c r="G20" s="71"/>
      <c r="H20" s="71"/>
      <c r="I20" s="71"/>
      <c r="J20" s="71"/>
      <c r="K20" s="71"/>
      <c r="M20" s="61"/>
      <c r="N20" s="61"/>
      <c r="O20" s="61"/>
      <c r="P20" s="71"/>
      <c r="Q20" s="78"/>
      <c r="R20" s="78"/>
      <c r="S20" s="78"/>
    </row>
    <row r="21" spans="2:22" x14ac:dyDescent="0.35">
      <c r="E21" s="41">
        <f>SUM(E15:E20)</f>
        <v>0</v>
      </c>
    </row>
    <row r="23" spans="2:22" x14ac:dyDescent="0.35">
      <c r="B23" s="56" t="s">
        <v>195</v>
      </c>
      <c r="C23" s="57"/>
      <c r="D23" s="57"/>
      <c r="E23" s="57"/>
      <c r="F23" s="57"/>
      <c r="G23" s="57"/>
      <c r="H23" s="57"/>
      <c r="I23" s="57"/>
      <c r="J23" s="57"/>
      <c r="K23" s="58"/>
      <c r="M23" s="79" t="s">
        <v>196</v>
      </c>
      <c r="N23" s="80"/>
      <c r="O23" s="80"/>
      <c r="P23" s="80"/>
      <c r="Q23" s="80"/>
      <c r="R23" s="80"/>
      <c r="S23" s="80"/>
      <c r="T23" s="80"/>
      <c r="U23" s="80"/>
      <c r="V23" s="81"/>
    </row>
    <row r="24" spans="2:22" ht="43.5" x14ac:dyDescent="0.35">
      <c r="B24" s="72" t="s">
        <v>195</v>
      </c>
      <c r="C24" s="73"/>
      <c r="D24" s="7" t="s">
        <v>175</v>
      </c>
      <c r="E24" s="7" t="s">
        <v>176</v>
      </c>
      <c r="F24" s="7" t="s">
        <v>177</v>
      </c>
      <c r="G24" s="7" t="s">
        <v>178</v>
      </c>
      <c r="H24" s="7" t="s">
        <v>179</v>
      </c>
      <c r="I24" s="7" t="s">
        <v>169</v>
      </c>
      <c r="J24" s="7" t="s">
        <v>180</v>
      </c>
      <c r="K24" s="7" t="s">
        <v>180</v>
      </c>
      <c r="M24" s="72" t="s">
        <v>196</v>
      </c>
      <c r="N24" s="73"/>
      <c r="O24" s="7" t="s">
        <v>175</v>
      </c>
      <c r="P24" s="7" t="s">
        <v>176</v>
      </c>
      <c r="Q24" s="7" t="s">
        <v>177</v>
      </c>
      <c r="R24" s="7" t="s">
        <v>178</v>
      </c>
      <c r="S24" s="7" t="s">
        <v>179</v>
      </c>
      <c r="T24" s="7" t="s">
        <v>169</v>
      </c>
      <c r="U24" s="7" t="s">
        <v>180</v>
      </c>
      <c r="V24" s="7" t="s">
        <v>180</v>
      </c>
    </row>
    <row r="25" spans="2:22" ht="20.5" x14ac:dyDescent="0.35">
      <c r="B25" s="7" t="s">
        <v>181</v>
      </c>
      <c r="C25" s="7" t="s">
        <v>182</v>
      </c>
      <c r="D25" s="7"/>
      <c r="E25" s="7"/>
      <c r="F25" s="7" t="s">
        <v>183</v>
      </c>
      <c r="G25" s="7" t="s">
        <v>184</v>
      </c>
      <c r="H25" s="7" t="s">
        <v>185</v>
      </c>
      <c r="I25" s="7" t="s">
        <v>186</v>
      </c>
      <c r="J25" s="7" t="s">
        <v>187</v>
      </c>
      <c r="K25" s="7" t="s">
        <v>187</v>
      </c>
      <c r="M25" s="7" t="s">
        <v>181</v>
      </c>
      <c r="N25" s="7" t="s">
        <v>182</v>
      </c>
      <c r="O25" s="7"/>
      <c r="P25" s="7"/>
      <c r="Q25" s="7" t="s">
        <v>183</v>
      </c>
      <c r="R25" s="7" t="s">
        <v>184</v>
      </c>
      <c r="S25" s="7" t="s">
        <v>185</v>
      </c>
      <c r="T25" s="7" t="s">
        <v>186</v>
      </c>
      <c r="U25" s="7" t="s">
        <v>187</v>
      </c>
      <c r="V25" s="7" t="s">
        <v>187</v>
      </c>
    </row>
    <row r="26" spans="2:22" x14ac:dyDescent="0.35">
      <c r="B26" s="7"/>
      <c r="C26" s="7" t="s">
        <v>188</v>
      </c>
      <c r="D26" s="7" t="s">
        <v>189</v>
      </c>
      <c r="E26" s="7" t="s">
        <v>190</v>
      </c>
      <c r="F26" s="7" t="s">
        <v>191</v>
      </c>
      <c r="G26" s="7" t="s">
        <v>191</v>
      </c>
      <c r="H26" s="7"/>
      <c r="I26" s="7" t="s">
        <v>192</v>
      </c>
      <c r="J26" s="7" t="s">
        <v>193</v>
      </c>
      <c r="K26" s="7" t="s">
        <v>194</v>
      </c>
      <c r="M26" s="7"/>
      <c r="N26" s="7" t="s">
        <v>188</v>
      </c>
      <c r="O26" s="7" t="s">
        <v>189</v>
      </c>
      <c r="P26" s="7" t="s">
        <v>190</v>
      </c>
      <c r="Q26" s="7" t="s">
        <v>191</v>
      </c>
      <c r="R26" s="7" t="s">
        <v>191</v>
      </c>
      <c r="S26" s="7"/>
      <c r="T26" s="7" t="s">
        <v>192</v>
      </c>
      <c r="U26" s="7" t="s">
        <v>193</v>
      </c>
      <c r="V26" s="7" t="s">
        <v>194</v>
      </c>
    </row>
    <row r="27" spans="2:22" ht="28" customHeight="1" x14ac:dyDescent="0.35">
      <c r="B27" s="59"/>
      <c r="C27" s="60">
        <v>0</v>
      </c>
      <c r="D27" s="67">
        <f>VLOOKUP(C27,'Données '!C4:D120,2,FALSE)</f>
        <v>0</v>
      </c>
      <c r="E27" s="60">
        <v>0</v>
      </c>
      <c r="F27" s="67">
        <f>IF(AND(E27=0,D27=0),0,E27/D27)</f>
        <v>0</v>
      </c>
      <c r="G27" s="69">
        <f>SUM(F27:F32)</f>
        <v>0</v>
      </c>
      <c r="H27" s="69">
        <f>IF(G27=0,0,1/G27)</f>
        <v>0</v>
      </c>
      <c r="I27" s="69">
        <f>F9</f>
        <v>0</v>
      </c>
      <c r="J27" s="69">
        <f>IF(AND(I27=0,H27=0,F27=0),0,F3*H27*I27)</f>
        <v>0</v>
      </c>
      <c r="K27" s="69">
        <f ca="1">SUM(K27:K32)</f>
        <v>0</v>
      </c>
      <c r="M27" s="59"/>
      <c r="N27" s="61">
        <v>0</v>
      </c>
      <c r="O27" s="67">
        <f>VLOOKUP(N27,'Données '!C4:D107,2,FALSE)</f>
        <v>0</v>
      </c>
      <c r="P27" s="61">
        <v>0</v>
      </c>
      <c r="Q27" s="67">
        <f>IF(AND(O27=0,P27=0),0,P27/O27)</f>
        <v>0</v>
      </c>
      <c r="R27" s="69">
        <f>SUM(Q27:Q32)</f>
        <v>0</v>
      </c>
      <c r="S27" s="69">
        <f>IF(R27=0,0,1/R27)</f>
        <v>0</v>
      </c>
      <c r="T27" s="69">
        <f>F9</f>
        <v>0</v>
      </c>
      <c r="U27" s="69">
        <f>IF(AND(S27=0,T27=0,F3=0),0,F3*S27*T27)</f>
        <v>0</v>
      </c>
      <c r="V27" s="69"/>
    </row>
    <row r="28" spans="2:22" ht="28" customHeight="1" x14ac:dyDescent="0.35">
      <c r="B28" s="60"/>
      <c r="C28" s="60">
        <v>0</v>
      </c>
      <c r="D28" s="67">
        <f>VLOOKUP(C28,'Données '!C4:D120,2,FALSE)</f>
        <v>0</v>
      </c>
      <c r="E28" s="60">
        <v>0</v>
      </c>
      <c r="F28" s="67">
        <f t="shared" ref="F28:F31" si="1">IF(AND(E28=0,D28=0),0,E28/D28)</f>
        <v>0</v>
      </c>
      <c r="G28" s="70"/>
      <c r="H28" s="70"/>
      <c r="I28" s="70"/>
      <c r="J28" s="70"/>
      <c r="K28" s="70"/>
      <c r="M28" s="60"/>
      <c r="N28" s="61">
        <v>0</v>
      </c>
      <c r="O28" s="67">
        <f>VLOOKUP(N28,'Données '!C4:D107,2,FALSE)</f>
        <v>0</v>
      </c>
      <c r="P28" s="61">
        <v>0</v>
      </c>
      <c r="Q28" s="67">
        <f t="shared" ref="Q28:Q32" si="2">IF(AND(O28=0,P28=0),0,P28/O28)</f>
        <v>0</v>
      </c>
      <c r="R28" s="70"/>
      <c r="S28" s="70"/>
      <c r="T28" s="70"/>
      <c r="U28" s="70"/>
      <c r="V28" s="70"/>
    </row>
    <row r="29" spans="2:22" ht="28" customHeight="1" x14ac:dyDescent="0.35">
      <c r="B29" s="60"/>
      <c r="C29" s="60"/>
      <c r="D29" s="67">
        <f>VLOOKUP(C29,'Données '!C4:D120,2,FALSE)</f>
        <v>0</v>
      </c>
      <c r="E29" s="60"/>
      <c r="F29" s="67">
        <f t="shared" si="1"/>
        <v>0</v>
      </c>
      <c r="G29" s="70"/>
      <c r="H29" s="70"/>
      <c r="I29" s="70"/>
      <c r="J29" s="70"/>
      <c r="K29" s="70"/>
      <c r="M29" s="60"/>
      <c r="N29" s="61">
        <v>0</v>
      </c>
      <c r="O29" s="67">
        <f>VLOOKUP(N29,'Données '!C4:D107,2,FALSE)</f>
        <v>0</v>
      </c>
      <c r="P29" s="61"/>
      <c r="Q29" s="67">
        <f t="shared" si="2"/>
        <v>0</v>
      </c>
      <c r="R29" s="70"/>
      <c r="S29" s="70"/>
      <c r="T29" s="70"/>
      <c r="U29" s="70"/>
      <c r="V29" s="70"/>
    </row>
    <row r="30" spans="2:22" ht="28" customHeight="1" x14ac:dyDescent="0.35">
      <c r="B30" s="60"/>
      <c r="C30" s="60"/>
      <c r="D30" s="67">
        <f>VLOOKUP(C30,'Données '!C4:D120,2,FALSE)</f>
        <v>0</v>
      </c>
      <c r="E30" s="60"/>
      <c r="F30" s="67">
        <f t="shared" si="1"/>
        <v>0</v>
      </c>
      <c r="G30" s="70"/>
      <c r="H30" s="70"/>
      <c r="I30" s="70"/>
      <c r="J30" s="70"/>
      <c r="K30" s="70"/>
      <c r="M30" s="60"/>
      <c r="N30" s="61">
        <v>0</v>
      </c>
      <c r="O30" s="67">
        <f>VLOOKUP(N30,'Données '!C4:D107,2,FALSE)</f>
        <v>0</v>
      </c>
      <c r="P30" s="61">
        <v>0</v>
      </c>
      <c r="Q30" s="67">
        <f t="shared" si="2"/>
        <v>0</v>
      </c>
      <c r="R30" s="70"/>
      <c r="S30" s="70"/>
      <c r="T30" s="70"/>
      <c r="U30" s="70"/>
      <c r="V30" s="70"/>
    </row>
    <row r="31" spans="2:22" ht="28" customHeight="1" x14ac:dyDescent="0.35">
      <c r="B31" s="60"/>
      <c r="C31" s="60"/>
      <c r="D31" s="67">
        <f>VLOOKUP(C31,'Données '!C4:D120,2,FALSE)</f>
        <v>0</v>
      </c>
      <c r="E31" s="60"/>
      <c r="F31" s="67">
        <f t="shared" si="1"/>
        <v>0</v>
      </c>
      <c r="G31" s="70"/>
      <c r="H31" s="70"/>
      <c r="I31" s="70"/>
      <c r="J31" s="70"/>
      <c r="K31" s="70"/>
      <c r="M31" s="60"/>
      <c r="N31" s="61">
        <v>0</v>
      </c>
      <c r="O31" s="67">
        <f>VLOOKUP(N31,'Données '!C4:D107,2,FALSE)</f>
        <v>0</v>
      </c>
      <c r="P31" s="61">
        <v>0</v>
      </c>
      <c r="Q31" s="67">
        <f t="shared" si="2"/>
        <v>0</v>
      </c>
      <c r="R31" s="70"/>
      <c r="S31" s="70"/>
      <c r="T31" s="70"/>
      <c r="U31" s="70"/>
      <c r="V31" s="70"/>
    </row>
    <row r="32" spans="2:22" ht="28" customHeight="1" x14ac:dyDescent="0.35">
      <c r="B32" s="60"/>
      <c r="C32" s="60">
        <v>0</v>
      </c>
      <c r="D32" s="67">
        <f>VLOOKUP(C32,'Données '!C4:D120,2,FALSE)</f>
        <v>0</v>
      </c>
      <c r="E32" s="60">
        <v>0</v>
      </c>
      <c r="F32" s="67">
        <f>IF(AND(E32=0,D32=0),0,E32/D32)</f>
        <v>0</v>
      </c>
      <c r="G32" s="71"/>
      <c r="H32" s="71"/>
      <c r="I32" s="71"/>
      <c r="J32" s="71"/>
      <c r="K32" s="71"/>
      <c r="M32" s="60"/>
      <c r="N32" s="61">
        <v>0</v>
      </c>
      <c r="O32" s="67">
        <f>VLOOKUP(N32,'Données '!C4:D107,2,FALSE)</f>
        <v>0</v>
      </c>
      <c r="P32" s="61">
        <v>0</v>
      </c>
      <c r="Q32" s="67">
        <f t="shared" si="2"/>
        <v>0</v>
      </c>
      <c r="R32" s="71"/>
      <c r="S32" s="71"/>
      <c r="T32" s="71"/>
      <c r="U32" s="71"/>
      <c r="V32" s="71"/>
    </row>
    <row r="33" spans="5:16" x14ac:dyDescent="0.35">
      <c r="E33">
        <f>SUM(E27:E32)</f>
        <v>0</v>
      </c>
      <c r="P33" s="50">
        <f>SUM(P27:P32)</f>
        <v>0</v>
      </c>
    </row>
    <row r="36" spans="5:16" x14ac:dyDescent="0.35">
      <c r="I36" s="74" t="s">
        <v>234</v>
      </c>
      <c r="J36" s="74"/>
      <c r="K36" s="74"/>
      <c r="L36" s="74"/>
      <c r="M36" s="74"/>
      <c r="N36" s="74"/>
      <c r="O36" s="74"/>
    </row>
    <row r="37" spans="5:16" x14ac:dyDescent="0.35">
      <c r="I37" s="74"/>
      <c r="J37" s="74"/>
      <c r="K37" s="74"/>
      <c r="L37" s="74"/>
      <c r="M37" s="74"/>
      <c r="N37" s="74"/>
      <c r="O37" s="74"/>
    </row>
    <row r="38" spans="5:16" x14ac:dyDescent="0.35">
      <c r="I38" s="75">
        <f ca="1">SUM(K27+K15+S15+V27)</f>
        <v>0</v>
      </c>
      <c r="J38" s="74"/>
      <c r="K38" s="74"/>
      <c r="L38" s="74"/>
      <c r="M38" s="74"/>
      <c r="N38" s="74"/>
      <c r="O38" s="74"/>
    </row>
    <row r="39" spans="5:16" x14ac:dyDescent="0.35">
      <c r="I39" s="74"/>
      <c r="J39" s="74"/>
      <c r="K39" s="74"/>
      <c r="L39" s="74"/>
      <c r="M39" s="74"/>
      <c r="N39" s="74"/>
      <c r="O39" s="74"/>
    </row>
  </sheetData>
  <mergeCells count="27">
    <mergeCell ref="I38:O39"/>
    <mergeCell ref="R27:R32"/>
    <mergeCell ref="S27:S32"/>
    <mergeCell ref="T27:T32"/>
    <mergeCell ref="U27:U32"/>
    <mergeCell ref="V27:V32"/>
    <mergeCell ref="I36:O37"/>
    <mergeCell ref="R15:R20"/>
    <mergeCell ref="S15:S20"/>
    <mergeCell ref="M23:V23"/>
    <mergeCell ref="B24:C24"/>
    <mergeCell ref="M24:N24"/>
    <mergeCell ref="G27:G32"/>
    <mergeCell ref="H27:H32"/>
    <mergeCell ref="I27:I32"/>
    <mergeCell ref="J27:J32"/>
    <mergeCell ref="K27:K32"/>
    <mergeCell ref="M11:S11"/>
    <mergeCell ref="B12:C12"/>
    <mergeCell ref="M12:N12"/>
    <mergeCell ref="G15:G20"/>
    <mergeCell ref="H15:H20"/>
    <mergeCell ref="I15:I20"/>
    <mergeCell ref="J15:J20"/>
    <mergeCell ref="K15:K20"/>
    <mergeCell ref="P15:P20"/>
    <mergeCell ref="Q15:Q20"/>
  </mergeCells>
  <conditionalFormatting sqref="A36:I36 P36:XFD39 I38 A48:XFD1048576 A21:XFD22 A15:F20 T15:XFD20 A33:XFD35 A27:F32 W27:XFD32 L27:Q32 I40:XFD46 A37:E47 F37:H46 F47:XFD47 A1:XFD8 A13:XFD14 A11:B11 A9:S10 W9:XFD12 T9:V11 A12:V12 L11:M11 A24:XFD26 A23 L23:XFD23 L15:O20">
    <cfRule type="cellIs" dxfId="73" priority="74" operator="equal">
      <formula>0</formula>
    </cfRule>
  </conditionalFormatting>
  <conditionalFormatting sqref="C7 E7 G7 G9 I9 C9 E9">
    <cfRule type="containsText" dxfId="72" priority="73" operator="containsText" text="R ; T ">
      <formula>NOT(ISERROR(SEARCH("R ; T ",C7)))</formula>
    </cfRule>
  </conditionalFormatting>
  <conditionalFormatting sqref="C7 E7 G7 G9 I9 E9 C9">
    <cfRule type="containsText" dxfId="71" priority="72" operator="containsText" text="r">
      <formula>NOT(ISERROR(SEARCH("r",C7)))</formula>
    </cfRule>
  </conditionalFormatting>
  <conditionalFormatting sqref="D7 H7 F7">
    <cfRule type="cellIs" dxfId="70" priority="71" operator="greaterThan">
      <formula>0</formula>
    </cfRule>
  </conditionalFormatting>
  <conditionalFormatting sqref="C3">
    <cfRule type="containsText" dxfId="69" priority="70" operator="containsText" text="abcdefghijklmonopqrstuvwxyz">
      <formula>NOT(ISERROR(SEARCH("abcdefghijklmonopqrstuvwxyz",C3)))</formula>
    </cfRule>
  </conditionalFormatting>
  <conditionalFormatting sqref="D15:D20">
    <cfRule type="cellIs" dxfId="68" priority="66" operator="greaterThan">
      <formula>0</formula>
    </cfRule>
    <cfRule type="cellIs" dxfId="67" priority="69" operator="equal">
      <formula>0</formula>
    </cfRule>
  </conditionalFormatting>
  <conditionalFormatting sqref="D27:D32">
    <cfRule type="cellIs" dxfId="66" priority="68" operator="equal">
      <formula>0</formula>
    </cfRule>
  </conditionalFormatting>
  <conditionalFormatting sqref="O27:O32">
    <cfRule type="cellIs" dxfId="65" priority="67" operator="equal">
      <formula>0</formula>
    </cfRule>
  </conditionalFormatting>
  <conditionalFormatting sqref="F15:F20">
    <cfRule type="cellIs" dxfId="64" priority="64" operator="greaterThan">
      <formula>0</formula>
    </cfRule>
    <cfRule type="cellIs" dxfId="63" priority="65" operator="equal">
      <formula>0</formula>
    </cfRule>
  </conditionalFormatting>
  <conditionalFormatting sqref="F27:F32">
    <cfRule type="cellIs" dxfId="62" priority="62" operator="greaterThan">
      <formula>0</formula>
    </cfRule>
    <cfRule type="cellIs" dxfId="61" priority="63" operator="equal">
      <formula>0</formula>
    </cfRule>
  </conditionalFormatting>
  <conditionalFormatting sqref="Q27:Q32">
    <cfRule type="cellIs" dxfId="60" priority="60" operator="greaterThan">
      <formula>0</formula>
    </cfRule>
    <cfRule type="cellIs" dxfId="59" priority="61" operator="equal">
      <formula>0</formula>
    </cfRule>
  </conditionalFormatting>
  <conditionalFormatting sqref="Q15">
    <cfRule type="cellIs" dxfId="58" priority="59" operator="equal">
      <formula>0</formula>
    </cfRule>
  </conditionalFormatting>
  <conditionalFormatting sqref="Q15">
    <cfRule type="cellIs" dxfId="57" priority="57" operator="greaterThan">
      <formula>0</formula>
    </cfRule>
    <cfRule type="cellIs" dxfId="56" priority="58" operator="equal">
      <formula>0</formula>
    </cfRule>
  </conditionalFormatting>
  <conditionalFormatting sqref="R15">
    <cfRule type="cellIs" dxfId="55" priority="56" operator="equal">
      <formula>0</formula>
    </cfRule>
  </conditionalFormatting>
  <conditionalFormatting sqref="R15">
    <cfRule type="cellIs" dxfId="54" priority="54" operator="greaterThan">
      <formula>0</formula>
    </cfRule>
    <cfRule type="cellIs" dxfId="53" priority="55" operator="equal">
      <formula>0</formula>
    </cfRule>
  </conditionalFormatting>
  <conditionalFormatting sqref="S15">
    <cfRule type="cellIs" dxfId="52" priority="53" operator="equal">
      <formula>0</formula>
    </cfRule>
  </conditionalFormatting>
  <conditionalFormatting sqref="S15">
    <cfRule type="cellIs" dxfId="51" priority="51" operator="greaterThan">
      <formula>0</formula>
    </cfRule>
    <cfRule type="cellIs" dxfId="50" priority="52" operator="equal">
      <formula>0</formula>
    </cfRule>
  </conditionalFormatting>
  <conditionalFormatting sqref="R27">
    <cfRule type="cellIs" dxfId="49" priority="50" operator="equal">
      <formula>0</formula>
    </cfRule>
  </conditionalFormatting>
  <conditionalFormatting sqref="R27">
    <cfRule type="cellIs" dxfId="48" priority="48" operator="greaterThan">
      <formula>0</formula>
    </cfRule>
    <cfRule type="cellIs" dxfId="47" priority="49" operator="equal">
      <formula>0</formula>
    </cfRule>
  </conditionalFormatting>
  <conditionalFormatting sqref="T27">
    <cfRule type="cellIs" dxfId="46" priority="47" operator="equal">
      <formula>0</formula>
    </cfRule>
  </conditionalFormatting>
  <conditionalFormatting sqref="T27">
    <cfRule type="cellIs" dxfId="45" priority="45" operator="greaterThan">
      <formula>0</formula>
    </cfRule>
    <cfRule type="cellIs" dxfId="44" priority="46" operator="equal">
      <formula>0</formula>
    </cfRule>
  </conditionalFormatting>
  <conditionalFormatting sqref="U27">
    <cfRule type="cellIs" dxfId="43" priority="44" operator="equal">
      <formula>0</formula>
    </cfRule>
  </conditionalFormatting>
  <conditionalFormatting sqref="U27">
    <cfRule type="cellIs" dxfId="42" priority="42" operator="greaterThan">
      <formula>0</formula>
    </cfRule>
    <cfRule type="cellIs" dxfId="41" priority="43" operator="equal">
      <formula>0</formula>
    </cfRule>
  </conditionalFormatting>
  <conditionalFormatting sqref="V27">
    <cfRule type="cellIs" dxfId="40" priority="41" operator="equal">
      <formula>0</formula>
    </cfRule>
  </conditionalFormatting>
  <conditionalFormatting sqref="V27">
    <cfRule type="cellIs" dxfId="39" priority="39" operator="greaterThan">
      <formula>0</formula>
    </cfRule>
    <cfRule type="cellIs" dxfId="38" priority="40" operator="equal">
      <formula>0</formula>
    </cfRule>
  </conditionalFormatting>
  <conditionalFormatting sqref="G15">
    <cfRule type="cellIs" dxfId="37" priority="38" operator="equal">
      <formula>0</formula>
    </cfRule>
  </conditionalFormatting>
  <conditionalFormatting sqref="G15">
    <cfRule type="cellIs" dxfId="36" priority="36" operator="greaterThan">
      <formula>0</formula>
    </cfRule>
    <cfRule type="cellIs" dxfId="35" priority="37" operator="equal">
      <formula>0</formula>
    </cfRule>
  </conditionalFormatting>
  <conditionalFormatting sqref="I15">
    <cfRule type="cellIs" dxfId="34" priority="35" operator="equal">
      <formula>0</formula>
    </cfRule>
  </conditionalFormatting>
  <conditionalFormatting sqref="I15">
    <cfRule type="cellIs" dxfId="33" priority="33" operator="greaterThan">
      <formula>0</formula>
    </cfRule>
    <cfRule type="cellIs" dxfId="32" priority="34" operator="equal">
      <formula>0</formula>
    </cfRule>
  </conditionalFormatting>
  <conditionalFormatting sqref="J15">
    <cfRule type="cellIs" dxfId="31" priority="32" operator="equal">
      <formula>0</formula>
    </cfRule>
  </conditionalFormatting>
  <conditionalFormatting sqref="J15">
    <cfRule type="cellIs" dxfId="30" priority="30" operator="greaterThan">
      <formula>0</formula>
    </cfRule>
    <cfRule type="cellIs" dxfId="29" priority="31" operator="equal">
      <formula>0</formula>
    </cfRule>
  </conditionalFormatting>
  <conditionalFormatting sqref="K15">
    <cfRule type="cellIs" dxfId="28" priority="29" operator="equal">
      <formula>0</formula>
    </cfRule>
  </conditionalFormatting>
  <conditionalFormatting sqref="K15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G27">
    <cfRule type="cellIs" dxfId="25" priority="26" operator="equal">
      <formula>0</formula>
    </cfRule>
  </conditionalFormatting>
  <conditionalFormatting sqref="G27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I27">
    <cfRule type="cellIs" dxfId="22" priority="23" operator="equal">
      <formula>0</formula>
    </cfRule>
  </conditionalFormatting>
  <conditionalFormatting sqref="I27">
    <cfRule type="cellIs" dxfId="21" priority="21" operator="greaterThan">
      <formula>0</formula>
    </cfRule>
    <cfRule type="cellIs" dxfId="20" priority="22" operator="equal">
      <formula>0</formula>
    </cfRule>
  </conditionalFormatting>
  <conditionalFormatting sqref="J27">
    <cfRule type="cellIs" dxfId="19" priority="20" operator="equal">
      <formula>0</formula>
    </cfRule>
  </conditionalFormatting>
  <conditionalFormatting sqref="J27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K27">
    <cfRule type="cellIs" dxfId="16" priority="17" operator="equal">
      <formula>0</formula>
    </cfRule>
  </conditionalFormatting>
  <conditionalFormatting sqref="K27">
    <cfRule type="cellIs" dxfId="15" priority="15" operator="greaterThan">
      <formula>0</formula>
    </cfRule>
    <cfRule type="cellIs" dxfId="14" priority="16" operator="equal">
      <formula>0</formula>
    </cfRule>
  </conditionalFormatting>
  <conditionalFormatting sqref="H15:H20">
    <cfRule type="cellIs" dxfId="13" priority="12" operator="equal">
      <formula>0</formula>
    </cfRule>
    <cfRule type="cellIs" dxfId="12" priority="13" operator="greaterThanOrEqual">
      <formula>0.21</formula>
    </cfRule>
    <cfRule type="cellIs" dxfId="11" priority="14" operator="lessThanOrEqual">
      <formula>0.2</formula>
    </cfRule>
  </conditionalFormatting>
  <conditionalFormatting sqref="B23">
    <cfRule type="cellIs" dxfId="10" priority="11" operator="equal">
      <formula>0</formula>
    </cfRule>
  </conditionalFormatting>
  <conditionalFormatting sqref="H27:H32">
    <cfRule type="cellIs" dxfId="9" priority="8" operator="equal">
      <formula>0</formula>
    </cfRule>
    <cfRule type="cellIs" dxfId="8" priority="9" operator="greaterThanOrEqual">
      <formula>0.21</formula>
    </cfRule>
    <cfRule type="cellIs" dxfId="7" priority="10" operator="lessThanOrEqual">
      <formula>0.2</formula>
    </cfRule>
  </conditionalFormatting>
  <conditionalFormatting sqref="S27:S32">
    <cfRule type="cellIs" dxfId="6" priority="5" operator="equal">
      <formula>0</formula>
    </cfRule>
    <cfRule type="cellIs" dxfId="5" priority="6" operator="greaterThanOrEqual">
      <formula>0.21</formula>
    </cfRule>
    <cfRule type="cellIs" dxfId="4" priority="7" operator="lessThanOrEqual">
      <formula>0.2</formula>
    </cfRule>
  </conditionalFormatting>
  <conditionalFormatting sqref="P15">
    <cfRule type="cellIs" dxfId="3" priority="4" operator="equal">
      <formula>0</formula>
    </cfRule>
  </conditionalFormatting>
  <conditionalFormatting sqref="P15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I38:O39">
    <cfRule type="cellIs" dxfId="0" priority="1" operator="greaterThan">
      <formula>0</formula>
    </cfRule>
  </conditionalFormatting>
  <dataValidations count="21">
    <dataValidation type="list" allowBlank="1" showInputMessage="1" showErrorMessage="1" sqref="N15:N20" xr:uid="{20C388E7-8A0B-468C-A743-E21203D24A38}">
      <formula1>Typevitrage</formula1>
    </dataValidation>
    <dataValidation type="list" allowBlank="1" showInputMessage="1" showErrorMessage="1" sqref="M15:M20" xr:uid="{617EF1C8-7DC2-4434-9C66-7C76DA9730C7}">
      <formula1>Matière</formula1>
    </dataValidation>
    <dataValidation type="list" allowBlank="1" showInputMessage="1" showErrorMessage="1" sqref="C32" xr:uid="{738ED8C4-D506-4083-8A28-CEBD01B1DE64}">
      <formula1>INDIRECT($B$32)</formula1>
    </dataValidation>
    <dataValidation type="list" allowBlank="1" showInputMessage="1" showErrorMessage="1" sqref="C31" xr:uid="{889B5051-8105-4DEE-BC83-6BE5569E1265}">
      <formula1>INDIRECT($B$31)</formula1>
    </dataValidation>
    <dataValidation type="list" allowBlank="1" showInputMessage="1" showErrorMessage="1" sqref="C30" xr:uid="{202BCD2A-1C0A-46A6-80D3-C9E4EFB4DE67}">
      <formula1>INDIRECT($B$30)</formula1>
    </dataValidation>
    <dataValidation type="list" allowBlank="1" showInputMessage="1" showErrorMessage="1" sqref="C29" xr:uid="{DD10AB30-0EED-4E1C-9215-8CF294CCB95A}">
      <formula1>INDIRECT($B$29)</formula1>
    </dataValidation>
    <dataValidation type="list" allowBlank="1" showInputMessage="1" showErrorMessage="1" sqref="C28" xr:uid="{7461132B-C71F-4CC4-8AB6-C07E7AD4AF7F}">
      <formula1>INDIRECT($B$28)</formula1>
    </dataValidation>
    <dataValidation type="list" allowBlank="1" showInputMessage="1" showErrorMessage="1" sqref="N32" xr:uid="{864955AD-89A9-4E24-92D1-3DB4DDDBF3CE}">
      <formula1>INDIRECT($M$32)</formula1>
    </dataValidation>
    <dataValidation type="list" allowBlank="1" showInputMessage="1" showErrorMessage="1" sqref="N31" xr:uid="{CE30F0D0-954E-4F9D-93AA-B90051109F6F}">
      <formula1>INDIRECT($M$31)</formula1>
    </dataValidation>
    <dataValidation type="list" allowBlank="1" showInputMessage="1" showErrorMessage="1" sqref="N30" xr:uid="{67F9E192-199B-47D1-B1CB-0789721299C2}">
      <formula1>INDIRECT($M$30)</formula1>
    </dataValidation>
    <dataValidation type="list" allowBlank="1" showInputMessage="1" showErrorMessage="1" sqref="N29" xr:uid="{986543AF-895C-468F-9E04-7E3A82F12CDE}">
      <formula1>INDIRECT($M$29)</formula1>
    </dataValidation>
    <dataValidation type="list" allowBlank="1" showInputMessage="1" showErrorMessage="1" sqref="N28" xr:uid="{40FF999B-7056-4D8D-A150-0C00E7999633}">
      <formula1>INDIRECT($M$28)</formula1>
    </dataValidation>
    <dataValidation type="list" allowBlank="1" showInputMessage="1" showErrorMessage="1" sqref="N27" xr:uid="{354BBDCD-DE74-4CDE-B36D-A32B5271F1DB}">
      <formula1>INDIRECT($M$27)</formula1>
    </dataValidation>
    <dataValidation type="list" allowBlank="1" showInputMessage="1" showErrorMessage="1" sqref="C27" xr:uid="{11BE4A41-DD3B-4E90-BC8A-EDF59B9AF489}">
      <formula1>INDIRECT($B$27)</formula1>
    </dataValidation>
    <dataValidation type="list" allowBlank="1" showInputMessage="1" showErrorMessage="1" sqref="C20" xr:uid="{9A38A588-6266-43F6-B320-9C739AE6A508}">
      <formula1>INDIRECT($B$20)</formula1>
    </dataValidation>
    <dataValidation type="list" allowBlank="1" showInputMessage="1" showErrorMessage="1" sqref="C19" xr:uid="{9B08A393-5F83-47D4-965A-F57AD6ADE47D}">
      <formula1>INDIRECT($B$19)</formula1>
    </dataValidation>
    <dataValidation type="list" allowBlank="1" showInputMessage="1" showErrorMessage="1" sqref="C18" xr:uid="{9AE3D7B6-4CF0-448B-B217-C817649D1CE9}">
      <formula1>INDIRECT($B$18)</formula1>
    </dataValidation>
    <dataValidation type="list" allowBlank="1" showInputMessage="1" showErrorMessage="1" sqref="C17" xr:uid="{CD1FEC97-F157-44BC-B089-986376BED94B}">
      <formula1>INDIRECT($B$17)</formula1>
    </dataValidation>
    <dataValidation type="list" allowBlank="1" showInputMessage="1" showErrorMessage="1" sqref="C16" xr:uid="{7FAA70CA-1D61-4972-B5C9-1E464D720966}">
      <formula1>INDIRECT($B$16)</formula1>
    </dataValidation>
    <dataValidation type="list" allowBlank="1" showInputMessage="1" showErrorMessage="1" sqref="C15" xr:uid="{FAB1CCFE-F8A9-484D-8AC4-5232039E509C}">
      <formula1>INDIRECT($B$15)</formula1>
    </dataValidation>
    <dataValidation type="list" allowBlank="1" showInputMessage="1" showErrorMessage="1" sqref="B15:B20 B27:B32 M27:M32" xr:uid="{8AFC01C5-7B0E-4CE8-9869-AEE7F38FF3B4}">
      <formula1>Matériaux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1">
        <x14:dataValidation type="list" allowBlank="1" showInputMessage="1" showErrorMessage="1" xr:uid="{B691608C-D928-4A5C-A845-DB58C17A9C65}">
          <x14:formula1>
            <xm:f>'Données '!$Z$2:$Z$7</xm:f>
          </x14:formula1>
          <xm:sqref>O15</xm:sqref>
        </x14:dataValidation>
        <x14:dataValidation type="list" allowBlank="1" showInputMessage="1" showErrorMessage="1" xr:uid="{C3F047C9-2733-4EF6-B38F-D6A1600F326A}">
          <x14:formula1>
            <xm:f>INDIRECT('Données '!$E$25)</xm:f>
          </x14:formula1>
          <xm:sqref>P32</xm:sqref>
        </x14:dataValidation>
        <x14:dataValidation type="list" allowBlank="1" showInputMessage="1" showErrorMessage="1" xr:uid="{12BD3DA9-1D65-4A74-AFA8-A2649F84B0FA}">
          <x14:formula1>
            <xm:f>INDIRECT('Données '!$E$24)</xm:f>
          </x14:formula1>
          <xm:sqref>P31</xm:sqref>
        </x14:dataValidation>
        <x14:dataValidation type="list" allowBlank="1" showInputMessage="1" showErrorMessage="1" xr:uid="{212EE7C7-A11C-49A0-8E13-6DC38E7614AD}">
          <x14:formula1>
            <xm:f>INDIRECT('Données '!$E$23)</xm:f>
          </x14:formula1>
          <xm:sqref>P30</xm:sqref>
        </x14:dataValidation>
        <x14:dataValidation type="list" allowBlank="1" showInputMessage="1" showErrorMessage="1" xr:uid="{0462C7A5-0DA1-430D-BD06-BAE2BCC80DFA}">
          <x14:formula1>
            <xm:f>INDIRECT('Données '!$E$21)</xm:f>
          </x14:formula1>
          <xm:sqref>P28</xm:sqref>
        </x14:dataValidation>
        <x14:dataValidation type="list" allowBlank="1" showInputMessage="1" showErrorMessage="1" xr:uid="{CEBA3D5C-8988-4FCB-B1D3-D086291DD8D1}">
          <x14:formula1>
            <xm:f>INDIRECT('Données '!$E$20)</xm:f>
          </x14:formula1>
          <xm:sqref>P27</xm:sqref>
        </x14:dataValidation>
        <x14:dataValidation type="list" allowBlank="1" showInputMessage="1" showErrorMessage="1" xr:uid="{0A5A7F3B-3504-4A63-A20D-B2B524FBB0C1}">
          <x14:formula1>
            <xm:f>INDIRECT('Données '!$E$19)</xm:f>
          </x14:formula1>
          <xm:sqref>E32</xm:sqref>
        </x14:dataValidation>
        <x14:dataValidation type="list" allowBlank="1" showInputMessage="1" showErrorMessage="1" xr:uid="{5C3E0E28-F3B9-4817-BA36-D644F558B1DF}">
          <x14:formula1>
            <xm:f>INDIRECT('Données '!$E$18)</xm:f>
          </x14:formula1>
          <xm:sqref>E31</xm:sqref>
        </x14:dataValidation>
        <x14:dataValidation type="list" allowBlank="1" showInputMessage="1" showErrorMessage="1" xr:uid="{E6D5DB4A-F720-4940-8C64-DA855E6F4B79}">
          <x14:formula1>
            <xm:f>INDIRECT('Données '!$E$17)</xm:f>
          </x14:formula1>
          <xm:sqref>E30</xm:sqref>
        </x14:dataValidation>
        <x14:dataValidation type="list" allowBlank="1" showInputMessage="1" showErrorMessage="1" xr:uid="{4B0EB585-F852-4C05-8C20-3F987867D520}">
          <x14:formula1>
            <xm:f>INDIRECT('Données '!$E$16)</xm:f>
          </x14:formula1>
          <xm:sqref>E29</xm:sqref>
        </x14:dataValidation>
        <x14:dataValidation type="list" allowBlank="1" showInputMessage="1" showErrorMessage="1" xr:uid="{BF240A7D-3298-4791-8CFD-F1BEEEC57D2D}">
          <x14:formula1>
            <xm:f>INDIRECT('Données '!$E$15)</xm:f>
          </x14:formula1>
          <xm:sqref>E28</xm:sqref>
        </x14:dataValidation>
        <x14:dataValidation type="list" allowBlank="1" showInputMessage="1" showErrorMessage="1" xr:uid="{521617C9-FD3D-455D-B57A-0061A1F8F683}">
          <x14:formula1>
            <xm:f>INDIRECT('Données '!$E$14)</xm:f>
          </x14:formula1>
          <xm:sqref>E27</xm:sqref>
        </x14:dataValidation>
        <x14:dataValidation type="list" allowBlank="1" showInputMessage="1" showErrorMessage="1" xr:uid="{827CE742-8A9B-48B1-BCC4-B24AC925C8A1}">
          <x14:formula1>
            <xm:f>INDIRECT('Données '!$E$12)</xm:f>
          </x14:formula1>
          <xm:sqref>E19</xm:sqref>
        </x14:dataValidation>
        <x14:dataValidation type="list" allowBlank="1" showInputMessage="1" showErrorMessage="1" xr:uid="{7BF52AB1-E172-41DD-B2C4-FDE34968F698}">
          <x14:formula1>
            <xm:f>INDIRECT('Données '!$E$11)</xm:f>
          </x14:formula1>
          <xm:sqref>E18</xm:sqref>
        </x14:dataValidation>
        <x14:dataValidation type="list" allowBlank="1" showInputMessage="1" showErrorMessage="1" xr:uid="{595A23D4-73EE-4B00-8D77-7C248B13CC8A}">
          <x14:formula1>
            <xm:f>INDIRECT('Données '!$E$10)</xm:f>
          </x14:formula1>
          <xm:sqref>E17</xm:sqref>
        </x14:dataValidation>
        <x14:dataValidation type="list" allowBlank="1" showInputMessage="1" showErrorMessage="1" xr:uid="{71F6C920-FB65-4188-ABCA-0495D44D6F17}">
          <x14:formula1>
            <xm:f>INDIRECT('Données '!$E$9)</xm:f>
          </x14:formula1>
          <xm:sqref>E16</xm:sqref>
        </x14:dataValidation>
        <x14:dataValidation type="list" allowBlank="1" showInputMessage="1" showErrorMessage="1" xr:uid="{9C145303-C3F4-45BB-8902-8BAC79CF9EC1}">
          <x14:formula1>
            <xm:f>INDIRECT('Données '!$E$8)</xm:f>
          </x14:formula1>
          <xm:sqref>E15</xm:sqref>
        </x14:dataValidation>
        <x14:dataValidation type="list" allowBlank="1" showInputMessage="1" showErrorMessage="1" xr:uid="{0EBD0585-6D4F-42F9-ABF2-3F24D43B4AE4}">
          <x14:formula1>
            <xm:f>INDIRECT('Données '!$E$13)</xm:f>
          </x14:formula1>
          <xm:sqref>E20</xm:sqref>
        </x14:dataValidation>
        <x14:dataValidation type="list" allowBlank="1" showInputMessage="1" showErrorMessage="1" xr:uid="{7207CDD4-F430-484F-B747-2EA38A1C3E0D}">
          <x14:formula1>
            <xm:f>INDIRECT('Données '!$E$212)</xm:f>
          </x14:formula1>
          <xm:sqref>P29</xm:sqref>
        </x14:dataValidation>
        <x14:dataValidation type="list" allowBlank="1" showInputMessage="1" showErrorMessage="1" xr:uid="{2D924CDF-35DB-4DFF-9E8F-1A544024B1A9}">
          <x14:formula1>
            <xm:f>'Données '!$A$1:$A$26</xm:f>
          </x14:formula1>
          <xm:sqref>C7</xm:sqref>
        </x14:dataValidation>
        <x14:dataValidation type="list" allowBlank="1" showInputMessage="1" showErrorMessage="1" xr:uid="{8C0C3A3B-ABD1-4FC0-ABEB-FF47BEF1287E}">
          <x14:formula1>
            <xm:f>'Données '!$M$3:$M$30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15</vt:i4>
      </vt:variant>
    </vt:vector>
  </HeadingPairs>
  <TitlesOfParts>
    <vt:vector size="19" baseType="lpstr">
      <vt:lpstr>Données </vt:lpstr>
      <vt:lpstr>Base</vt:lpstr>
      <vt:lpstr>Flux Thermique</vt:lpstr>
      <vt:lpstr>Feuil1</vt:lpstr>
      <vt:lpstr>Béton</vt:lpstr>
      <vt:lpstr>Briques</vt:lpstr>
      <vt:lpstr>Double</vt:lpstr>
      <vt:lpstr>Isolants</vt:lpstr>
      <vt:lpstr>Matériaux</vt:lpstr>
      <vt:lpstr>Matière</vt:lpstr>
      <vt:lpstr>PBéton</vt:lpstr>
      <vt:lpstr>PBriques</vt:lpstr>
      <vt:lpstr>PIsolants</vt:lpstr>
      <vt:lpstr>Plâtre</vt:lpstr>
      <vt:lpstr>PPlâtre</vt:lpstr>
      <vt:lpstr>Psols</vt:lpstr>
      <vt:lpstr>Sols</vt:lpstr>
      <vt:lpstr>Triple</vt:lpstr>
      <vt:lpstr>Typevitrage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Charavay, Fabien</dc:creator>
  <cp:keywords/>
  <dc:description/>
  <cp:lastModifiedBy>Charavay, Fabien</cp:lastModifiedBy>
  <cp:revision/>
  <dcterms:created xsi:type="dcterms:W3CDTF">2020-02-12T15:33:35Z</dcterms:created>
  <dcterms:modified xsi:type="dcterms:W3CDTF">2020-03-24T15:08:40Z</dcterms:modified>
  <cp:category/>
  <cp:contentStatus/>
</cp:coreProperties>
</file>