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17FF5A07-D7A8-42A4-A810-1189CD5135AD}" xr6:coauthVersionLast="45" xr6:coauthVersionMax="45" xr10:uidLastSave="{00000000-0000-0000-0000-000000000000}"/>
  <bookViews>
    <workbookView xWindow="165" yWindow="0" windowWidth="19035" windowHeight="14760" xr2:uid="{CFBB02DF-0802-457E-8DC7-5F945FDA8452}"/>
  </bookViews>
  <sheets>
    <sheet name="jours_fériés et congé (2)" sheetId="3" r:id="rId1"/>
    <sheet name="Feuil1" sheetId="4" r:id="rId2"/>
  </sheets>
  <externalReferences>
    <externalReference r:id="rId3"/>
  </externalReferences>
  <definedNames>
    <definedName name="Année">[1]Fériés!$AI$2</definedName>
    <definedName name="Année2">[1]Dimanches!$N$2</definedName>
    <definedName name="Années" localSheetId="0">'jours_fériés et congé (2)'!$B$3:$B$14</definedName>
    <definedName name="Années">#REF!</definedName>
    <definedName name="Bonbeur">#REF!</definedName>
    <definedName name="Braltar">#REF!</definedName>
    <definedName name="Céhef">#REF!</definedName>
    <definedName name="Demande_de_annuelle_de_congé" localSheetId="0">'jours_fériés et congé (2)'!#REF!</definedName>
    <definedName name="Demande_de_annuelle_de_congé">#REF!</definedName>
    <definedName name="Demande_de_congé" localSheetId="0">'jours_fériés et congé (2)'!#REF!</definedName>
    <definedName name="Demande_de_congé">#REF!</definedName>
    <definedName name="encours">YEAR('jours_fériés et congé (2)'!$M$5)</definedName>
    <definedName name="fériés">[1]Fériés!$AI$7:$AI$17</definedName>
    <definedName name="Fériés2">[1]Dimanches!$N$7:$N$17</definedName>
    <definedName name="Fériés2020">'jours_fériés et congé (2)'!$Y$3:$Y$15</definedName>
    <definedName name="Galls">#REF!</definedName>
    <definedName name="Hamalibou">#REF!</definedName>
    <definedName name="Héresse">#REF!</definedName>
    <definedName name="Liste" localSheetId="0">Tableau26[[Date ]]</definedName>
    <definedName name="Liste">#REF!</definedName>
    <definedName name="mois">[1]VendrediMois!#REF!</definedName>
    <definedName name="Niomme">#REF!</definedName>
    <definedName name="Salariés" localSheetId="0">'jours_fériés et congé (2)'!$D$3:$D$42</definedName>
    <definedName name="Salarié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24" i="3" l="1"/>
  <c r="X24" i="3"/>
  <c r="W24" i="3"/>
  <c r="V24" i="3"/>
  <c r="Y15" i="3"/>
  <c r="Y14" i="3"/>
  <c r="Y13" i="3"/>
  <c r="Y12" i="3"/>
  <c r="Y11" i="3"/>
  <c r="Y9" i="3"/>
  <c r="Y10" i="3" s="1"/>
  <c r="Y8" i="3"/>
  <c r="Y7" i="3"/>
  <c r="Y6" i="3"/>
  <c r="Y4" i="3"/>
  <c r="Y5" i="3" s="1"/>
  <c r="Y3" i="3"/>
  <c r="X22" i="3" l="1"/>
  <c r="I30" i="3"/>
  <c r="I31" i="3" s="1"/>
  <c r="I32" i="3" s="1"/>
  <c r="I33" i="3" s="1"/>
  <c r="P36" i="3"/>
  <c r="O36" i="3"/>
  <c r="N36" i="3"/>
  <c r="O16" i="3"/>
  <c r="M16" i="3"/>
  <c r="P16" i="3" s="1"/>
  <c r="I16" i="3"/>
  <c r="O15" i="3"/>
  <c r="M15" i="3"/>
  <c r="P15" i="3" s="1"/>
  <c r="I15" i="3"/>
  <c r="O14" i="3"/>
  <c r="M14" i="3"/>
  <c r="P14" i="3" s="1"/>
  <c r="I14" i="3"/>
  <c r="O13" i="3"/>
  <c r="M13" i="3"/>
  <c r="P13" i="3" s="1"/>
  <c r="I13" i="3"/>
  <c r="O12" i="3"/>
  <c r="M12" i="3"/>
  <c r="P12" i="3" s="1"/>
  <c r="O11" i="3"/>
  <c r="M11" i="3"/>
  <c r="P11" i="3" s="1"/>
  <c r="O10" i="3"/>
  <c r="M10" i="3"/>
  <c r="P10" i="3" s="1"/>
  <c r="I10" i="3"/>
  <c r="O9" i="3"/>
  <c r="M9" i="3"/>
  <c r="P9" i="3" s="1"/>
  <c r="I9" i="3"/>
  <c r="O8" i="3"/>
  <c r="M8" i="3"/>
  <c r="P8" i="3" s="1"/>
  <c r="O7" i="3"/>
  <c r="M7" i="3"/>
  <c r="P7" i="3" s="1"/>
  <c r="I7" i="3"/>
  <c r="I12" i="3" s="1"/>
  <c r="O6" i="3"/>
  <c r="M6" i="3"/>
  <c r="P6" i="3" s="1"/>
  <c r="I6" i="3"/>
  <c r="O5" i="3"/>
  <c r="M5" i="3"/>
  <c r="P5" i="3" s="1"/>
  <c r="I8" i="3" l="1"/>
  <c r="R7" i="3" s="1"/>
  <c r="I11" i="3"/>
  <c r="Q13" i="3" l="1"/>
  <c r="R8" i="3"/>
  <c r="R5" i="3"/>
  <c r="Q5" i="3"/>
  <c r="Q6" i="3"/>
  <c r="R13" i="3"/>
  <c r="S13" i="3" s="1"/>
  <c r="T13" i="3" s="1"/>
  <c r="Q16" i="3"/>
  <c r="Q12" i="3"/>
  <c r="R11" i="3"/>
  <c r="R12" i="3"/>
  <c r="R16" i="3"/>
  <c r="S16" i="3" s="1"/>
  <c r="T16" i="3" s="1"/>
  <c r="Q10" i="3"/>
  <c r="Q15" i="3"/>
  <c r="R10" i="3"/>
  <c r="Q7" i="3"/>
  <c r="S7" i="3" s="1"/>
  <c r="T7" i="3" s="1"/>
  <c r="Q9" i="3"/>
  <c r="R15" i="3"/>
  <c r="S15" i="3" s="1"/>
  <c r="T15" i="3" s="1"/>
  <c r="Q11" i="3"/>
  <c r="Q14" i="3"/>
  <c r="R9" i="3"/>
  <c r="R6" i="3"/>
  <c r="Q8" i="3"/>
  <c r="R14" i="3"/>
  <c r="S14" i="3" s="1"/>
  <c r="T14" i="3" s="1"/>
  <c r="S8" i="3" l="1"/>
  <c r="T8" i="3" s="1"/>
  <c r="S6" i="3"/>
  <c r="T6" i="3" s="1"/>
  <c r="S10" i="3"/>
  <c r="T10" i="3" s="1"/>
  <c r="S5" i="3"/>
  <c r="T5" i="3" s="1"/>
  <c r="S9" i="3"/>
  <c r="T9" i="3" s="1"/>
  <c r="S12" i="3"/>
  <c r="T12" i="3" s="1"/>
  <c r="S11" i="3"/>
  <c r="T11" i="3" s="1"/>
</calcChain>
</file>

<file path=xl/sharedStrings.xml><?xml version="1.0" encoding="utf-8"?>
<sst xmlns="http://schemas.openxmlformats.org/spreadsheetml/2006/main" count="98" uniqueCount="76">
  <si>
    <t>CP</t>
  </si>
  <si>
    <t>RJ</t>
  </si>
  <si>
    <t>C4</t>
  </si>
  <si>
    <t xml:space="preserve">DATE DE DEBUT </t>
  </si>
  <si>
    <t>DATE DE FIN</t>
  </si>
  <si>
    <t>CAUSE</t>
  </si>
  <si>
    <t>Nombre 
de jours</t>
  </si>
  <si>
    <t>Mois</t>
  </si>
  <si>
    <t>1er jours du 
mois</t>
  </si>
  <si>
    <t>Numero
 du mois</t>
  </si>
  <si>
    <t>Nombre
de jours</t>
  </si>
  <si>
    <t>dernier jour du mois</t>
  </si>
  <si>
    <t>Jours ouvrés</t>
  </si>
  <si>
    <t>%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</si>
  <si>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</si>
  <si>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</si>
  <si>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</si>
  <si>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</si>
  <si>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</si>
  <si>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</si>
  <si>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</si>
  <si>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</si>
  <si>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</si>
  <si>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</si>
  <si>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</si>
  <si>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</si>
  <si>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Année</t>
  </si>
  <si>
    <t>Années</t>
  </si>
  <si>
    <t xml:space="preserve">Explication </t>
  </si>
  <si>
    <t>jours feriés</t>
  </si>
  <si>
    <t xml:space="preserve">Date </t>
  </si>
  <si>
    <t>1er Janvier</t>
  </si>
  <si>
    <t xml:space="preserve">Jour de l'an </t>
  </si>
  <si>
    <t>Cf internet</t>
  </si>
  <si>
    <t xml:space="preserve">Pâques </t>
  </si>
  <si>
    <t xml:space="preserve">Lendemain de Pâques </t>
  </si>
  <si>
    <t>Lundi de Pâques</t>
  </si>
  <si>
    <t>1er Mai</t>
  </si>
  <si>
    <t>Fete du travail</t>
  </si>
  <si>
    <t>Le  8 Mai</t>
  </si>
  <si>
    <t>Armistice 1945</t>
  </si>
  <si>
    <t>39 jours apres Pâques</t>
  </si>
  <si>
    <t>Jeudi de l'Ascension</t>
  </si>
  <si>
    <t>50 jours apres Pâques</t>
  </si>
  <si>
    <t>Lundi de Pentecôte</t>
  </si>
  <si>
    <t>Le 14 juillet</t>
  </si>
  <si>
    <t xml:space="preserve">Le 15 Aout </t>
  </si>
  <si>
    <t>Assomption</t>
  </si>
  <si>
    <t xml:space="preserve">Le 11 novembre </t>
  </si>
  <si>
    <t>Armistice 1918</t>
  </si>
  <si>
    <t xml:space="preserve">Le 25 decembre </t>
  </si>
  <si>
    <t>Noel</t>
  </si>
  <si>
    <t>NOM</t>
  </si>
  <si>
    <t>Paul Dupond</t>
  </si>
  <si>
    <t>Jacques Durant</t>
  </si>
  <si>
    <t>Nombre
Jours travailler</t>
  </si>
  <si>
    <t>Dates des absences</t>
  </si>
  <si>
    <t>%
Jours travaillés</t>
  </si>
  <si>
    <t>A travailler</t>
  </si>
  <si>
    <t>Absences totales  plannifiées</t>
  </si>
  <si>
    <t xml:space="preserve">Solde  de jours restants au </t>
  </si>
  <si>
    <r>
      <rPr>
        <b/>
        <sz val="14"/>
        <color rgb="FFFF0000"/>
        <rFont val="Times New Roman"/>
        <family val="1"/>
      </rPr>
      <t>Solde de départ</t>
    </r>
    <r>
      <rPr>
        <b/>
        <sz val="10"/>
        <color theme="2" tint="-0.89999084444715716"/>
        <rFont val="Times New Roman"/>
        <family val="1"/>
      </rPr>
      <t xml:space="preserve">
Jours acquis pour la période 
du 01/06/2019 au 31/07/20</t>
    </r>
  </si>
  <si>
    <r>
      <rPr>
        <b/>
        <sz val="14"/>
        <color rgb="FFFF0000"/>
        <rFont val="Times New Roman"/>
        <family val="1"/>
      </rPr>
      <t>Solde de départ au 1er juin</t>
    </r>
    <r>
      <rPr>
        <b/>
        <sz val="10"/>
        <color theme="2" tint="-0.89999084444715716"/>
        <rFont val="Times New Roman"/>
        <family val="1"/>
      </rPr>
      <t xml:space="preserve">
Nbre de jour a travailler dans l'année
 du 1er juin 2019 au 31mai 2020</t>
    </r>
  </si>
  <si>
    <r>
      <rPr>
        <sz val="11"/>
        <color rgb="FF1C3058"/>
        <rFont val="Times New Roman"/>
        <family val="1"/>
      </rPr>
      <t xml:space="preserve">Bonjour, 
SVP Je cherche une formule pour remplir ce tableau </t>
    </r>
    <r>
      <rPr>
        <sz val="11"/>
        <color theme="4" tint="-0.499984740745262"/>
        <rFont val="Times New Roman"/>
        <family val="1"/>
      </rPr>
      <t xml:space="preserve">
"</t>
    </r>
    <r>
      <rPr>
        <b/>
        <sz val="14"/>
        <color theme="1" tint="4.9989318521683403E-2"/>
        <rFont val="Times New Roman"/>
        <family val="1"/>
      </rPr>
      <t>Solde de jours restants</t>
    </r>
    <r>
      <rPr>
        <sz val="14"/>
        <color theme="4" tint="-0.499984740745262"/>
        <rFont val="Times New Roman"/>
        <family val="1"/>
      </rPr>
      <t>"</t>
    </r>
    <r>
      <rPr>
        <sz val="11"/>
        <color theme="4" tint="-0.499984740745262"/>
        <rFont val="Times New Roman"/>
        <family val="1"/>
      </rPr>
      <t xml:space="preserve"> 
</t>
    </r>
    <r>
      <rPr>
        <sz val="11"/>
        <color rgb="FF1C3058"/>
        <rFont val="Times New Roman"/>
        <family val="1"/>
      </rPr>
      <t xml:space="preserve">Une Décrémentation automatique en fonction de la date du jour, 
Merci pour votre aide,
</t>
    </r>
    <r>
      <rPr>
        <sz val="11"/>
        <color theme="4" tint="-0.499984740745262"/>
        <rFont val="Times New Roman"/>
        <family val="1"/>
      </rPr>
      <t>Keshia</t>
    </r>
  </si>
  <si>
    <t>Jour de l'an</t>
  </si>
  <si>
    <t>Pâques</t>
  </si>
  <si>
    <t>Lun de P</t>
  </si>
  <si>
    <t>Fête du travail</t>
  </si>
  <si>
    <t>Victoire1945</t>
  </si>
  <si>
    <t>Ascension</t>
  </si>
  <si>
    <t>Pentecôte</t>
  </si>
  <si>
    <t>Fêt. Nat.</t>
  </si>
  <si>
    <t>Toussaint</t>
  </si>
  <si>
    <t>Armistice</t>
  </si>
  <si>
    <t>Noël</t>
  </si>
  <si>
    <t>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</si>
</sst>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2" tint="-0.499984740745262"/>
      <name val="Arial"/>
      <family val="2"/>
    </font>
    <font>
      <sz val="10"/>
      <name val="Arial"/>
      <family val="2"/>
    </font>
    <font>
      <b/>
      <sz val="10"/>
      <color theme="2" tint="-0.89999084444715716"/>
      <name val="Times New Roman"/>
      <family val="1"/>
    </font>
    <font>
      <sz val="10"/>
      <color theme="2" tint="-0.89999084444715716"/>
      <name val="Times New Roman"/>
      <family val="1"/>
    </font>
    <font>
      <sz val="10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b/>
      <sz val="16"/>
      <color theme="2" tint="-0.89999084444715716"/>
      <name val="Times New Roman"/>
      <family val="1"/>
    </font>
    <font>
      <b/>
      <sz val="14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  <font>
      <sz val="11"/>
      <color theme="2" tint="-0.89999084444715716"/>
      <name val="Elephant"/>
      <family val="1"/>
    </font>
    <font>
      <b/>
      <sz val="11"/>
      <color theme="2" tint="-0.89999084444715716"/>
      <name val="Elephant"/>
      <family val="1"/>
    </font>
    <font>
      <sz val="10"/>
      <color theme="1" tint="4.9989318521683403E-2"/>
      <name val="Arial"/>
      <family val="2"/>
    </font>
    <font>
      <b/>
      <sz val="12"/>
      <color theme="2" tint="-0.89999084444715716"/>
      <name val="Calibri"/>
      <family val="2"/>
      <scheme val="minor"/>
    </font>
    <font>
      <b/>
      <sz val="10"/>
      <color rgb="FFFF0000"/>
      <name val="Arial"/>
      <family val="2"/>
    </font>
    <font>
      <b/>
      <sz val="12"/>
      <color theme="2" tint="-0.89999084444715716"/>
      <name val="Times New Roman"/>
      <family val="1"/>
    </font>
    <font>
      <b/>
      <sz val="14"/>
      <color theme="4" tint="-0.499984740745262"/>
      <name val="Times New Roman"/>
      <family val="1"/>
    </font>
    <font>
      <b/>
      <sz val="14"/>
      <color rgb="FFFF0000"/>
      <name val="Times New Roman"/>
      <family val="1"/>
    </font>
    <font>
      <sz val="11"/>
      <color theme="4" tint="-0.499984740745262"/>
      <name val="Times New Roman"/>
      <family val="1"/>
    </font>
    <font>
      <sz val="11"/>
      <color rgb="FF1C3058"/>
      <name val="Times New Roman"/>
      <family val="1"/>
    </font>
    <font>
      <b/>
      <sz val="14"/>
      <color theme="1" tint="4.9989318521683403E-2"/>
      <name val="Times New Roman"/>
      <family val="1"/>
    </font>
    <font>
      <sz val="14"/>
      <color theme="4" tint="-0.49998474074526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99B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theme="1" tint="0.34998626667073579"/>
      </right>
      <top/>
      <bottom style="dashDot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Dot">
        <color theme="1" tint="0.34998626667073579"/>
      </bottom>
      <diagonal/>
    </border>
    <border>
      <left style="thin">
        <color theme="1" tint="0.34998626667073579"/>
      </left>
      <right/>
      <top/>
      <bottom style="dashDot">
        <color theme="1" tint="0.34998626667073579"/>
      </bottom>
      <diagonal/>
    </border>
    <border>
      <left/>
      <right style="thin">
        <color theme="1" tint="0.34998626667073579"/>
      </right>
      <top style="dashDot">
        <color theme="1" tint="0.34998626667073579"/>
      </top>
      <bottom style="dashDot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Dot">
        <color theme="1" tint="0.34998626667073579"/>
      </top>
      <bottom style="dashDot">
        <color theme="1" tint="0.34998626667073579"/>
      </bottom>
      <diagonal/>
    </border>
    <border>
      <left style="thin">
        <color theme="1" tint="0.34998626667073579"/>
      </left>
      <right/>
      <top style="dashDot">
        <color theme="1" tint="0.34998626667073579"/>
      </top>
      <bottom style="dashDot">
        <color theme="1" tint="0.34998626667073579"/>
      </bottom>
      <diagonal/>
    </border>
    <border>
      <left/>
      <right style="thin">
        <color theme="1" tint="0.34998626667073579"/>
      </right>
      <top style="dashDot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Dot">
        <color theme="1" tint="0.34998626667073579"/>
      </top>
      <bottom/>
      <diagonal/>
    </border>
    <border>
      <left style="thin">
        <color theme="1" tint="0.34998626667073579"/>
      </left>
      <right/>
      <top style="dashDot">
        <color theme="1" tint="0.34998626667073579"/>
      </top>
      <bottom/>
      <diagonal/>
    </border>
    <border>
      <left/>
      <right style="thin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/>
      <bottom style="thick">
        <color theme="1" tint="0.34998626667073579"/>
      </bottom>
      <diagonal/>
    </border>
    <border>
      <left style="thick">
        <color theme="1" tint="0.34998626667073579"/>
      </left>
      <right style="medium">
        <color theme="1" tint="0.34998626667073579"/>
      </right>
      <top style="thick">
        <color theme="1" tint="0.34998626667073579"/>
      </top>
      <bottom style="dashDotDot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ck">
        <color theme="1" tint="0.34998626667073579"/>
      </top>
      <bottom style="dashDotDot">
        <color theme="1" tint="0.34998626667073579"/>
      </bottom>
      <diagonal/>
    </border>
    <border>
      <left style="medium">
        <color theme="1" tint="0.34998626667073579"/>
      </left>
      <right style="thick">
        <color theme="1" tint="0.34998626667073579"/>
      </right>
      <top style="thick">
        <color theme="1" tint="0.34998626667073579"/>
      </top>
      <bottom style="dashDotDot">
        <color theme="1" tint="0.34998626667073579"/>
      </bottom>
      <diagonal/>
    </border>
    <border>
      <left style="thick">
        <color theme="1" tint="0.34998626667073579"/>
      </left>
      <right style="medium">
        <color theme="1" tint="0.34998626667073579"/>
      </right>
      <top style="dashDotDot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 style="medium">
        <color theme="1" tint="0.34998626667073579"/>
      </right>
      <top style="thick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thick">
        <color theme="1" tint="0.34998626667073579"/>
      </top>
      <bottom/>
      <diagonal/>
    </border>
    <border>
      <left style="medium">
        <color theme="1" tint="0.34998626667073579"/>
      </left>
      <right style="thick">
        <color theme="1" tint="0.34998626667073579"/>
      </right>
      <top style="thick">
        <color theme="1" tint="0.34998626667073579"/>
      </top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theme="4" tint="-0.24994659260841701"/>
      </left>
      <right/>
      <top style="dashDot">
        <color theme="4" tint="-0.24994659260841701"/>
      </top>
      <bottom style="dashDot">
        <color theme="4" tint="-0.24994659260841701"/>
      </bottom>
      <diagonal/>
    </border>
    <border>
      <left/>
      <right/>
      <top style="dashDot">
        <color theme="4" tint="-0.24994659260841701"/>
      </top>
      <bottom style="dashDot">
        <color theme="4" tint="-0.24994659260841701"/>
      </bottom>
      <diagonal/>
    </border>
    <border>
      <left/>
      <right style="thick">
        <color theme="4" tint="-0.24994659260841701"/>
      </right>
      <top style="dashDot">
        <color theme="4" tint="-0.24994659260841701"/>
      </top>
      <bottom style="dashDot">
        <color theme="4" tint="-0.24994659260841701"/>
      </bottom>
      <diagonal/>
    </border>
    <border>
      <left style="thick">
        <color theme="4" tint="-0.24994659260841701"/>
      </left>
      <right/>
      <top style="dashDot">
        <color theme="4" tint="-0.24994659260841701"/>
      </top>
      <bottom style="thick">
        <color theme="4" tint="-0.24994659260841701"/>
      </bottom>
      <diagonal/>
    </border>
    <border>
      <left/>
      <right/>
      <top style="dashDot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dashDot">
        <color theme="4" tint="-0.24994659260841701"/>
      </top>
      <bottom style="thick">
        <color theme="4" tint="-0.24994659260841701"/>
      </bottom>
      <diagonal/>
    </border>
    <border>
      <left/>
      <right/>
      <top/>
      <bottom style="dashDot">
        <color theme="4" tint="-0.24994659260841701"/>
      </bottom>
      <diagonal/>
    </border>
    <border>
      <left/>
      <right style="thick">
        <color theme="4" tint="-0.24994659260841701"/>
      </right>
      <top/>
      <bottom style="dashDot">
        <color theme="4" tint="-0.24994659260841701"/>
      </bottom>
      <diagonal/>
    </border>
    <border>
      <left style="thick">
        <color theme="4" tint="-0.24994659260841701"/>
      </left>
      <right/>
      <top/>
      <bottom style="dashDot">
        <color theme="4" tint="-0.24994659260841701"/>
      </bottom>
      <diagonal/>
    </border>
    <border>
      <left/>
      <right/>
      <top style="double">
        <color theme="4" tint="-0.24994659260841701"/>
      </top>
      <bottom style="double">
        <color theme="4" tint="-0.24994659260841701"/>
      </bottom>
      <diagonal/>
    </border>
    <border>
      <left style="thick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/>
      <right style="thick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24">
    <xf numFmtId="0" fontId="0" fillId="0" borderId="0" xfId="0"/>
    <xf numFmtId="0" fontId="2" fillId="3" borderId="0" xfId="1" applyFont="1" applyFill="1" applyAlignment="1">
      <alignment horizontal="left" indent="1"/>
    </xf>
    <xf numFmtId="14" fontId="2" fillId="3" borderId="0" xfId="1" applyNumberFormat="1" applyFont="1" applyFill="1" applyAlignment="1">
      <alignment horizontal="left" indent="1"/>
    </xf>
    <xf numFmtId="0" fontId="7" fillId="3" borderId="0" xfId="1" applyFont="1" applyFill="1" applyAlignment="1">
      <alignment horizontal="left" vertical="center" indent="1"/>
    </xf>
    <xf numFmtId="0" fontId="6" fillId="5" borderId="0" xfId="1" applyFont="1" applyFill="1" applyAlignment="1">
      <alignment horizontal="left" indent="1"/>
    </xf>
    <xf numFmtId="0" fontId="6" fillId="3" borderId="0" xfId="1" applyFont="1" applyFill="1" applyAlignment="1">
      <alignment horizontal="left" indent="1"/>
    </xf>
    <xf numFmtId="0" fontId="6" fillId="5" borderId="0" xfId="1" applyFont="1" applyFill="1" applyAlignment="1">
      <alignment horizontal="center"/>
    </xf>
    <xf numFmtId="0" fontId="8" fillId="4" borderId="26" xfId="1" applyFont="1" applyFill="1" applyBorder="1"/>
    <xf numFmtId="0" fontId="8" fillId="4" borderId="26" xfId="1" applyFont="1" applyFill="1" applyBorder="1" applyAlignment="1">
      <alignment horizontal="center" vertical="center"/>
    </xf>
    <xf numFmtId="14" fontId="6" fillId="3" borderId="0" xfId="1" applyNumberFormat="1" applyFont="1" applyFill="1" applyAlignment="1">
      <alignment horizontal="left" indent="1"/>
    </xf>
    <xf numFmtId="0" fontId="6" fillId="3" borderId="0" xfId="1" applyFont="1" applyFill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164" fontId="4" fillId="0" borderId="0" xfId="1" quotePrefix="1" applyNumberFormat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16" fontId="6" fillId="0" borderId="0" xfId="1" applyNumberFormat="1" applyFont="1" applyBorder="1" applyAlignment="1">
      <alignment horizontal="left" vertical="center"/>
    </xf>
    <xf numFmtId="16" fontId="6" fillId="0" borderId="0" xfId="1" applyNumberFormat="1" applyFont="1" applyBorder="1" applyAlignment="1">
      <alignment horizontal="center" vertical="center"/>
    </xf>
    <xf numFmtId="164" fontId="4" fillId="3" borderId="0" xfId="2" applyNumberFormat="1" applyFont="1" applyFill="1" applyBorder="1" applyAlignment="1">
      <alignment horizontal="center" vertical="center"/>
    </xf>
    <xf numFmtId="0" fontId="10" fillId="0" borderId="0" xfId="0" applyFont="1"/>
    <xf numFmtId="16" fontId="6" fillId="3" borderId="0" xfId="1" applyNumberFormat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horizontal="center" vertical="center"/>
    </xf>
    <xf numFmtId="15" fontId="10" fillId="0" borderId="16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15" fontId="10" fillId="0" borderId="7" xfId="0" applyNumberFormat="1" applyFont="1" applyBorder="1" applyAlignment="1">
      <alignment horizontal="center" vertical="center"/>
    </xf>
    <xf numFmtId="15" fontId="10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5" fontId="10" fillId="0" borderId="10" xfId="0" applyNumberFormat="1" applyFont="1" applyBorder="1" applyAlignment="1">
      <alignment horizontal="center" vertical="center"/>
    </xf>
    <xf numFmtId="15" fontId="10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5" fontId="10" fillId="0" borderId="10" xfId="0" applyNumberFormat="1" applyFont="1" applyBorder="1" applyAlignment="1">
      <alignment horizontal="center"/>
    </xf>
    <xf numFmtId="15" fontId="10" fillId="0" borderId="11" xfId="0" applyNumberFormat="1" applyFont="1" applyBorder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15" fontId="10" fillId="0" borderId="13" xfId="0" applyNumberFormat="1" applyFont="1" applyBorder="1" applyAlignment="1">
      <alignment horizontal="center"/>
    </xf>
    <xf numFmtId="15" fontId="10" fillId="0" borderId="14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 vertical="center"/>
    </xf>
    <xf numFmtId="0" fontId="6" fillId="0" borderId="0" xfId="1" applyFont="1"/>
    <xf numFmtId="0" fontId="14" fillId="3" borderId="0" xfId="1" applyFont="1" applyFill="1" applyAlignment="1">
      <alignment horizontal="left" indent="1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6" fillId="3" borderId="0" xfId="1" applyFont="1" applyFill="1" applyAlignment="1">
      <alignment wrapText="1"/>
    </xf>
    <xf numFmtId="0" fontId="6" fillId="3" borderId="31" xfId="1" applyFont="1" applyFill="1" applyBorder="1" applyAlignment="1">
      <alignment horizontal="left" indent="1"/>
    </xf>
    <xf numFmtId="0" fontId="6" fillId="3" borderId="33" xfId="1" applyFont="1" applyFill="1" applyBorder="1" applyAlignment="1">
      <alignment horizontal="left" indent="1"/>
    </xf>
    <xf numFmtId="0" fontId="4" fillId="3" borderId="34" xfId="1" applyFont="1" applyFill="1" applyBorder="1" applyAlignment="1">
      <alignment horizontal="center" vertical="center" wrapText="1"/>
    </xf>
    <xf numFmtId="0" fontId="4" fillId="3" borderId="35" xfId="1" applyFont="1" applyFill="1" applyBorder="1" applyAlignment="1">
      <alignment horizontal="center" vertical="center" wrapText="1"/>
    </xf>
    <xf numFmtId="0" fontId="4" fillId="3" borderId="36" xfId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6" fillId="3" borderId="0" xfId="1" applyFont="1" applyFill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8" fillId="3" borderId="0" xfId="1" applyFont="1" applyFill="1" applyBorder="1" applyAlignment="1">
      <alignment vertical="center" wrapText="1"/>
    </xf>
    <xf numFmtId="0" fontId="18" fillId="3" borderId="0" xfId="1" applyFont="1" applyFill="1" applyBorder="1" applyAlignment="1">
      <alignment horizontal="center" vertical="center" wrapText="1"/>
    </xf>
    <xf numFmtId="0" fontId="2" fillId="3" borderId="0" xfId="1" applyFont="1" applyFill="1" applyAlignment="1">
      <alignment horizontal="center"/>
    </xf>
    <xf numFmtId="0" fontId="7" fillId="3" borderId="52" xfId="1" applyFont="1" applyFill="1" applyBorder="1" applyAlignment="1">
      <alignment horizontal="center" vertical="center"/>
    </xf>
    <xf numFmtId="14" fontId="7" fillId="3" borderId="53" xfId="1" applyNumberFormat="1" applyFont="1" applyFill="1" applyBorder="1" applyAlignment="1">
      <alignment horizontal="center" vertical="center"/>
    </xf>
    <xf numFmtId="0" fontId="7" fillId="3" borderId="53" xfId="1" applyFont="1" applyFill="1" applyBorder="1" applyAlignment="1">
      <alignment horizontal="center" vertical="center"/>
    </xf>
    <xf numFmtId="0" fontId="7" fillId="3" borderId="53" xfId="1" applyFont="1" applyFill="1" applyBorder="1" applyAlignment="1">
      <alignment horizontal="center"/>
    </xf>
    <xf numFmtId="14" fontId="6" fillId="3" borderId="53" xfId="1" applyNumberFormat="1" applyFont="1" applyFill="1" applyBorder="1" applyAlignment="1">
      <alignment horizontal="left" indent="1"/>
    </xf>
    <xf numFmtId="0" fontId="6" fillId="3" borderId="53" xfId="1" applyFont="1" applyFill="1" applyBorder="1" applyAlignment="1">
      <alignment horizontal="center" vertical="center"/>
    </xf>
    <xf numFmtId="10" fontId="6" fillId="3" borderId="53" xfId="1" applyNumberFormat="1" applyFont="1" applyFill="1" applyBorder="1" applyAlignment="1">
      <alignment horizontal="center" vertical="center"/>
    </xf>
    <xf numFmtId="10" fontId="6" fillId="3" borderId="54" xfId="1" applyNumberFormat="1" applyFont="1" applyFill="1" applyBorder="1" applyAlignment="1">
      <alignment horizontal="center" vertical="center"/>
    </xf>
    <xf numFmtId="0" fontId="7" fillId="3" borderId="55" xfId="1" applyFont="1" applyFill="1" applyBorder="1" applyAlignment="1">
      <alignment horizontal="center" vertical="center"/>
    </xf>
    <xf numFmtId="14" fontId="7" fillId="3" borderId="56" xfId="1" applyNumberFormat="1" applyFont="1" applyFill="1" applyBorder="1" applyAlignment="1">
      <alignment horizontal="center" vertical="center"/>
    </xf>
    <xf numFmtId="0" fontId="7" fillId="3" borderId="56" xfId="1" applyFont="1" applyFill="1" applyBorder="1" applyAlignment="1">
      <alignment horizontal="center" vertical="center"/>
    </xf>
    <xf numFmtId="0" fontId="7" fillId="3" borderId="56" xfId="1" applyFont="1" applyFill="1" applyBorder="1" applyAlignment="1">
      <alignment horizontal="center"/>
    </xf>
    <xf numFmtId="14" fontId="6" fillId="3" borderId="56" xfId="1" applyNumberFormat="1" applyFont="1" applyFill="1" applyBorder="1" applyAlignment="1">
      <alignment horizontal="left" indent="1"/>
    </xf>
    <xf numFmtId="0" fontId="6" fillId="3" borderId="56" xfId="1" applyFont="1" applyFill="1" applyBorder="1" applyAlignment="1">
      <alignment horizontal="center" vertical="center"/>
    </xf>
    <xf numFmtId="10" fontId="6" fillId="3" borderId="56" xfId="1" applyNumberFormat="1" applyFont="1" applyFill="1" applyBorder="1" applyAlignment="1">
      <alignment horizontal="center" vertical="center"/>
    </xf>
    <xf numFmtId="10" fontId="6" fillId="3" borderId="57" xfId="1" applyNumberFormat="1" applyFont="1" applyFill="1" applyBorder="1" applyAlignment="1">
      <alignment horizontal="center" vertical="center"/>
    </xf>
    <xf numFmtId="0" fontId="6" fillId="3" borderId="58" xfId="1" applyFont="1" applyFill="1" applyBorder="1" applyAlignment="1">
      <alignment horizontal="center" vertical="center"/>
    </xf>
    <xf numFmtId="10" fontId="6" fillId="3" borderId="58" xfId="1" applyNumberFormat="1" applyFont="1" applyFill="1" applyBorder="1" applyAlignment="1">
      <alignment horizontal="center" vertical="center"/>
    </xf>
    <xf numFmtId="10" fontId="6" fillId="3" borderId="59" xfId="1" applyNumberFormat="1" applyFont="1" applyFill="1" applyBorder="1" applyAlignment="1">
      <alignment horizontal="center" vertical="center"/>
    </xf>
    <xf numFmtId="0" fontId="7" fillId="3" borderId="60" xfId="1" applyFont="1" applyFill="1" applyBorder="1" applyAlignment="1">
      <alignment horizontal="center" vertical="center"/>
    </xf>
    <xf numFmtId="14" fontId="7" fillId="3" borderId="58" xfId="1" applyNumberFormat="1" applyFont="1" applyFill="1" applyBorder="1" applyAlignment="1">
      <alignment horizontal="center" vertical="center"/>
    </xf>
    <xf numFmtId="0" fontId="7" fillId="3" borderId="58" xfId="1" applyFont="1" applyFill="1" applyBorder="1" applyAlignment="1">
      <alignment horizontal="center" vertical="center"/>
    </xf>
    <xf numFmtId="0" fontId="7" fillId="3" borderId="58" xfId="1" applyFont="1" applyFill="1" applyBorder="1" applyAlignment="1">
      <alignment horizontal="center"/>
    </xf>
    <xf numFmtId="14" fontId="6" fillId="3" borderId="58" xfId="1" applyNumberFormat="1" applyFont="1" applyFill="1" applyBorder="1" applyAlignment="1">
      <alignment horizontal="left" indent="1"/>
    </xf>
    <xf numFmtId="0" fontId="4" fillId="5" borderId="61" xfId="1" applyFont="1" applyFill="1" applyBorder="1" applyAlignment="1">
      <alignment horizontal="center" vertical="center" wrapText="1"/>
    </xf>
    <xf numFmtId="14" fontId="4" fillId="5" borderId="61" xfId="1" applyNumberFormat="1" applyFont="1" applyFill="1" applyBorder="1" applyAlignment="1">
      <alignment horizontal="center" vertical="center" wrapText="1"/>
    </xf>
    <xf numFmtId="14" fontId="5" fillId="5" borderId="61" xfId="1" applyNumberFormat="1" applyFont="1" applyFill="1" applyBorder="1" applyAlignment="1">
      <alignment horizontal="center" vertical="center" wrapText="1"/>
    </xf>
    <xf numFmtId="0" fontId="6" fillId="5" borderId="61" xfId="1" applyFont="1" applyFill="1" applyBorder="1" applyAlignment="1">
      <alignment horizontal="center" vertical="center"/>
    </xf>
    <xf numFmtId="0" fontId="16" fillId="5" borderId="61" xfId="1" applyFont="1" applyFill="1" applyBorder="1" applyAlignment="1">
      <alignment horizontal="center" vertical="center" wrapText="1"/>
    </xf>
    <xf numFmtId="0" fontId="4" fillId="5" borderId="62" xfId="1" applyFont="1" applyFill="1" applyBorder="1" applyAlignment="1">
      <alignment horizontal="center" vertical="center" wrapText="1"/>
    </xf>
    <xf numFmtId="0" fontId="7" fillId="5" borderId="63" xfId="1" applyFont="1" applyFill="1" applyBorder="1" applyAlignment="1">
      <alignment horizontal="center" vertical="center"/>
    </xf>
    <xf numFmtId="0" fontId="17" fillId="5" borderId="58" xfId="1" applyFont="1" applyFill="1" applyBorder="1" applyAlignment="1">
      <alignment horizontal="center" vertical="center"/>
    </xf>
    <xf numFmtId="0" fontId="17" fillId="5" borderId="53" xfId="1" applyFont="1" applyFill="1" applyBorder="1" applyAlignment="1">
      <alignment horizontal="center" vertical="center"/>
    </xf>
    <xf numFmtId="0" fontId="17" fillId="5" borderId="56" xfId="1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25" xfId="0" applyFont="1" applyFill="1" applyBorder="1" applyAlignment="1">
      <alignment horizontal="center" vertical="center"/>
    </xf>
    <xf numFmtId="0" fontId="20" fillId="3" borderId="44" xfId="1" applyFont="1" applyFill="1" applyBorder="1" applyAlignment="1">
      <alignment horizontal="center" vertical="center" wrapText="1"/>
    </xf>
    <xf numFmtId="0" fontId="20" fillId="3" borderId="45" xfId="1" applyFont="1" applyFill="1" applyBorder="1" applyAlignment="1">
      <alignment horizontal="center" vertical="center" wrapText="1"/>
    </xf>
    <xf numFmtId="0" fontId="20" fillId="3" borderId="46" xfId="1" applyFont="1" applyFill="1" applyBorder="1" applyAlignment="1">
      <alignment horizontal="center" vertical="center" wrapText="1"/>
    </xf>
    <xf numFmtId="0" fontId="20" fillId="3" borderId="47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0" fontId="20" fillId="3" borderId="48" xfId="1" applyFont="1" applyFill="1" applyBorder="1" applyAlignment="1">
      <alignment horizontal="center" vertical="center" wrapText="1"/>
    </xf>
    <xf numFmtId="0" fontId="20" fillId="3" borderId="49" xfId="1" applyFont="1" applyFill="1" applyBorder="1" applyAlignment="1">
      <alignment horizontal="center" vertical="center" wrapText="1"/>
    </xf>
    <xf numFmtId="0" fontId="20" fillId="3" borderId="50" xfId="1" applyFont="1" applyFill="1" applyBorder="1" applyAlignment="1">
      <alignment horizontal="center" vertical="center" wrapText="1"/>
    </xf>
    <xf numFmtId="0" fontId="20" fillId="3" borderId="51" xfId="1" applyFont="1" applyFill="1" applyBorder="1" applyAlignment="1">
      <alignment horizontal="center" vertical="center" wrapText="1"/>
    </xf>
    <xf numFmtId="0" fontId="7" fillId="5" borderId="29" xfId="1" applyFont="1" applyFill="1" applyBorder="1" applyAlignment="1">
      <alignment horizontal="center" vertical="center" wrapText="1"/>
    </xf>
    <xf numFmtId="0" fontId="7" fillId="5" borderId="30" xfId="1" applyFont="1" applyFill="1" applyBorder="1" applyAlignment="1">
      <alignment horizontal="center" vertical="center" wrapText="1"/>
    </xf>
    <xf numFmtId="15" fontId="8" fillId="3" borderId="29" xfId="1" applyNumberFormat="1" applyFont="1" applyFill="1" applyBorder="1" applyAlignment="1">
      <alignment horizontal="center" vertical="center" wrapText="1"/>
    </xf>
    <xf numFmtId="15" fontId="8" fillId="3" borderId="30" xfId="1" applyNumberFormat="1" applyFont="1" applyFill="1" applyBorder="1" applyAlignment="1">
      <alignment horizontal="center" vertical="center" wrapText="1"/>
    </xf>
    <xf numFmtId="15" fontId="4" fillId="6" borderId="27" xfId="0" applyNumberFormat="1" applyFont="1" applyFill="1" applyBorder="1" applyAlignment="1">
      <alignment horizontal="center" vertical="center" wrapText="1"/>
    </xf>
    <xf numFmtId="15" fontId="4" fillId="6" borderId="37" xfId="0" applyNumberFormat="1" applyFont="1" applyFill="1" applyBorder="1" applyAlignment="1">
      <alignment horizontal="center" vertical="center"/>
    </xf>
    <xf numFmtId="15" fontId="4" fillId="6" borderId="28" xfId="0" applyNumberFormat="1" applyFont="1" applyFill="1" applyBorder="1" applyAlignment="1">
      <alignment horizontal="center" vertical="center"/>
    </xf>
    <xf numFmtId="0" fontId="4" fillId="6" borderId="41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14" fontId="0" fillId="0" borderId="0" xfId="0" applyNumberFormat="1"/>
    <xf numFmtId="0" fontId="0" fillId="0" borderId="0" xfId="0" applyFill="1"/>
    <xf numFmtId="0" fontId="6" fillId="3" borderId="32" xfId="1" applyNumberFormat="1" applyFont="1" applyFill="1" applyBorder="1" applyAlignment="1">
      <alignment horizontal="left" indent="1"/>
    </xf>
  </cellXfs>
  <cellStyles count="3">
    <cellStyle name="Normal" xfId="0" builtinId="0"/>
    <cellStyle name="Normal 2" xfId="1" xr:uid="{EE2BAB71-CB65-4297-9062-EE2F12ED41C3}"/>
    <cellStyle name="Normal 2 2" xfId="2" xr:uid="{1A450C90-719B-444E-9B87-7B3BC54C7D14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89999084444715716"/>
        <name val="Arial"/>
        <family val="2"/>
        <scheme val="none"/>
      </font>
      <fill>
        <patternFill patternType="solid">
          <fgColor indexed="64"/>
          <bgColor rgb="FF00B0F0"/>
        </patternFill>
      </fill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89999084444715716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89999084444715716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89999084444715716"/>
        <name val="Arial"/>
        <family val="2"/>
        <scheme val="none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2" tint="-0.89999084444715716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dashDot">
          <color theme="1" tint="0.34998626667073579"/>
        </top>
        <bottom style="dashDot">
          <color theme="1" tint="0.34998626667073579"/>
        </bottom>
      </border>
    </dxf>
    <dxf>
      <font>
        <b/>
        <strike val="0"/>
        <outline val="0"/>
        <shadow val="0"/>
        <u val="none"/>
        <vertAlign val="baseline"/>
        <color theme="2" tint="-0.89999084444715716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1" tint="0.34998626667073579"/>
        </left>
        <right style="thin">
          <color theme="1" tint="0.34998626667073579"/>
        </right>
        <top style="dashDot">
          <color theme="1" tint="0.34998626667073579"/>
        </top>
        <bottom style="dashDot">
          <color theme="1" tint="0.34998626667073579"/>
        </bottom>
      </border>
    </dxf>
    <dxf>
      <font>
        <strike val="0"/>
        <outline val="0"/>
        <shadow val="0"/>
        <u val="none"/>
        <vertAlign val="baseline"/>
        <color theme="2" tint="-0.89999084444715716"/>
      </font>
      <numFmt numFmtId="20" formatCode="dd\-mmm\-yy"/>
      <alignment horizontal="center" vertical="bottom" textRotation="0" wrapText="0" indent="0" justifyLastLine="0" shrinkToFit="0" readingOrder="0"/>
      <border diagonalUp="0" diagonalDown="0" outline="0">
        <left style="thin">
          <color theme="1" tint="0.34998626667073579"/>
        </left>
        <right/>
        <top style="dashDot">
          <color theme="1" tint="0.34998626667073579"/>
        </top>
        <bottom style="dashDot">
          <color theme="1" tint="0.34998626667073579"/>
        </bottom>
      </border>
    </dxf>
    <dxf>
      <font>
        <strike val="0"/>
        <outline val="0"/>
        <shadow val="0"/>
        <u val="none"/>
        <vertAlign val="baseline"/>
        <color theme="2" tint="-0.89999084444715716"/>
      </font>
      <numFmt numFmtId="20" formatCode="dd\-mmm\-yy"/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1" tint="0.34998626667073579"/>
        </right>
        <top style="dashDot">
          <color theme="1" tint="0.34998626667073579"/>
        </top>
        <bottom style="dashDot">
          <color theme="1" tint="0.34998626667073579"/>
        </bottom>
      </border>
    </dxf>
    <dxf>
      <border>
        <top style="dashDot">
          <color rgb="FF595959"/>
        </top>
      </border>
    </dxf>
    <dxf>
      <border diagonalUp="0" diagonalDown="0">
        <left style="thick">
          <color rgb="FF595959"/>
        </left>
        <right style="thick">
          <color rgb="FF595959"/>
        </right>
        <top style="thick">
          <color rgb="FF595959"/>
        </top>
        <bottom style="thick">
          <color rgb="FF595959"/>
        </bottom>
      </border>
    </dxf>
    <dxf>
      <font>
        <strike val="0"/>
        <outline val="0"/>
        <shadow val="0"/>
        <u val="none"/>
        <vertAlign val="baseline"/>
        <color theme="2" tint="-0.89999084444715716"/>
      </font>
    </dxf>
    <dxf>
      <border>
        <bottom style="thick">
          <color rgb="FF595959"/>
        </bottom>
      </border>
    </dxf>
    <dxf>
      <font>
        <strike val="0"/>
        <outline val="0"/>
        <shadow val="0"/>
        <u val="none"/>
        <vertAlign val="baseline"/>
        <color theme="2" tint="-0.89999084444715716"/>
      </font>
      <border diagonalUp="0" diagonalDown="0" outline="0">
        <left style="thin">
          <color theme="1" tint="0.34998626667073579"/>
        </left>
        <right style="thin">
          <color theme="1" tint="0.34998626667073579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theme="2" tint="-0.89999084444715716"/>
        <name val="Times New Roman"/>
        <family val="1"/>
        <scheme val="none"/>
      </font>
      <numFmt numFmtId="164" formatCode="[$-F800]dddd\,\ mmmm\ dd\,\ yyyy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2" tint="-0.89999084444715716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2" tint="-0.89999084444715716"/>
      </font>
      <numFmt numFmtId="21" formatCode="dd\-mmm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2" tint="-0.89999084444715716"/>
        <family val="2"/>
      </font>
      <alignment horizontal="center"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2" tint="-0.89999084444715716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rgb="FF002060"/>
        </left>
        <right style="medium">
          <color rgb="FF002060"/>
        </right>
        <top/>
        <bottom/>
      </border>
    </dxf>
  </dxfs>
  <tableStyles count="0" defaultTableStyle="TableStyleMedium2" defaultPivotStyle="PivotStyleLight16"/>
  <colors>
    <mruColors>
      <color rgb="FF1C30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18</xdr:row>
      <xdr:rowOff>0</xdr:rowOff>
    </xdr:from>
    <xdr:to>
      <xdr:col>5</xdr:col>
      <xdr:colOff>123825</xdr:colOff>
      <xdr:row>58</xdr:row>
      <xdr:rowOff>0</xdr:rowOff>
    </xdr:to>
    <xdr:sp macro="" textlink="">
      <xdr:nvSpPr>
        <xdr:cNvPr id="3" name="Accolade ouvrante 2">
          <a:extLst>
            <a:ext uri="{FF2B5EF4-FFF2-40B4-BE49-F238E27FC236}">
              <a16:creationId xmlns:a16="http://schemas.microsoft.com/office/drawing/2014/main" id="{4837BE9F-F835-4C04-9FE3-10DCAB9BB3C7}"/>
            </a:ext>
          </a:extLst>
        </xdr:cNvPr>
        <xdr:cNvSpPr/>
      </xdr:nvSpPr>
      <xdr:spPr>
        <a:xfrm>
          <a:off x="2343150" y="4629150"/>
          <a:ext cx="219075" cy="10077450"/>
        </a:xfrm>
        <a:prstGeom prst="leftBrace">
          <a:avLst>
            <a:gd name="adj1" fmla="val 8333"/>
            <a:gd name="adj2" fmla="val 51287"/>
          </a:avLst>
        </a:prstGeom>
        <a:ln w="92075" cmpd="sng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20</xdr:col>
      <xdr:colOff>19050</xdr:colOff>
      <xdr:row>23</xdr:row>
      <xdr:rowOff>171450</xdr:rowOff>
    </xdr:from>
    <xdr:to>
      <xdr:col>20</xdr:col>
      <xdr:colOff>838200</xdr:colOff>
      <xdr:row>23</xdr:row>
      <xdr:rowOff>190500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E2EBAA4D-69E6-4BD8-BAAC-86087E37A4B4}"/>
            </a:ext>
          </a:extLst>
        </xdr:cNvPr>
        <xdr:cNvCxnSpPr/>
      </xdr:nvCxnSpPr>
      <xdr:spPr>
        <a:xfrm>
          <a:off x="10906125" y="6734175"/>
          <a:ext cx="819150" cy="19050"/>
        </a:xfrm>
        <a:prstGeom prst="straightConnector1">
          <a:avLst/>
        </a:prstGeom>
        <a:ln w="47625" cmpd="sng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ormation\Excel\__EXCEL2016\sources\116-remplir-tableau-criteres-cascade\jb-DatesComplemen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Fériés"/>
      <sheetName val="CalendrierMoisTous"/>
      <sheetName val="PlanningSemaineDV"/>
      <sheetName val="Liste"/>
      <sheetName val="Semaine PaireImpaire"/>
      <sheetName val="PlanningSemaine"/>
      <sheetName val="Semaine"/>
      <sheetName val="Semaine2"/>
      <sheetName val="Jours Ouvres"/>
      <sheetName val="JoursOuvresSamedi"/>
      <sheetName val="Congés"/>
      <sheetName val="Congés2"/>
      <sheetName val="Dimanches"/>
      <sheetName val="ExemplePlanning"/>
      <sheetName val="DernierLundiMois"/>
      <sheetName val="MoisDecaler"/>
      <sheetName val="NbJoursOuvres"/>
      <sheetName val="SerieJourOuvre"/>
      <sheetName val="Calendrier Jours_ouvrés"/>
      <sheetName val="VendrediMois"/>
      <sheetName val="JOPrécédent"/>
      <sheetName val="Feuil1"/>
    </sheetNames>
    <sheetDataSet>
      <sheetData sheetId="0" refreshError="1"/>
      <sheetData sheetId="1" refreshError="1">
        <row r="2">
          <cell r="AI2">
            <v>2018</v>
          </cell>
        </row>
        <row r="7">
          <cell r="AI7">
            <v>43101</v>
          </cell>
        </row>
        <row r="8">
          <cell r="AI8">
            <v>43221</v>
          </cell>
        </row>
        <row r="9">
          <cell r="AI9">
            <v>43228</v>
          </cell>
        </row>
        <row r="10">
          <cell r="AI10">
            <v>43295</v>
          </cell>
        </row>
        <row r="11">
          <cell r="AI11">
            <v>43327</v>
          </cell>
        </row>
        <row r="12">
          <cell r="AI12">
            <v>43405</v>
          </cell>
        </row>
        <row r="13">
          <cell r="AI13">
            <v>43415</v>
          </cell>
        </row>
        <row r="14">
          <cell r="AI14">
            <v>43459</v>
          </cell>
        </row>
        <row r="15">
          <cell r="AI15">
            <v>43192</v>
          </cell>
        </row>
        <row r="16">
          <cell r="AI16">
            <v>43230</v>
          </cell>
        </row>
        <row r="17">
          <cell r="AI17">
            <v>43241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N2">
            <v>2018</v>
          </cell>
        </row>
        <row r="7">
          <cell r="N7">
            <v>43101</v>
          </cell>
        </row>
        <row r="8">
          <cell r="N8">
            <v>43221</v>
          </cell>
        </row>
        <row r="9">
          <cell r="N9">
            <v>43228</v>
          </cell>
        </row>
        <row r="10">
          <cell r="N10">
            <v>43295</v>
          </cell>
        </row>
        <row r="11">
          <cell r="N11">
            <v>43327</v>
          </cell>
        </row>
        <row r="12">
          <cell r="N12">
            <v>43405</v>
          </cell>
        </row>
        <row r="13">
          <cell r="N13">
            <v>43415</v>
          </cell>
        </row>
        <row r="14">
          <cell r="N14">
            <v>43459</v>
          </cell>
        </row>
        <row r="15">
          <cell r="N15">
            <v>43192</v>
          </cell>
        </row>
        <row r="16">
          <cell r="N16">
            <v>43230</v>
          </cell>
        </row>
        <row r="17">
          <cell r="N17">
            <v>43241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A7A344B-363B-4064-89E1-1E5D4733BF56}" name="Tableau26" displayName="Tableau26" ref="G5:I59" totalsRowShown="0" headerRowDxfId="19" dataDxfId="18">
  <autoFilter ref="G5:I59" xr:uid="{8286E311-E5FE-4473-B027-0E2791690A5E}"/>
  <tableColumns count="3">
    <tableColumn id="1" xr3:uid="{F4052375-FC9C-4FA2-875D-47D5A39AFD77}" name="Explication " dataDxfId="17"/>
    <tableColumn id="2" xr3:uid="{73B8D004-517A-4039-BA99-9324744258A6}" name="jours feriés" dataDxfId="16"/>
    <tableColumn id="3" xr3:uid="{B07C1065-6F62-49AD-9557-77BE3FF9223D}" name="Date " dataDxfId="15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D7C4DBA-9366-4B03-9D37-23A9FBF2D299}" name="Tableau157" displayName="Tableau157" ref="L18:O31" totalsRowShown="0" headerRowDxfId="14" dataDxfId="12" headerRowBorderDxfId="13" tableBorderDxfId="11" totalsRowBorderDxfId="10">
  <autoFilter ref="L18:O31" xr:uid="{3D8C6A52-1F7C-4B5A-8DEA-58F5F6BCCE82}"/>
  <tableColumns count="4">
    <tableColumn id="1" xr3:uid="{20F1F614-5FDD-41BD-8E68-4BD536713409}" name="DATE DE DEBUT " dataDxfId="9"/>
    <tableColumn id="2" xr3:uid="{B5589AF8-D706-46B7-A087-FE289C84B9B1}" name="DATE DE FIN" dataDxfId="8"/>
    <tableColumn id="3" xr3:uid="{F148DE15-2A32-4243-849D-31AFFA9C4EF0}" name="CAUSE" dataDxfId="7"/>
    <tableColumn id="4" xr3:uid="{B553C91E-3BB7-4446-AAD4-356B914BB417}" name="Nombre _x000a_de jours" dataDxfId="6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88DB280-5139-40E4-93A5-5C9D0F15CCCA}" name="Tableau7" displayName="Tableau7" ref="D2:D4" totalsRowShown="0" headerRowDxfId="5" dataDxfId="4" headerRowCellStyle="Normal 2" dataCellStyle="Normal 2">
  <autoFilter ref="D2:D4" xr:uid="{B034166B-6A78-4332-B6B1-4E2A28581E66}"/>
  <tableColumns count="1">
    <tableColumn id="1" xr3:uid="{9FD50CBD-DE68-4FF5-946B-CA9994C838B2}" name="NOM" dataDxfId="3" dataCellStyle="Normal 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DBAD779-A136-410C-A863-E9E7663D08E7}" name="Tableau8" displayName="Tableau8" ref="B2:B14" totalsRowShown="0" headerRowDxfId="2" dataDxfId="1" headerRowCellStyle="Normal 2" dataCellStyle="Normal 2">
  <autoFilter ref="B2:B14" xr:uid="{0A455E7B-1FE5-4226-88A3-4EDF4BC3911D}"/>
  <tableColumns count="1">
    <tableColumn id="1" xr3:uid="{850EE18A-09DB-4D67-8433-E8EB3C5EFAB6}" name="Années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4B764-7EA3-48E3-8AD7-7C5430F7EB52}">
  <dimension ref="B1:AD59"/>
  <sheetViews>
    <sheetView showGridLines="0" tabSelected="1" topLeftCell="P1" workbookViewId="0">
      <selection activeCell="AD20" sqref="AD20"/>
    </sheetView>
  </sheetViews>
  <sheetFormatPr baseColWidth="10" defaultColWidth="10.7109375" defaultRowHeight="12.75" x14ac:dyDescent="0.2"/>
  <cols>
    <col min="1" max="1" width="1.7109375" style="1" customWidth="1"/>
    <col min="2" max="2" width="10.7109375" style="1" hidden="1" customWidth="1"/>
    <col min="3" max="3" width="2" style="1" hidden="1" customWidth="1"/>
    <col min="4" max="4" width="20.28515625" style="1" hidden="1" customWidth="1"/>
    <col min="5" max="5" width="1.85546875" style="1" hidden="1" customWidth="1"/>
    <col min="6" max="6" width="2.5703125" style="1" hidden="1" customWidth="1"/>
    <col min="7" max="7" width="19.85546875" style="1" hidden="1" customWidth="1"/>
    <col min="8" max="8" width="31.7109375" style="1" hidden="1" customWidth="1"/>
    <col min="9" max="9" width="35.7109375" style="1" hidden="1" customWidth="1"/>
    <col min="10" max="10" width="3.42578125" style="1" customWidth="1"/>
    <col min="11" max="11" width="2" style="1" customWidth="1"/>
    <col min="12" max="12" width="20.7109375" style="1" customWidth="1"/>
    <col min="13" max="13" width="20.7109375" style="2" customWidth="1"/>
    <col min="14" max="15" width="20.7109375" style="1" customWidth="1"/>
    <col min="16" max="16" width="14.42578125" style="2" customWidth="1"/>
    <col min="17" max="18" width="14.28515625" style="1" customWidth="1"/>
    <col min="19" max="19" width="16" style="1" customWidth="1"/>
    <col min="20" max="20" width="14.28515625" style="1" customWidth="1"/>
    <col min="21" max="24" width="12.7109375" style="1" customWidth="1"/>
    <col min="25" max="25" width="14.42578125" style="1" customWidth="1"/>
    <col min="26" max="16384" width="10.7109375" style="1"/>
  </cols>
  <sheetData>
    <row r="1" spans="2:30" ht="13.5" thickBot="1" x14ac:dyDescent="0.25"/>
    <row r="2" spans="2:30" ht="21" thickBot="1" x14ac:dyDescent="0.35">
      <c r="B2" s="4" t="s">
        <v>27</v>
      </c>
      <c r="C2" s="5"/>
      <c r="D2" s="6" t="s">
        <v>52</v>
      </c>
      <c r="E2" s="5"/>
      <c r="F2" s="5"/>
      <c r="G2" s="7" t="s">
        <v>26</v>
      </c>
      <c r="H2" s="8">
        <v>2020</v>
      </c>
      <c r="I2" s="5"/>
      <c r="J2" s="5"/>
      <c r="K2" s="5"/>
      <c r="L2" s="5"/>
      <c r="M2" s="9"/>
      <c r="N2" s="5"/>
      <c r="O2" s="5"/>
      <c r="P2" s="9"/>
      <c r="Q2" s="5"/>
      <c r="R2" s="5"/>
      <c r="S2" s="5"/>
      <c r="T2" s="5"/>
      <c r="U2" s="5"/>
      <c r="V2" s="5"/>
      <c r="W2" s="5"/>
      <c r="X2" s="5"/>
      <c r="Y2" s="5" t="s">
        <v>75</v>
      </c>
      <c r="Z2" s="5"/>
      <c r="AA2" s="5"/>
      <c r="AB2" s="5"/>
    </row>
    <row r="3" spans="2:30" ht="20.100000000000001" customHeight="1" thickBot="1" x14ac:dyDescent="0.3">
      <c r="B3" s="41">
        <v>2019</v>
      </c>
      <c r="C3" s="5"/>
      <c r="D3" s="10" t="s">
        <v>53</v>
      </c>
      <c r="E3" s="5"/>
      <c r="F3" s="5"/>
      <c r="G3" s="5"/>
      <c r="H3" s="5"/>
      <c r="I3" s="5"/>
      <c r="J3" s="5"/>
      <c r="K3" s="5"/>
      <c r="L3" s="5"/>
      <c r="M3" s="9"/>
      <c r="N3" s="5"/>
      <c r="O3" s="5"/>
      <c r="P3" s="9"/>
      <c r="Q3" s="5"/>
      <c r="R3" s="5"/>
      <c r="S3" s="5"/>
      <c r="T3" s="5"/>
      <c r="U3" s="5"/>
      <c r="V3" s="5"/>
      <c r="W3" s="5"/>
      <c r="X3" s="5"/>
      <c r="Y3" s="121">
        <f>DATE(encours,1,1)</f>
        <v>43831</v>
      </c>
      <c r="Z3" s="122" t="s">
        <v>64</v>
      </c>
      <c r="AA3" s="5"/>
      <c r="AB3" s="5"/>
    </row>
    <row r="4" spans="2:30" ht="37.5" customHeight="1" thickTop="1" thickBot="1" x14ac:dyDescent="0.3">
      <c r="B4" s="41">
        <v>2020</v>
      </c>
      <c r="C4" s="5"/>
      <c r="D4" s="10" t="s">
        <v>54</v>
      </c>
      <c r="E4" s="5"/>
      <c r="F4" s="5"/>
      <c r="G4" s="5"/>
      <c r="H4" s="5"/>
      <c r="I4" s="5"/>
      <c r="J4" s="5"/>
      <c r="K4" s="5"/>
      <c r="L4" s="91" t="s">
        <v>7</v>
      </c>
      <c r="M4" s="87" t="s">
        <v>8</v>
      </c>
      <c r="N4" s="86" t="s">
        <v>9</v>
      </c>
      <c r="O4" s="86" t="s">
        <v>10</v>
      </c>
      <c r="P4" s="88" t="s">
        <v>11</v>
      </c>
      <c r="Q4" s="89" t="s">
        <v>12</v>
      </c>
      <c r="R4" s="90" t="s">
        <v>55</v>
      </c>
      <c r="S4" s="90" t="s">
        <v>57</v>
      </c>
      <c r="T4" s="92" t="s">
        <v>13</v>
      </c>
      <c r="U4" s="10"/>
      <c r="Y4" s="121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</f>
        <v>43933</v>
      </c>
      <c r="Z4" s="122" t="s">
        <v>65</v>
      </c>
    </row>
    <row r="5" spans="2:30" ht="20.100000000000001" customHeight="1" thickTop="1" x14ac:dyDescent="0.25">
      <c r="B5" s="41">
        <v>2021</v>
      </c>
      <c r="C5" s="5"/>
      <c r="D5" s="5"/>
      <c r="E5" s="5"/>
      <c r="F5" s="5"/>
      <c r="G5" s="11" t="s">
        <v>28</v>
      </c>
      <c r="H5" s="11" t="s">
        <v>29</v>
      </c>
      <c r="I5" s="11" t="s">
        <v>30</v>
      </c>
      <c r="J5" s="5"/>
      <c r="K5" s="5"/>
      <c r="L5" s="81" t="s">
        <v>14</v>
      </c>
      <c r="M5" s="82">
        <f>DATE($H$2,N5,1)</f>
        <v>43831</v>
      </c>
      <c r="N5" s="83">
        <v>1</v>
      </c>
      <c r="O5" s="84">
        <f>DAY(DATE($H$2,N5+1,1)-1)</f>
        <v>31</v>
      </c>
      <c r="P5" s="85">
        <f>EOMONTH(M5,0)</f>
        <v>43861</v>
      </c>
      <c r="Q5" s="78">
        <f t="shared" ref="Q5:Q16" si="0">NETWORKDAYS(M5,P5,$I$6:$I$18)</f>
        <v>22</v>
      </c>
      <c r="R5" s="93">
        <f t="shared" ref="R5:R16" si="1">NETWORKDAYS(M5,P5,$I$6:$I$60)</f>
        <v>22</v>
      </c>
      <c r="S5" s="79">
        <f>R5/Q5</f>
        <v>1</v>
      </c>
      <c r="T5" s="80">
        <f t="shared" ref="T5:T16" si="2">1-S5</f>
        <v>0</v>
      </c>
      <c r="U5" s="10"/>
      <c r="Y5" s="121">
        <f>Y4+1</f>
        <v>43934</v>
      </c>
      <c r="Z5" s="122" t="s">
        <v>66</v>
      </c>
    </row>
    <row r="6" spans="2:30" ht="20.100000000000001" customHeight="1" x14ac:dyDescent="0.25">
      <c r="B6" s="41">
        <v>2022</v>
      </c>
      <c r="C6" s="5"/>
      <c r="D6" s="5"/>
      <c r="E6" s="5"/>
      <c r="F6" s="5"/>
      <c r="G6" s="12" t="s">
        <v>31</v>
      </c>
      <c r="H6" s="13" t="s">
        <v>32</v>
      </c>
      <c r="I6" s="14">
        <f>DATE($H$2,1,1)</f>
        <v>43831</v>
      </c>
      <c r="J6" s="5"/>
      <c r="K6" s="5"/>
      <c r="L6" s="62" t="s">
        <v>15</v>
      </c>
      <c r="M6" s="63">
        <f t="shared" ref="M6:M16" si="3">DATE($H$2,N6,1)</f>
        <v>43862</v>
      </c>
      <c r="N6" s="64">
        <v>2</v>
      </c>
      <c r="O6" s="65">
        <f t="shared" ref="O6:O16" si="4">DAY(DATE($H$2,N6+1,1)-1)</f>
        <v>29</v>
      </c>
      <c r="P6" s="66">
        <f t="shared" ref="P6:P16" si="5">EOMONTH(M6,0)</f>
        <v>43890</v>
      </c>
      <c r="Q6" s="67">
        <f t="shared" si="0"/>
        <v>20</v>
      </c>
      <c r="R6" s="94">
        <f t="shared" si="1"/>
        <v>16</v>
      </c>
      <c r="S6" s="68">
        <f t="shared" ref="S6:S16" si="6">R6/Q6</f>
        <v>0.8</v>
      </c>
      <c r="T6" s="69">
        <f t="shared" si="2"/>
        <v>0.19999999999999996</v>
      </c>
      <c r="U6" s="10"/>
      <c r="Y6" s="121">
        <f>DATE(encours,5,1)</f>
        <v>43952</v>
      </c>
      <c r="Z6" s="122" t="s">
        <v>67</v>
      </c>
    </row>
    <row r="7" spans="2:30" ht="20.100000000000001" customHeight="1" x14ac:dyDescent="0.25">
      <c r="B7" s="41">
        <v>2023</v>
      </c>
      <c r="C7" s="5"/>
      <c r="D7" s="5"/>
      <c r="E7" s="5"/>
      <c r="F7" s="5"/>
      <c r="G7" s="12" t="s">
        <v>33</v>
      </c>
      <c r="H7" s="13" t="s">
        <v>34</v>
      </c>
      <c r="I7" s="14">
        <f>FLOOR(DAY(MINUTE($H$2/38)/2+56)&amp;"/5/"&amp;$H$2,7)-"34"</f>
        <v>43933</v>
      </c>
      <c r="J7" s="5"/>
      <c r="K7" s="5"/>
      <c r="L7" s="62" t="s">
        <v>16</v>
      </c>
      <c r="M7" s="63">
        <f t="shared" si="3"/>
        <v>43891</v>
      </c>
      <c r="N7" s="64">
        <v>3</v>
      </c>
      <c r="O7" s="65">
        <f t="shared" si="4"/>
        <v>31</v>
      </c>
      <c r="P7" s="66">
        <f t="shared" si="5"/>
        <v>43921</v>
      </c>
      <c r="Q7" s="67">
        <f t="shared" si="0"/>
        <v>22</v>
      </c>
      <c r="R7" s="94">
        <f t="shared" si="1"/>
        <v>22</v>
      </c>
      <c r="S7" s="68">
        <f t="shared" si="6"/>
        <v>1</v>
      </c>
      <c r="T7" s="69">
        <f t="shared" si="2"/>
        <v>0</v>
      </c>
      <c r="U7" s="10"/>
      <c r="Y7" s="121">
        <f>DATE(encours,5,8)</f>
        <v>43959</v>
      </c>
      <c r="Z7" s="122" t="s">
        <v>68</v>
      </c>
      <c r="AA7" s="5"/>
      <c r="AB7" s="5"/>
    </row>
    <row r="8" spans="2:30" ht="20.100000000000001" customHeight="1" x14ac:dyDescent="0.25">
      <c r="B8" s="41">
        <v>2024</v>
      </c>
      <c r="C8" s="5"/>
      <c r="D8" s="5"/>
      <c r="E8" s="5"/>
      <c r="F8" s="5"/>
      <c r="G8" s="12" t="s">
        <v>35</v>
      </c>
      <c r="H8" s="13" t="s">
        <v>36</v>
      </c>
      <c r="I8" s="15">
        <f>+I7+1</f>
        <v>43934</v>
      </c>
      <c r="J8" s="5"/>
      <c r="K8" s="5"/>
      <c r="L8" s="62" t="s">
        <v>17</v>
      </c>
      <c r="M8" s="63">
        <f t="shared" si="3"/>
        <v>43922</v>
      </c>
      <c r="N8" s="64">
        <v>4</v>
      </c>
      <c r="O8" s="65">
        <f t="shared" si="4"/>
        <v>30</v>
      </c>
      <c r="P8" s="66">
        <f t="shared" si="5"/>
        <v>43951</v>
      </c>
      <c r="Q8" s="67">
        <f t="shared" si="0"/>
        <v>21</v>
      </c>
      <c r="R8" s="94">
        <f t="shared" si="1"/>
        <v>19</v>
      </c>
      <c r="S8" s="68">
        <f t="shared" si="6"/>
        <v>0.90476190476190477</v>
      </c>
      <c r="T8" s="69">
        <f t="shared" si="2"/>
        <v>9.5238095238095233E-2</v>
      </c>
      <c r="U8" s="10"/>
      <c r="Y8" s="121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+39</f>
        <v>43972</v>
      </c>
      <c r="Z8" s="122" t="s">
        <v>69</v>
      </c>
    </row>
    <row r="9" spans="2:30" ht="20.100000000000001" customHeight="1" x14ac:dyDescent="0.25">
      <c r="B9" s="41">
        <v>2025</v>
      </c>
      <c r="C9" s="5"/>
      <c r="D9" s="5"/>
      <c r="E9" s="5"/>
      <c r="F9" s="5"/>
      <c r="G9" s="12" t="s">
        <v>37</v>
      </c>
      <c r="H9" s="13" t="s">
        <v>38</v>
      </c>
      <c r="I9" s="14">
        <f>DATE($H$2,5,1)</f>
        <v>43952</v>
      </c>
      <c r="J9" s="5"/>
      <c r="K9" s="5"/>
      <c r="L9" s="62" t="s">
        <v>18</v>
      </c>
      <c r="M9" s="63">
        <f t="shared" si="3"/>
        <v>43952</v>
      </c>
      <c r="N9" s="64">
        <v>5</v>
      </c>
      <c r="O9" s="65">
        <f t="shared" si="4"/>
        <v>31</v>
      </c>
      <c r="P9" s="66">
        <f t="shared" si="5"/>
        <v>43982</v>
      </c>
      <c r="Q9" s="67">
        <f t="shared" si="0"/>
        <v>18</v>
      </c>
      <c r="R9" s="94">
        <f t="shared" si="1"/>
        <v>14</v>
      </c>
      <c r="S9" s="68">
        <f t="shared" si="6"/>
        <v>0.77777777777777779</v>
      </c>
      <c r="T9" s="69">
        <f t="shared" si="2"/>
        <v>0.22222222222222221</v>
      </c>
      <c r="U9" s="10"/>
      <c r="Y9" s="121">
        <f>DATE(encours,IF((25-MOD((11*MOD(encours-1900,19)+4-INT((7*MOD(encours-1900,19)+1)/19)),29)-MOD(encours-1900+INT((encours-1900)/4)+31-MOD((11*MOD(encours-1900,19)+4-INT((7*MOD(encours-1900,19)+1)/19)),29),7))&gt;0,4,3),IF((25-MOD((11*MOD(encours-1900,19)+4-INT((7*MOD(encours-1900,19)+1)/19)),29)-MOD(encours-1900+INT((encours-1900)/4)+31-MOD((11*MOD(encours-1900,19)+4-INT((7*MOD(encours-1900,19)+1)/19)),29),7))&gt;0,(25-MOD((11*MOD(encours-1900,19)+4-INT((7*MOD(encours-1900,19)+1)/19)),29)-MOD(encours-1900+INT((encours-1900)/4)+31-MOD((11*MOD(encours-1900,19)+4-INT((7*MOD(encours-1900,19)+1)/19)),29),7)),31+(25-MOD((11*MOD(encours-1900,19)+4-INT((7*MOD(encours-1900,19)+1)/19)),29)-MOD(encours-1900+INT((encours-1900)/4)+31-MOD((11*MOD(encours-1900,19)+4-INT((7*MOD(encours-1900,19)+1)/19)),29),7))))+49</f>
        <v>43982</v>
      </c>
      <c r="Z9" s="122" t="s">
        <v>70</v>
      </c>
    </row>
    <row r="10" spans="2:30" ht="20.100000000000001" customHeight="1" x14ac:dyDescent="0.25">
      <c r="B10" s="41">
        <v>2026</v>
      </c>
      <c r="C10" s="5"/>
      <c r="D10" s="5"/>
      <c r="E10" s="5"/>
      <c r="F10" s="5"/>
      <c r="G10" s="16" t="s">
        <v>39</v>
      </c>
      <c r="H10" s="17" t="s">
        <v>40</v>
      </c>
      <c r="I10" s="14">
        <f>DATE($H$2,5,8)</f>
        <v>43959</v>
      </c>
      <c r="J10" s="5"/>
      <c r="K10" s="5"/>
      <c r="L10" s="62" t="s">
        <v>19</v>
      </c>
      <c r="M10" s="63">
        <f t="shared" si="3"/>
        <v>43983</v>
      </c>
      <c r="N10" s="64">
        <v>6</v>
      </c>
      <c r="O10" s="65">
        <f t="shared" si="4"/>
        <v>30</v>
      </c>
      <c r="P10" s="66">
        <f t="shared" si="5"/>
        <v>44012</v>
      </c>
      <c r="Q10" s="67">
        <f t="shared" si="0"/>
        <v>21</v>
      </c>
      <c r="R10" s="94">
        <f t="shared" si="1"/>
        <v>21</v>
      </c>
      <c r="S10" s="68">
        <f t="shared" si="6"/>
        <v>1</v>
      </c>
      <c r="T10" s="69">
        <f t="shared" si="2"/>
        <v>0</v>
      </c>
      <c r="U10" s="10"/>
      <c r="Y10" s="121">
        <f>Y9+1</f>
        <v>43983</v>
      </c>
      <c r="Z10" s="122" t="s">
        <v>66</v>
      </c>
    </row>
    <row r="11" spans="2:30" ht="20.100000000000001" customHeight="1" x14ac:dyDescent="0.25">
      <c r="B11" s="41">
        <v>2027</v>
      </c>
      <c r="C11" s="5"/>
      <c r="D11" s="5"/>
      <c r="E11" s="5"/>
      <c r="F11" s="5"/>
      <c r="G11" s="12" t="s">
        <v>41</v>
      </c>
      <c r="H11" s="13" t="s">
        <v>42</v>
      </c>
      <c r="I11" s="15">
        <f>39+I7</f>
        <v>43972</v>
      </c>
      <c r="J11" s="5"/>
      <c r="K11" s="5"/>
      <c r="L11" s="62" t="s">
        <v>20</v>
      </c>
      <c r="M11" s="63">
        <f t="shared" si="3"/>
        <v>44013</v>
      </c>
      <c r="N11" s="64">
        <v>7</v>
      </c>
      <c r="O11" s="65">
        <f t="shared" si="4"/>
        <v>31</v>
      </c>
      <c r="P11" s="66">
        <f t="shared" si="5"/>
        <v>44043</v>
      </c>
      <c r="Q11" s="67">
        <f t="shared" si="0"/>
        <v>22</v>
      </c>
      <c r="R11" s="94">
        <f t="shared" si="1"/>
        <v>13</v>
      </c>
      <c r="S11" s="68">
        <f t="shared" si="6"/>
        <v>0.59090909090909094</v>
      </c>
      <c r="T11" s="69">
        <f t="shared" si="2"/>
        <v>0.40909090909090906</v>
      </c>
      <c r="U11" s="10"/>
      <c r="Y11" s="121">
        <f>DATE(encours,7,14)</f>
        <v>44026</v>
      </c>
      <c r="Z11" s="122" t="s">
        <v>71</v>
      </c>
    </row>
    <row r="12" spans="2:30" ht="20.100000000000001" customHeight="1" x14ac:dyDescent="0.25">
      <c r="B12" s="41">
        <v>2028</v>
      </c>
      <c r="C12" s="5"/>
      <c r="D12" s="5"/>
      <c r="E12" s="5"/>
      <c r="F12" s="5"/>
      <c r="G12" s="12" t="s">
        <v>43</v>
      </c>
      <c r="H12" s="13" t="s">
        <v>44</v>
      </c>
      <c r="I12" s="15">
        <f>50+I7</f>
        <v>43983</v>
      </c>
      <c r="J12" s="5"/>
      <c r="K12" s="5"/>
      <c r="L12" s="62" t="s">
        <v>21</v>
      </c>
      <c r="M12" s="63">
        <f t="shared" si="3"/>
        <v>44044</v>
      </c>
      <c r="N12" s="64">
        <v>8</v>
      </c>
      <c r="O12" s="65">
        <f t="shared" si="4"/>
        <v>31</v>
      </c>
      <c r="P12" s="66">
        <f t="shared" si="5"/>
        <v>44074</v>
      </c>
      <c r="Q12" s="67">
        <f t="shared" si="0"/>
        <v>21</v>
      </c>
      <c r="R12" s="94">
        <f t="shared" si="1"/>
        <v>21</v>
      </c>
      <c r="S12" s="68">
        <f t="shared" si="6"/>
        <v>1</v>
      </c>
      <c r="T12" s="69">
        <f t="shared" si="2"/>
        <v>0</v>
      </c>
      <c r="U12" s="10"/>
      <c r="Y12" s="121">
        <f>DATE(encours,8,15)</f>
        <v>44058</v>
      </c>
      <c r="Z12" s="122" t="s">
        <v>47</v>
      </c>
      <c r="AA12" s="55"/>
      <c r="AB12" s="55"/>
      <c r="AC12" s="55"/>
      <c r="AD12" s="55"/>
    </row>
    <row r="13" spans="2:30" ht="20.100000000000001" customHeight="1" x14ac:dyDescent="0.25">
      <c r="B13" s="41">
        <v>2029</v>
      </c>
      <c r="C13" s="5"/>
      <c r="D13" s="5"/>
      <c r="E13" s="5"/>
      <c r="F13" s="5"/>
      <c r="G13" s="12" t="s">
        <v>45</v>
      </c>
      <c r="H13" s="13" t="s">
        <v>38</v>
      </c>
      <c r="I13" s="15">
        <f>DATE($H$2,7,14)</f>
        <v>44026</v>
      </c>
      <c r="J13" s="5"/>
      <c r="K13" s="5"/>
      <c r="L13" s="62" t="s">
        <v>22</v>
      </c>
      <c r="M13" s="63">
        <f t="shared" si="3"/>
        <v>44075</v>
      </c>
      <c r="N13" s="64">
        <v>9</v>
      </c>
      <c r="O13" s="65">
        <f t="shared" si="4"/>
        <v>30</v>
      </c>
      <c r="P13" s="66">
        <f t="shared" si="5"/>
        <v>44104</v>
      </c>
      <c r="Q13" s="67">
        <f t="shared" si="0"/>
        <v>22</v>
      </c>
      <c r="R13" s="94">
        <f t="shared" si="1"/>
        <v>22</v>
      </c>
      <c r="S13" s="68">
        <f t="shared" si="6"/>
        <v>1</v>
      </c>
      <c r="T13" s="69">
        <f t="shared" si="2"/>
        <v>0</v>
      </c>
      <c r="U13" s="10"/>
      <c r="Y13" s="121">
        <f>DATE(encours,11,1)</f>
        <v>44136</v>
      </c>
      <c r="Z13" s="122" t="s">
        <v>72</v>
      </c>
      <c r="AA13" s="5"/>
      <c r="AB13" s="55"/>
      <c r="AC13" s="55"/>
    </row>
    <row r="14" spans="2:30" ht="20.100000000000001" customHeight="1" x14ac:dyDescent="0.25">
      <c r="B14" s="41">
        <v>2030</v>
      </c>
      <c r="C14" s="5"/>
      <c r="D14" s="5"/>
      <c r="E14" s="5"/>
      <c r="F14" s="5"/>
      <c r="G14" s="16" t="s">
        <v>46</v>
      </c>
      <c r="H14" s="13" t="s">
        <v>47</v>
      </c>
      <c r="I14" s="14">
        <f>DATE($H$2,8,15)</f>
        <v>44058</v>
      </c>
      <c r="J14" s="5"/>
      <c r="K14" s="5"/>
      <c r="L14" s="62" t="s">
        <v>23</v>
      </c>
      <c r="M14" s="63">
        <f t="shared" si="3"/>
        <v>44105</v>
      </c>
      <c r="N14" s="64">
        <v>10</v>
      </c>
      <c r="O14" s="65">
        <f t="shared" si="4"/>
        <v>31</v>
      </c>
      <c r="P14" s="66">
        <f t="shared" si="5"/>
        <v>44135</v>
      </c>
      <c r="Q14" s="67">
        <f t="shared" si="0"/>
        <v>22</v>
      </c>
      <c r="R14" s="94">
        <f t="shared" si="1"/>
        <v>12</v>
      </c>
      <c r="S14" s="68">
        <f t="shared" si="6"/>
        <v>0.54545454545454541</v>
      </c>
      <c r="T14" s="69">
        <f t="shared" si="2"/>
        <v>0.45454545454545459</v>
      </c>
      <c r="U14" s="10"/>
      <c r="Y14" s="121">
        <f>DATE(encours,11,11)</f>
        <v>44146</v>
      </c>
      <c r="Z14" s="122" t="s">
        <v>73</v>
      </c>
      <c r="AA14" s="5"/>
      <c r="AB14" s="55"/>
      <c r="AC14" s="55"/>
    </row>
    <row r="15" spans="2:30" ht="20.100000000000001" customHeight="1" x14ac:dyDescent="0.25">
      <c r="B15" s="5"/>
      <c r="C15" s="5"/>
      <c r="D15" s="5"/>
      <c r="E15" s="5"/>
      <c r="F15" s="5"/>
      <c r="G15" s="16" t="s">
        <v>48</v>
      </c>
      <c r="H15" s="13" t="s">
        <v>49</v>
      </c>
      <c r="I15" s="14">
        <f>DATE($H$2,11,11)</f>
        <v>44146</v>
      </c>
      <c r="J15" s="5"/>
      <c r="K15" s="5"/>
      <c r="L15" s="62" t="s">
        <v>24</v>
      </c>
      <c r="M15" s="63">
        <f t="shared" si="3"/>
        <v>44136</v>
      </c>
      <c r="N15" s="64">
        <v>11</v>
      </c>
      <c r="O15" s="65">
        <f t="shared" si="4"/>
        <v>30</v>
      </c>
      <c r="P15" s="66">
        <f t="shared" si="5"/>
        <v>44165</v>
      </c>
      <c r="Q15" s="67">
        <f t="shared" si="0"/>
        <v>20</v>
      </c>
      <c r="R15" s="94">
        <f t="shared" si="1"/>
        <v>20</v>
      </c>
      <c r="S15" s="68">
        <f t="shared" si="6"/>
        <v>1</v>
      </c>
      <c r="T15" s="69">
        <f t="shared" si="2"/>
        <v>0</v>
      </c>
      <c r="U15" s="10"/>
      <c r="Y15" s="121">
        <f>DATE(encours,12,25)</f>
        <v>44190</v>
      </c>
      <c r="Z15" s="122" t="s">
        <v>74</v>
      </c>
      <c r="AA15" s="5"/>
    </row>
    <row r="16" spans="2:30" ht="20.100000000000001" customHeight="1" thickBot="1" x14ac:dyDescent="0.25">
      <c r="B16" s="5"/>
      <c r="C16" s="5"/>
      <c r="D16" s="5"/>
      <c r="E16" s="5"/>
      <c r="F16" s="5"/>
      <c r="G16" s="16" t="s">
        <v>50</v>
      </c>
      <c r="H16" s="13" t="s">
        <v>51</v>
      </c>
      <c r="I16" s="14">
        <f>DATE($H$2,12,25)</f>
        <v>44190</v>
      </c>
      <c r="J16" s="5"/>
      <c r="K16" s="5"/>
      <c r="L16" s="70" t="s">
        <v>25</v>
      </c>
      <c r="M16" s="71">
        <f t="shared" si="3"/>
        <v>44166</v>
      </c>
      <c r="N16" s="72">
        <v>12</v>
      </c>
      <c r="O16" s="73">
        <f t="shared" si="4"/>
        <v>31</v>
      </c>
      <c r="P16" s="74">
        <f t="shared" si="5"/>
        <v>44196</v>
      </c>
      <c r="Q16" s="75">
        <f t="shared" si="0"/>
        <v>22</v>
      </c>
      <c r="R16" s="95">
        <f t="shared" si="1"/>
        <v>18</v>
      </c>
      <c r="S16" s="76">
        <f t="shared" si="6"/>
        <v>0.81818181818181823</v>
      </c>
      <c r="T16" s="77">
        <f t="shared" si="2"/>
        <v>0.18181818181818177</v>
      </c>
      <c r="U16" s="10"/>
    </row>
    <row r="17" spans="2:30" ht="20.100000000000001" customHeight="1" thickTop="1" thickBot="1" x14ac:dyDescent="0.25">
      <c r="B17" s="5"/>
      <c r="C17" s="5"/>
      <c r="D17" s="5"/>
      <c r="E17" s="5"/>
      <c r="F17" s="5"/>
      <c r="G17" s="16"/>
      <c r="H17" s="13"/>
      <c r="I17" s="18"/>
      <c r="J17" s="5"/>
      <c r="K17" s="5"/>
      <c r="L17" s="5"/>
      <c r="M17" s="9"/>
      <c r="N17" s="5"/>
      <c r="O17" s="5"/>
      <c r="P17" s="9"/>
      <c r="Q17" s="5"/>
      <c r="R17" s="5"/>
      <c r="S17" s="5"/>
      <c r="T17" s="5"/>
      <c r="U17" s="5"/>
    </row>
    <row r="18" spans="2:30" ht="48" customHeight="1" thickTop="1" thickBot="1" x14ac:dyDescent="0.25">
      <c r="B18" s="5"/>
      <c r="C18" s="5"/>
      <c r="D18" s="5"/>
      <c r="E18" s="5"/>
      <c r="F18" s="5"/>
      <c r="G18" s="16"/>
      <c r="H18" s="13"/>
      <c r="I18" s="18"/>
      <c r="J18" s="5"/>
      <c r="K18" s="5"/>
      <c r="L18" s="22" t="s">
        <v>3</v>
      </c>
      <c r="M18" s="23" t="s">
        <v>4</v>
      </c>
      <c r="N18" s="23" t="s">
        <v>5</v>
      </c>
      <c r="O18" s="24" t="s">
        <v>6</v>
      </c>
      <c r="Q18" s="112" t="s">
        <v>61</v>
      </c>
      <c r="R18" s="113"/>
      <c r="S18" s="114"/>
      <c r="U18" s="115" t="s">
        <v>62</v>
      </c>
      <c r="V18" s="116"/>
      <c r="W18" s="117"/>
      <c r="Z18" s="5"/>
    </row>
    <row r="19" spans="2:30" ht="24.95" customHeight="1" thickTop="1" thickBot="1" x14ac:dyDescent="0.3">
      <c r="B19" s="5"/>
      <c r="C19" s="5"/>
      <c r="D19" s="5"/>
      <c r="E19" s="5"/>
      <c r="F19" s="5"/>
      <c r="G19" s="20"/>
      <c r="H19" s="21"/>
      <c r="I19" s="18">
        <v>43879</v>
      </c>
      <c r="J19" s="5"/>
      <c r="K19" s="5"/>
      <c r="L19" s="25">
        <v>44059</v>
      </c>
      <c r="M19" s="26">
        <v>44059</v>
      </c>
      <c r="N19" s="51" t="s">
        <v>1</v>
      </c>
      <c r="O19" s="27">
        <v>1</v>
      </c>
      <c r="Q19" s="42" t="s">
        <v>0</v>
      </c>
      <c r="R19" s="43" t="s">
        <v>1</v>
      </c>
      <c r="S19" s="44" t="s">
        <v>2</v>
      </c>
      <c r="U19" s="118">
        <v>211</v>
      </c>
      <c r="V19" s="119"/>
      <c r="W19" s="120"/>
      <c r="Z19" s="5"/>
      <c r="AA19" s="5"/>
      <c r="AB19" s="5"/>
    </row>
    <row r="20" spans="2:30" ht="24.95" customHeight="1" thickBot="1" x14ac:dyDescent="0.25">
      <c r="B20" s="5"/>
      <c r="C20" s="5"/>
      <c r="D20" s="5"/>
      <c r="E20" s="5"/>
      <c r="F20" s="5"/>
      <c r="G20" s="20"/>
      <c r="H20" s="21"/>
      <c r="I20" s="18">
        <v>43880</v>
      </c>
      <c r="J20" s="5"/>
      <c r="K20" s="5"/>
      <c r="L20" s="28">
        <v>43756</v>
      </c>
      <c r="M20" s="29">
        <v>44122</v>
      </c>
      <c r="N20" s="52" t="s">
        <v>0</v>
      </c>
      <c r="O20" s="30">
        <v>1</v>
      </c>
      <c r="Q20" s="56">
        <v>15</v>
      </c>
      <c r="R20" s="57">
        <v>17</v>
      </c>
      <c r="S20" s="58">
        <v>3</v>
      </c>
      <c r="Y20" s="5"/>
      <c r="Z20" s="5"/>
      <c r="AA20" s="5"/>
      <c r="AB20" s="5"/>
    </row>
    <row r="21" spans="2:30" ht="24.95" customHeight="1" thickTop="1" thickBot="1" x14ac:dyDescent="0.3">
      <c r="B21" s="5"/>
      <c r="C21" s="5"/>
      <c r="D21" s="5"/>
      <c r="E21" s="5"/>
      <c r="F21" s="5"/>
      <c r="G21" s="20"/>
      <c r="H21" s="21"/>
      <c r="I21" s="18">
        <v>43881</v>
      </c>
      <c r="J21" s="5"/>
      <c r="K21" s="5"/>
      <c r="L21" s="31">
        <v>43759</v>
      </c>
      <c r="M21" s="32">
        <v>44129</v>
      </c>
      <c r="N21" s="53" t="s">
        <v>0</v>
      </c>
      <c r="O21" s="30">
        <v>5</v>
      </c>
      <c r="X21" s="5"/>
      <c r="Y21" s="5"/>
      <c r="Z21" s="5"/>
      <c r="AA21" s="5"/>
      <c r="AB21" s="5"/>
    </row>
    <row r="22" spans="2:30" ht="24.95" customHeight="1" thickTop="1" thickBot="1" x14ac:dyDescent="0.25">
      <c r="B22" s="5"/>
      <c r="C22" s="5"/>
      <c r="D22" s="5"/>
      <c r="E22" s="5"/>
      <c r="F22" s="5"/>
      <c r="G22" s="20"/>
      <c r="H22" s="21"/>
      <c r="I22" s="18">
        <v>43882</v>
      </c>
      <c r="J22" s="5"/>
      <c r="K22" s="5"/>
      <c r="L22" s="28">
        <v>43766</v>
      </c>
      <c r="M22" s="29">
        <v>43769</v>
      </c>
      <c r="N22" s="52" t="s">
        <v>0</v>
      </c>
      <c r="O22" s="30">
        <v>4</v>
      </c>
      <c r="Q22" s="99" t="s">
        <v>63</v>
      </c>
      <c r="R22" s="100"/>
      <c r="S22" s="100"/>
      <c r="T22" s="101"/>
      <c r="U22" s="60"/>
      <c r="V22" s="108" t="s">
        <v>60</v>
      </c>
      <c r="W22" s="109"/>
      <c r="X22" s="110">
        <f ca="1">TODAY()</f>
        <v>43910</v>
      </c>
      <c r="Y22" s="111"/>
      <c r="Z22" s="5"/>
      <c r="AA22" s="5"/>
      <c r="AB22" s="5"/>
      <c r="AD22" s="61"/>
    </row>
    <row r="23" spans="2:30" ht="24.95" customHeight="1" thickTop="1" x14ac:dyDescent="0.2">
      <c r="B23" s="5"/>
      <c r="C23" s="5"/>
      <c r="D23" s="5"/>
      <c r="E23" s="5"/>
      <c r="F23" s="5"/>
      <c r="G23" s="20"/>
      <c r="H23" s="21"/>
      <c r="I23" s="18">
        <v>43934</v>
      </c>
      <c r="J23" s="5"/>
      <c r="K23" s="5"/>
      <c r="L23" s="28">
        <v>43822</v>
      </c>
      <c r="M23" s="29">
        <v>43826</v>
      </c>
      <c r="N23" s="52" t="s">
        <v>0</v>
      </c>
      <c r="O23" s="30">
        <v>5</v>
      </c>
      <c r="Q23" s="102"/>
      <c r="R23" s="103"/>
      <c r="S23" s="103"/>
      <c r="T23" s="104"/>
      <c r="U23" s="59"/>
      <c r="V23" s="48" t="s">
        <v>58</v>
      </c>
      <c r="W23" s="49" t="s">
        <v>0</v>
      </c>
      <c r="X23" s="49" t="s">
        <v>1</v>
      </c>
      <c r="Y23" s="50" t="s">
        <v>2</v>
      </c>
      <c r="Z23" s="5"/>
      <c r="AA23" s="5"/>
      <c r="AB23" s="5"/>
    </row>
    <row r="24" spans="2:30" ht="24.95" customHeight="1" thickBot="1" x14ac:dyDescent="0.25">
      <c r="B24" s="5"/>
      <c r="C24" s="5"/>
      <c r="D24" s="5"/>
      <c r="E24" s="5"/>
      <c r="F24" s="5"/>
      <c r="G24" s="20"/>
      <c r="H24" s="21"/>
      <c r="I24" s="18">
        <v>43935</v>
      </c>
      <c r="J24" s="5"/>
      <c r="K24" s="5"/>
      <c r="L24" s="28">
        <v>43878</v>
      </c>
      <c r="M24" s="29">
        <v>43882</v>
      </c>
      <c r="N24" s="52" t="s">
        <v>0</v>
      </c>
      <c r="O24" s="30">
        <v>5</v>
      </c>
      <c r="Q24" s="102"/>
      <c r="R24" s="103"/>
      <c r="S24" s="103"/>
      <c r="T24" s="104"/>
      <c r="U24" s="59"/>
      <c r="V24" s="46">
        <f ca="1">NETWORKDAYS(TODAY(),"31/05/2020",Fériés2020)</f>
        <v>47</v>
      </c>
      <c r="W24" s="123">
        <f ca="1">Q20-SUMPRODUCT((Tableau157[Nombre 
de jours])*(Tableau157[CAUSE]="cp")*(MONTH(Tableau157[DATE DE FIN]&lt;=5))*(Tableau157[DATE DE FIN]&lt;=TODAY())*(Tableau157[DATE DE FIN]&lt;=TODAY()))</f>
        <v>1</v>
      </c>
      <c r="X24" s="123">
        <f ca="1">R20-SUMPRODUCT((Tableau157[Nombre 
de jours])*(Tableau157[CAUSE]="rj")*(MONTH(Tableau157[DATE DE FIN]&lt;=5))*(Tableau157[DATE DE FIN]&lt;=TODAY()))</f>
        <v>17</v>
      </c>
      <c r="Y24" s="47">
        <f ca="1">S20-SUMPRODUCT((Tableau157[Nombre 
de jours])*(Tableau157[CAUSE]="c4")*(MONTH(Tableau157[DATE DE FIN]&lt;=5))*(Tableau157[DATE DE FIN]&lt;=TODAY()))</f>
        <v>3</v>
      </c>
      <c r="Z24" s="5"/>
      <c r="AA24" s="5"/>
      <c r="AB24" s="5"/>
    </row>
    <row r="25" spans="2:30" ht="24.95" customHeight="1" thickTop="1" thickBot="1" x14ac:dyDescent="0.3">
      <c r="B25" s="5"/>
      <c r="C25" s="5"/>
      <c r="D25" s="5"/>
      <c r="E25" s="5"/>
      <c r="F25" s="5"/>
      <c r="G25" s="20"/>
      <c r="H25" s="21"/>
      <c r="I25" s="18">
        <v>43936</v>
      </c>
      <c r="J25" s="5"/>
      <c r="K25" s="5"/>
      <c r="L25" s="31">
        <v>43935</v>
      </c>
      <c r="M25" s="32">
        <v>43937</v>
      </c>
      <c r="N25" s="53" t="s">
        <v>2</v>
      </c>
      <c r="O25" s="30">
        <v>3</v>
      </c>
      <c r="Q25" s="105"/>
      <c r="R25" s="106"/>
      <c r="S25" s="106"/>
      <c r="T25" s="107"/>
      <c r="U25" s="59"/>
      <c r="V25" s="59"/>
      <c r="W25" s="59"/>
      <c r="X25" s="59"/>
      <c r="Y25" s="5"/>
      <c r="Z25" s="5"/>
      <c r="AA25" s="5"/>
      <c r="AB25" s="5"/>
    </row>
    <row r="26" spans="2:30" ht="24.95" customHeight="1" x14ac:dyDescent="0.25">
      <c r="B26" s="5"/>
      <c r="C26" s="5"/>
      <c r="D26" s="5"/>
      <c r="E26" s="5"/>
      <c r="F26" s="5"/>
      <c r="G26" s="20"/>
      <c r="H26" s="21"/>
      <c r="I26" s="18">
        <v>43955</v>
      </c>
      <c r="J26" s="5"/>
      <c r="K26" s="5"/>
      <c r="L26" s="31">
        <v>43938</v>
      </c>
      <c r="M26" s="32">
        <v>43938</v>
      </c>
      <c r="N26" s="53" t="s">
        <v>1</v>
      </c>
      <c r="O26" s="30">
        <v>1</v>
      </c>
      <c r="P26" s="19"/>
      <c r="Q26" s="19"/>
      <c r="R26" s="19"/>
      <c r="X26" s="5"/>
      <c r="Y26" s="5"/>
      <c r="Z26" s="5"/>
      <c r="AA26" s="5"/>
      <c r="AB26" s="5"/>
    </row>
    <row r="27" spans="2:30" ht="24.95" customHeight="1" x14ac:dyDescent="0.25">
      <c r="B27" s="5"/>
      <c r="C27" s="5"/>
      <c r="D27" s="5"/>
      <c r="E27" s="5"/>
      <c r="F27" s="5"/>
      <c r="G27" s="20"/>
      <c r="H27" s="21"/>
      <c r="I27" s="18">
        <v>43956</v>
      </c>
      <c r="J27" s="5"/>
      <c r="K27" s="5"/>
      <c r="L27" s="31">
        <v>43955</v>
      </c>
      <c r="M27" s="32">
        <v>43958</v>
      </c>
      <c r="N27" s="53" t="s">
        <v>0</v>
      </c>
      <c r="O27" s="30">
        <v>4</v>
      </c>
      <c r="P27" s="19"/>
      <c r="Q27" s="19"/>
      <c r="R27" s="19"/>
      <c r="W27" s="5"/>
      <c r="X27" s="5"/>
      <c r="Y27" s="5"/>
      <c r="Z27" s="5"/>
      <c r="AA27" s="5"/>
      <c r="AB27" s="5"/>
    </row>
    <row r="28" spans="2:30" ht="24.95" customHeight="1" x14ac:dyDescent="0.25">
      <c r="B28" s="5"/>
      <c r="C28" s="5"/>
      <c r="D28" s="5"/>
      <c r="E28" s="5"/>
      <c r="F28" s="5"/>
      <c r="G28" s="20"/>
      <c r="H28" s="21"/>
      <c r="I28" s="18">
        <v>43957</v>
      </c>
      <c r="J28" s="5"/>
      <c r="K28" s="5"/>
      <c r="L28" s="31">
        <v>43984</v>
      </c>
      <c r="M28" s="32">
        <v>43956</v>
      </c>
      <c r="N28" s="53" t="s">
        <v>1</v>
      </c>
      <c r="O28" s="30">
        <v>4</v>
      </c>
      <c r="P28" s="19"/>
      <c r="Q28" s="19"/>
      <c r="R28" s="19"/>
      <c r="X28" s="5"/>
      <c r="Y28" s="5"/>
      <c r="Z28" s="5"/>
      <c r="AA28" s="5"/>
      <c r="AB28" s="5"/>
    </row>
    <row r="29" spans="2:30" ht="24.95" customHeight="1" x14ac:dyDescent="0.25">
      <c r="B29" s="5"/>
      <c r="C29" s="5"/>
      <c r="D29" s="5"/>
      <c r="E29" s="5"/>
      <c r="F29" s="5"/>
      <c r="G29" s="20"/>
      <c r="H29" s="21"/>
      <c r="I29" s="18">
        <v>43958</v>
      </c>
      <c r="J29" s="5"/>
      <c r="K29" s="5"/>
      <c r="L29" s="31">
        <v>44025</v>
      </c>
      <c r="M29" s="32">
        <v>44025</v>
      </c>
      <c r="N29" s="53" t="s">
        <v>1</v>
      </c>
      <c r="O29" s="30">
        <v>1</v>
      </c>
      <c r="P29" s="19"/>
      <c r="Q29" s="19"/>
      <c r="R29" s="19"/>
      <c r="X29" s="5"/>
      <c r="Y29" s="5"/>
      <c r="Z29" s="5"/>
      <c r="AA29" s="5"/>
      <c r="AB29" s="5"/>
    </row>
    <row r="30" spans="2:30" ht="24.95" customHeight="1" x14ac:dyDescent="0.25">
      <c r="B30" s="5"/>
      <c r="C30" s="5"/>
      <c r="D30" s="5"/>
      <c r="E30" s="5"/>
      <c r="F30" s="5"/>
      <c r="G30" s="20"/>
      <c r="H30" s="21"/>
      <c r="I30" s="18">
        <f>I29-$M$3</f>
        <v>43958</v>
      </c>
      <c r="J30" s="5"/>
      <c r="K30" s="5"/>
      <c r="L30" s="31">
        <v>44027</v>
      </c>
      <c r="M30" s="32">
        <v>44029</v>
      </c>
      <c r="N30" s="53" t="s">
        <v>1</v>
      </c>
      <c r="O30" s="30">
        <v>3</v>
      </c>
      <c r="P30" s="19"/>
      <c r="Q30" s="19"/>
      <c r="R30" s="19"/>
      <c r="X30" s="5"/>
      <c r="Y30" s="5"/>
      <c r="Z30" s="5"/>
      <c r="AA30" s="5"/>
      <c r="AB30" s="5"/>
    </row>
    <row r="31" spans="2:30" ht="24.95" customHeight="1" x14ac:dyDescent="0.25">
      <c r="B31" s="5"/>
      <c r="C31" s="5"/>
      <c r="D31" s="5"/>
      <c r="E31" s="5"/>
      <c r="F31" s="5"/>
      <c r="G31" s="20"/>
      <c r="H31" s="21"/>
      <c r="I31" s="18">
        <f t="shared" ref="I31:I33" si="7">I30-$M$3</f>
        <v>43958</v>
      </c>
      <c r="J31" s="5"/>
      <c r="K31" s="5"/>
      <c r="L31" s="37">
        <v>44032</v>
      </c>
      <c r="M31" s="38">
        <v>44036</v>
      </c>
      <c r="N31" s="54" t="s">
        <v>1</v>
      </c>
      <c r="O31" s="39">
        <v>5</v>
      </c>
      <c r="P31" s="19"/>
      <c r="Q31" s="19"/>
      <c r="R31" s="19"/>
      <c r="W31" s="5"/>
      <c r="X31" s="5"/>
      <c r="Y31" s="5"/>
      <c r="Z31" s="5"/>
      <c r="AA31" s="5"/>
      <c r="AB31" s="5"/>
    </row>
    <row r="32" spans="2:30" ht="20.100000000000001" customHeight="1" x14ac:dyDescent="0.2">
      <c r="B32" s="5"/>
      <c r="C32" s="5"/>
      <c r="D32" s="5"/>
      <c r="E32" s="5"/>
      <c r="F32" s="5"/>
      <c r="G32" s="20"/>
      <c r="H32" s="21"/>
      <c r="I32" s="18">
        <f t="shared" si="7"/>
        <v>43958</v>
      </c>
      <c r="J32" s="5"/>
      <c r="K32" s="5"/>
      <c r="P32" s="45"/>
      <c r="Q32" s="45"/>
      <c r="R32" s="5"/>
      <c r="V32" s="5"/>
      <c r="W32" s="5"/>
      <c r="X32" s="5"/>
      <c r="Y32" s="5"/>
      <c r="Z32" s="5"/>
      <c r="AA32" s="5"/>
      <c r="AB32" s="5"/>
    </row>
    <row r="33" spans="2:28" ht="20.100000000000001" customHeight="1" thickBot="1" x14ac:dyDescent="0.25">
      <c r="B33" s="5"/>
      <c r="C33" s="5"/>
      <c r="D33" s="5"/>
      <c r="E33" s="5"/>
      <c r="F33" s="5"/>
      <c r="G33" s="20"/>
      <c r="H33" s="21"/>
      <c r="I33" s="18">
        <f t="shared" si="7"/>
        <v>43958</v>
      </c>
      <c r="J33" s="5"/>
      <c r="K33" s="5"/>
      <c r="P33" s="45"/>
      <c r="Q33" s="45"/>
      <c r="R33" s="5"/>
      <c r="V33" s="5"/>
      <c r="W33" s="5"/>
      <c r="X33" s="5"/>
      <c r="Y33" s="5"/>
      <c r="Z33" s="5"/>
      <c r="AA33" s="5"/>
      <c r="AB33" s="5"/>
    </row>
    <row r="34" spans="2:28" ht="20.100000000000001" customHeight="1" thickTop="1" thickBot="1" x14ac:dyDescent="0.25">
      <c r="B34" s="5"/>
      <c r="C34" s="5"/>
      <c r="D34" s="5"/>
      <c r="E34" s="5"/>
      <c r="F34" s="5"/>
      <c r="G34" s="20"/>
      <c r="H34" s="21"/>
      <c r="I34" s="18">
        <v>44025</v>
      </c>
      <c r="J34" s="5"/>
      <c r="K34" s="5"/>
      <c r="N34" s="96" t="s">
        <v>59</v>
      </c>
      <c r="O34" s="97"/>
      <c r="P34" s="98"/>
      <c r="Q34" s="45"/>
      <c r="R34" s="5"/>
      <c r="V34" s="5"/>
      <c r="W34" s="5"/>
      <c r="X34" s="5"/>
      <c r="Y34" s="5"/>
      <c r="Z34" s="5"/>
      <c r="AA34" s="5"/>
      <c r="AB34" s="5"/>
    </row>
    <row r="35" spans="2:28" ht="20.100000000000001" customHeight="1" thickTop="1" x14ac:dyDescent="0.2">
      <c r="B35" s="5"/>
      <c r="C35" s="5"/>
      <c r="D35" s="5"/>
      <c r="E35" s="5"/>
      <c r="F35" s="5"/>
      <c r="G35" s="20"/>
      <c r="H35" s="21"/>
      <c r="I35" s="18">
        <v>44027</v>
      </c>
      <c r="J35" s="5"/>
      <c r="K35" s="5"/>
      <c r="N35" s="33" t="s">
        <v>1</v>
      </c>
      <c r="O35" s="34" t="s">
        <v>2</v>
      </c>
      <c r="P35" s="35" t="s">
        <v>0</v>
      </c>
      <c r="Q35" s="4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</row>
    <row r="36" spans="2:28" ht="20.100000000000001" customHeight="1" thickBot="1" x14ac:dyDescent="0.25">
      <c r="B36" s="5"/>
      <c r="C36" s="5"/>
      <c r="D36" s="5"/>
      <c r="E36" s="5"/>
      <c r="F36" s="5"/>
      <c r="G36" s="20"/>
      <c r="H36" s="21"/>
      <c r="I36" s="18">
        <v>44028</v>
      </c>
      <c r="J36" s="5"/>
      <c r="K36" s="5"/>
      <c r="N36" s="36">
        <f>SUMIF($N$19:$N$31,"RJ",$O$19:$O$31)</f>
        <v>15</v>
      </c>
      <c r="O36" s="36">
        <f>SUMIF($N$19:$N$31,"C4",$O$19:$O$31)</f>
        <v>3</v>
      </c>
      <c r="P36" s="36">
        <f>SUMIF($N$19:$N$31,"CP",$O$19:$O$31)</f>
        <v>24</v>
      </c>
      <c r="Q36" s="4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</row>
    <row r="37" spans="2:28" ht="20.100000000000001" customHeight="1" thickTop="1" x14ac:dyDescent="0.2">
      <c r="B37" s="5"/>
      <c r="C37" s="5"/>
      <c r="D37" s="5"/>
      <c r="E37" s="5"/>
      <c r="F37" s="5"/>
      <c r="G37" s="20"/>
      <c r="H37" s="21"/>
      <c r="I37" s="18">
        <v>44029</v>
      </c>
      <c r="J37" s="5"/>
      <c r="K37" s="5"/>
      <c r="P37" s="45"/>
      <c r="Q37" s="4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</row>
    <row r="38" spans="2:28" ht="20.100000000000001" customHeight="1" x14ac:dyDescent="0.2">
      <c r="B38" s="5"/>
      <c r="C38" s="5"/>
      <c r="D38" s="3" t="s">
        <v>56</v>
      </c>
      <c r="E38" s="5"/>
      <c r="F38" s="5"/>
      <c r="G38" s="20"/>
      <c r="H38" s="21"/>
      <c r="I38" s="18">
        <v>44032</v>
      </c>
      <c r="J38" s="5"/>
      <c r="K38" s="5"/>
      <c r="P38" s="45"/>
      <c r="Q38" s="4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</row>
    <row r="39" spans="2:28" ht="20.100000000000001" customHeight="1" x14ac:dyDescent="0.2">
      <c r="B39" s="5"/>
      <c r="C39" s="5"/>
      <c r="D39" s="5"/>
      <c r="E39" s="5"/>
      <c r="F39" s="5"/>
      <c r="G39" s="20"/>
      <c r="H39" s="21"/>
      <c r="I39" s="18">
        <v>44033</v>
      </c>
      <c r="J39" s="5"/>
      <c r="K39" s="5"/>
      <c r="P39" s="45"/>
      <c r="Q39" s="4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2:28" ht="33" customHeight="1" x14ac:dyDescent="0.2">
      <c r="B40" s="5"/>
      <c r="C40" s="5"/>
      <c r="D40" s="5"/>
      <c r="E40" s="5"/>
      <c r="F40" s="5"/>
      <c r="G40" s="20"/>
      <c r="H40" s="21"/>
      <c r="I40" s="18">
        <v>44034</v>
      </c>
      <c r="J40" s="5"/>
      <c r="K40" s="5"/>
      <c r="P40" s="9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2:28" ht="20.100000000000001" customHeight="1" x14ac:dyDescent="0.2">
      <c r="B41" s="5"/>
      <c r="C41" s="5"/>
      <c r="D41" s="5"/>
      <c r="E41" s="5"/>
      <c r="F41" s="5"/>
      <c r="G41" s="20"/>
      <c r="H41" s="21"/>
      <c r="I41" s="18">
        <v>44035</v>
      </c>
      <c r="J41" s="5"/>
      <c r="K41" s="5"/>
      <c r="P41" s="9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2:28" ht="20.100000000000001" customHeight="1" x14ac:dyDescent="0.2">
      <c r="B42" s="5"/>
      <c r="C42" s="5"/>
      <c r="D42" s="5"/>
      <c r="E42" s="5"/>
      <c r="F42" s="5"/>
      <c r="G42" s="20"/>
      <c r="H42" s="21"/>
      <c r="I42" s="18">
        <v>44036</v>
      </c>
      <c r="J42" s="5"/>
      <c r="K42" s="5"/>
      <c r="P42" s="9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2:28" ht="20.100000000000001" customHeight="1" x14ac:dyDescent="0.2">
      <c r="B43" s="5"/>
      <c r="C43" s="5"/>
      <c r="D43" s="40"/>
      <c r="E43" s="5"/>
      <c r="F43" s="5"/>
      <c r="G43" s="20"/>
      <c r="H43" s="21"/>
      <c r="I43" s="18">
        <v>44123</v>
      </c>
      <c r="J43" s="5"/>
      <c r="K43" s="5"/>
      <c r="P43" s="9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2:28" ht="20.100000000000001" customHeight="1" x14ac:dyDescent="0.2">
      <c r="B44" s="5"/>
      <c r="C44" s="5"/>
      <c r="D44" s="40"/>
      <c r="E44" s="5"/>
      <c r="F44" s="5"/>
      <c r="G44" s="20"/>
      <c r="H44" s="21"/>
      <c r="I44" s="18">
        <v>44124</v>
      </c>
      <c r="J44" s="5"/>
      <c r="K44" s="5"/>
      <c r="L44" s="5"/>
      <c r="M44" s="9"/>
      <c r="N44" s="5"/>
      <c r="O44" s="5"/>
      <c r="P44" s="9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2:28" ht="20.100000000000001" customHeight="1" x14ac:dyDescent="0.2">
      <c r="B45" s="5"/>
      <c r="C45" s="5"/>
      <c r="D45" s="40"/>
      <c r="E45" s="5"/>
      <c r="F45" s="5"/>
      <c r="G45" s="20"/>
      <c r="H45" s="21"/>
      <c r="I45" s="18">
        <v>44125</v>
      </c>
      <c r="J45" s="5"/>
      <c r="K45" s="5"/>
      <c r="L45" s="5"/>
      <c r="M45" s="9"/>
      <c r="N45" s="5"/>
      <c r="O45" s="5"/>
      <c r="P45" s="9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2:28" ht="20.100000000000001" customHeight="1" x14ac:dyDescent="0.2">
      <c r="B46" s="5"/>
      <c r="C46" s="5"/>
      <c r="D46" s="40"/>
      <c r="E46" s="5"/>
      <c r="F46" s="5"/>
      <c r="G46" s="20"/>
      <c r="H46" s="21"/>
      <c r="I46" s="18">
        <v>44126</v>
      </c>
      <c r="J46" s="5"/>
      <c r="K46" s="5"/>
      <c r="L46" s="5"/>
      <c r="M46" s="9"/>
      <c r="N46" s="5"/>
      <c r="O46" s="5"/>
      <c r="P46" s="9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2:28" ht="20.100000000000001" customHeight="1" x14ac:dyDescent="0.2">
      <c r="B47" s="5"/>
      <c r="C47" s="5"/>
      <c r="D47" s="40"/>
      <c r="E47" s="5"/>
      <c r="F47" s="5"/>
      <c r="G47" s="20"/>
      <c r="H47" s="21"/>
      <c r="I47" s="18">
        <v>44127</v>
      </c>
      <c r="J47" s="5"/>
      <c r="K47" s="5"/>
      <c r="L47" s="5"/>
      <c r="M47" s="9"/>
      <c r="N47" s="5"/>
      <c r="O47" s="5"/>
      <c r="P47" s="9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2:28" ht="20.100000000000001" customHeight="1" x14ac:dyDescent="0.2">
      <c r="B48" s="5"/>
      <c r="C48" s="5"/>
      <c r="D48" s="5"/>
      <c r="E48" s="5"/>
      <c r="F48" s="5"/>
      <c r="G48" s="20"/>
      <c r="H48" s="21"/>
      <c r="I48" s="18">
        <v>44130</v>
      </c>
      <c r="J48" s="5"/>
      <c r="K48" s="5"/>
      <c r="L48" s="5"/>
      <c r="M48" s="9"/>
      <c r="N48" s="5"/>
      <c r="O48" s="5"/>
      <c r="P48" s="9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2:28" ht="20.100000000000001" customHeight="1" x14ac:dyDescent="0.2">
      <c r="B49" s="5"/>
      <c r="C49" s="5"/>
      <c r="D49" s="5"/>
      <c r="E49" s="5"/>
      <c r="F49" s="5"/>
      <c r="G49" s="20"/>
      <c r="H49" s="21"/>
      <c r="I49" s="18">
        <v>44131</v>
      </c>
      <c r="J49" s="5"/>
      <c r="K49" s="5"/>
      <c r="L49" s="5"/>
      <c r="M49" s="9"/>
      <c r="N49" s="5"/>
      <c r="O49" s="5"/>
      <c r="P49" s="9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2:28" ht="20.100000000000001" customHeight="1" x14ac:dyDescent="0.2">
      <c r="B50" s="5"/>
      <c r="C50" s="5"/>
      <c r="D50" s="5"/>
      <c r="E50" s="5"/>
      <c r="F50" s="5"/>
      <c r="G50" s="20"/>
      <c r="H50" s="21"/>
      <c r="I50" s="18">
        <v>44132</v>
      </c>
      <c r="J50" s="5"/>
      <c r="K50" s="5"/>
      <c r="L50" s="5"/>
      <c r="M50" s="9"/>
      <c r="N50" s="5"/>
      <c r="O50" s="5"/>
      <c r="P50" s="9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2:28" ht="20.100000000000001" customHeight="1" x14ac:dyDescent="0.2">
      <c r="B51" s="5"/>
      <c r="C51" s="5"/>
      <c r="D51" s="5"/>
      <c r="E51" s="5"/>
      <c r="F51" s="5"/>
      <c r="G51" s="20"/>
      <c r="H51" s="21"/>
      <c r="I51" s="18">
        <v>44133</v>
      </c>
      <c r="J51" s="5"/>
      <c r="K51" s="5"/>
      <c r="L51" s="5"/>
      <c r="M51" s="9"/>
      <c r="N51" s="5"/>
      <c r="O51" s="5"/>
      <c r="P51" s="9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2:28" ht="20.100000000000001" customHeight="1" x14ac:dyDescent="0.2">
      <c r="B52" s="5"/>
      <c r="C52" s="5"/>
      <c r="D52" s="5"/>
      <c r="E52" s="5"/>
      <c r="F52" s="5"/>
      <c r="G52" s="20"/>
      <c r="H52" s="21"/>
      <c r="I52" s="18">
        <v>44134</v>
      </c>
      <c r="J52" s="5"/>
      <c r="K52" s="5"/>
      <c r="L52" s="5"/>
      <c r="M52" s="9"/>
      <c r="N52" s="5"/>
      <c r="O52" s="5"/>
      <c r="P52" s="9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2:28" ht="20.100000000000001" customHeight="1" x14ac:dyDescent="0.2">
      <c r="B53" s="5"/>
      <c r="C53" s="5"/>
      <c r="D53" s="5"/>
      <c r="E53" s="5"/>
      <c r="F53" s="5"/>
      <c r="G53" s="20"/>
      <c r="H53" s="21"/>
      <c r="I53" s="18">
        <v>44186</v>
      </c>
      <c r="J53" s="5"/>
      <c r="K53" s="5"/>
      <c r="L53" s="5"/>
      <c r="M53" s="9"/>
      <c r="N53" s="5"/>
      <c r="O53" s="5"/>
      <c r="P53" s="9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2:28" ht="20.100000000000001" customHeight="1" x14ac:dyDescent="0.2">
      <c r="B54" s="5"/>
      <c r="C54" s="5"/>
      <c r="D54" s="5"/>
      <c r="E54" s="5"/>
      <c r="F54" s="5"/>
      <c r="G54" s="20"/>
      <c r="H54" s="21"/>
      <c r="I54" s="18">
        <v>44187</v>
      </c>
      <c r="J54" s="5"/>
      <c r="K54" s="5"/>
      <c r="L54" s="5"/>
      <c r="M54" s="9"/>
      <c r="N54" s="5"/>
      <c r="O54" s="5"/>
      <c r="P54" s="9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2:28" ht="20.100000000000001" customHeight="1" x14ac:dyDescent="0.2">
      <c r="B55" s="5"/>
      <c r="C55" s="5"/>
      <c r="D55" s="5"/>
      <c r="E55" s="5"/>
      <c r="F55" s="5"/>
      <c r="G55" s="20"/>
      <c r="H55" s="21"/>
      <c r="I55" s="18">
        <v>44188</v>
      </c>
      <c r="J55" s="5"/>
      <c r="K55" s="5"/>
      <c r="L55" s="5"/>
      <c r="M55" s="9"/>
      <c r="N55" s="5"/>
      <c r="O55" s="5"/>
      <c r="P55" s="9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2:28" ht="20.100000000000001" customHeight="1" x14ac:dyDescent="0.2">
      <c r="B56" s="5"/>
      <c r="C56" s="5"/>
      <c r="D56" s="5"/>
      <c r="E56" s="5"/>
      <c r="F56" s="5"/>
      <c r="G56" s="20"/>
      <c r="H56" s="21"/>
      <c r="I56" s="18">
        <v>44189</v>
      </c>
      <c r="J56" s="5"/>
      <c r="K56" s="5"/>
      <c r="L56" s="5"/>
      <c r="M56" s="9"/>
      <c r="N56" s="5"/>
      <c r="O56" s="5"/>
      <c r="P56" s="9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2:28" ht="20.100000000000001" customHeight="1" x14ac:dyDescent="0.2">
      <c r="B57" s="5"/>
      <c r="C57" s="5"/>
      <c r="D57" s="5"/>
      <c r="E57" s="5"/>
      <c r="F57" s="5"/>
      <c r="G57" s="20"/>
      <c r="H57" s="21"/>
      <c r="I57" s="18">
        <v>44188</v>
      </c>
      <c r="J57" s="5"/>
      <c r="K57" s="5"/>
      <c r="L57" s="5"/>
      <c r="M57" s="9"/>
      <c r="N57" s="5"/>
      <c r="O57" s="5"/>
      <c r="P57" s="9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2:28" ht="20.100000000000001" customHeight="1" x14ac:dyDescent="0.2">
      <c r="B58" s="5"/>
      <c r="C58" s="5"/>
      <c r="D58" s="5"/>
      <c r="E58" s="5"/>
      <c r="F58" s="5"/>
      <c r="G58" s="20"/>
      <c r="H58" s="21"/>
      <c r="I58" s="18">
        <v>44189</v>
      </c>
      <c r="J58" s="5"/>
      <c r="K58" s="5"/>
      <c r="L58" s="5"/>
      <c r="M58" s="9"/>
      <c r="N58" s="5"/>
      <c r="O58" s="5"/>
      <c r="P58" s="9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2:28" ht="20.100000000000001" customHeight="1" x14ac:dyDescent="0.2">
      <c r="B59" s="5"/>
      <c r="C59" s="5"/>
      <c r="D59" s="5"/>
      <c r="E59" s="5"/>
      <c r="F59" s="5"/>
      <c r="G59" s="20"/>
      <c r="H59" s="21"/>
      <c r="I59" s="18"/>
      <c r="J59" s="5"/>
      <c r="K59" s="5"/>
      <c r="L59" s="5"/>
      <c r="M59" s="9"/>
      <c r="N59" s="5"/>
      <c r="O59" s="5"/>
      <c r="P59" s="9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</sheetData>
  <mergeCells count="7">
    <mergeCell ref="N34:P34"/>
    <mergeCell ref="Q22:T25"/>
    <mergeCell ref="V22:W22"/>
    <mergeCell ref="X22:Y22"/>
    <mergeCell ref="Q18:S18"/>
    <mergeCell ref="U18:W18"/>
    <mergeCell ref="U19:W19"/>
  </mergeCells>
  <dataValidations count="1">
    <dataValidation type="list" allowBlank="1" showInputMessage="1" showErrorMessage="1" sqref="H2" xr:uid="{206FF561-2CAE-48C4-8661-A468C9A9D5D9}">
      <formula1>Années</formula1>
    </dataValidation>
  </dataValidation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AE2E5-C922-45BF-B8BB-74702647586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jours_fériés et congé (2)</vt:lpstr>
      <vt:lpstr>Feuil1</vt:lpstr>
      <vt:lpstr>'jours_fériés et congé (2)'!Années</vt:lpstr>
      <vt:lpstr>Fériés2020</vt:lpstr>
      <vt:lpstr>'jours_fériés et congé (2)'!Liste</vt:lpstr>
      <vt:lpstr>'jours_fériés et congé (2)'!Salariés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Keshia Norris</dc:creator>
  <cp:lastModifiedBy>DjiDji</cp:lastModifiedBy>
  <dcterms:created xsi:type="dcterms:W3CDTF">2020-03-12T19:11:03Z</dcterms:created>
  <dcterms:modified xsi:type="dcterms:W3CDTF">2020-03-20T18:03:22Z</dcterms:modified>
</cp:coreProperties>
</file>