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 codeName="ThisWorkbook"/>
  <xr:revisionPtr revIDLastSave="0" documentId="8_{D3645391-420A-4DA0-A7DF-A7391F7866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lendrier d’horaire de travail" sheetId="1" r:id="rId1"/>
    <sheet name="Travaux et équipes" sheetId="3" r:id="rId2"/>
  </sheets>
  <definedNames>
    <definedName name="AnnéeCivile">'Calendrier d’horaire de travail'!$AH$1</definedName>
    <definedName name="AprSun1">DATE(AnnéeCivile,4,1)-WEEKDAY(DATE(AnnéeCivile,4,1))</definedName>
    <definedName name="AugSun1">DATE(AnnéeCivile,8,1)-WEEKDAY(DATE(AnnéeCivile,8,1))</definedName>
    <definedName name="DecSun1">DATE(AnnéeCivile,12,1)-WEEKDAY(DATE(AnnéeCivile,12,1))</definedName>
    <definedName name="DimSep1">DATE(AnnéeCivile,9,1)-WEEKDAY(DATE(AnnéeCivile,9,1))</definedName>
    <definedName name="FebSun1">DATE(AnnéeCivile,2,1)-WEEKDAY(DATE(AnnéeCivile,2,1))</definedName>
    <definedName name="JanSun1">DATE(AnnéeCivile,1,1)-WEEKDAY(DATE(AnnéeCivile,1,1))</definedName>
    <definedName name="Job1_DayOff_Code">'Travaux et équipes'!$D$19</definedName>
    <definedName name="Job1_Name">'Travaux et équipes'!$D$5</definedName>
    <definedName name="Job1_Pattern">'Travaux et équipes'!$D$22</definedName>
    <definedName name="Job1_Shift1_Code">'Travaux et équipes'!$D$8</definedName>
    <definedName name="Job1_Shift2_Code">'Travaux et équipes'!$D$12</definedName>
    <definedName name="Job1_Shift3_Code">'Travaux et équipes'!$D$16</definedName>
    <definedName name="Job1_StartDate">'Travaux et équipes'!$D$21</definedName>
    <definedName name="Job2_DayOff_Code">'Travaux et équipes'!$E$19</definedName>
    <definedName name="Job2_Name">'Travaux et équipes'!$E$5</definedName>
    <definedName name="Job2_Pattern">'Travaux et équipes'!$E$22</definedName>
    <definedName name="Job2_Shift1_Code">'Travaux et équipes'!$E$8</definedName>
    <definedName name="Job2_Shift2_Code">'Travaux et équipes'!$E$12</definedName>
    <definedName name="Job2_Shift3_Code">'Travaux et équipes'!$E$16</definedName>
    <definedName name="Job2_StartDate">'Travaux et équipes'!$E$21</definedName>
    <definedName name="Job3_DayOff_Code">'Travaux et équipes'!$F$19</definedName>
    <definedName name="Job3_Name">'Travaux et équipes'!$F$5</definedName>
    <definedName name="Job3_Pattern">'Travaux et équipes'!$F$22</definedName>
    <definedName name="Job3_Shift1_Code">'Travaux et équipes'!$F$8</definedName>
    <definedName name="Job3_Shift2_Code">'Travaux et équipes'!$F$12</definedName>
    <definedName name="Job3_Shift3_Code">'Travaux et équipes'!$F$16</definedName>
    <definedName name="Job3_StartDate">'Travaux et équipes'!$F$21</definedName>
    <definedName name="JulSun1">DATE(AnnéeCivile,7,1)-WEEKDAY(DATE(AnnéeCivile,7,1))</definedName>
    <definedName name="JunSun1">DATE(AnnéeCivile,6,1)-WEEKDAY(DATE(AnnéeCivile,6,1))</definedName>
    <definedName name="MarSun1">DATE(AnnéeCivile,3,1)-WEEKDAY(DATE(AnnéeCivile,3,1))</definedName>
    <definedName name="MaySun1">DATE(AnnéeCivile,5,1)-WEEKDAY(DATE(AnnéeCivile,5,1))</definedName>
    <definedName name="NovSun1">DATE(AnnéeCivile,11,1)-WEEKDAY(DATE(AnnéeCivile,11,1))</definedName>
    <definedName name="OctSun1">DATE(AnnéeCivile,10,1)-WEEKDAY(DATE(AnnéeCivile,10,1))</definedName>
    <definedName name="Range_Dates">'Calendrier d’horaire de travail'!$C$5:$AM$5,'Calendrier d’horaire de travail'!$C$11:$AM$11,'Calendrier d’horaire de travail'!$C$17:$AM$17,'Calendrier d’horaire de travail'!$C$23:$AM$23,'Calendrier d’horaire de travail'!$C$29:$AM$29,'Calendrier d’horaire de travail'!$C$35:$AM$35,'Calendrier d’horaire de travail'!$C$41:$AM$41,'Calendrier d’horaire de travail'!$C$47:$AM$47,'Calendrier d’horaire de travail'!$C$53:$AM$53,'Calendrier d’horaire de travail'!$C$59:$AM$59,'Calendrier d’horaire de travail'!$C$65:$AM$65,'Calendrier d’horaire de travail'!$C$71:$AM$71</definedName>
    <definedName name="Range_Days">'Calendrier d’horaire de travail'!$C$7:$AM$9,'Calendrier d’horaire de travail'!$C$13:$AM$15,'Calendrier d’horaire de travail'!$C$19:$AM$21,'Calendrier d’horaire de travail'!$C$25:$AM$27,'Calendrier d’horaire de travail'!$C$31:$AM$33,'Calendrier d’horaire de travail'!$C$37:$AM$39,'Calendrier d’horaire de travail'!$C$43:$AM$45,'Calendrier d’horaire de travail'!$C$49:$AM$51,'Calendrier d’horaire de travail'!$C$55:$AM$57,'Calendrier d’horaire de travail'!$C$61:$AM$63,'Calendrier d’horaire de travail'!$C$67:$AM$69,'Calendrier d’horaire de travail'!$C$73:$AM$75</definedName>
    <definedName name="Range_Weekdays">'Calendrier d’horaire de travail'!$C$6:$AM$6,'Calendrier d’horaire de travail'!$C$12:$AM$12,'Calendrier d’horaire de travail'!$C$18:$AM$18,'Calendrier d’horaire de travail'!$C$24:$AM$24,'Calendrier d’horaire de travail'!$C$30:$AM$30,'Calendrier d’horaire de travail'!$C$36:$AM$36,'Calendrier d’horaire de travail'!$C$42:$AM$42,'Calendrier d’horaire de travail'!$C$48:$AM$48,'Calendrier d’horaire de travail'!$C$54:$AM$54,'Calendrier d’horaire de travail'!$C$60:$AM$60,'Calendrier d’horaire de travail'!$C$66:$AM$66,'Calendrier d’horaire de travail'!$C$72:$AM$72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9" i="1" l="1"/>
  <c r="AA9" i="1"/>
  <c r="T9" i="1"/>
  <c r="O7" i="1"/>
  <c r="F21" i="3"/>
  <c r="E21" i="3"/>
  <c r="D21" i="3"/>
  <c r="B75" i="1" l="1"/>
  <c r="B74" i="1"/>
  <c r="B73" i="1"/>
  <c r="B69" i="1"/>
  <c r="B68" i="1"/>
  <c r="B67" i="1"/>
  <c r="B63" i="1"/>
  <c r="B62" i="1"/>
  <c r="B61" i="1"/>
  <c r="B57" i="1"/>
  <c r="B56" i="1"/>
  <c r="B55" i="1"/>
  <c r="B51" i="1"/>
  <c r="B50" i="1"/>
  <c r="B49" i="1"/>
  <c r="B45" i="1"/>
  <c r="B44" i="1"/>
  <c r="B43" i="1"/>
  <c r="B39" i="1"/>
  <c r="B38" i="1"/>
  <c r="B37" i="1"/>
  <c r="B33" i="1"/>
  <c r="B32" i="1"/>
  <c r="B31" i="1"/>
  <c r="B27" i="1"/>
  <c r="B26" i="1"/>
  <c r="B25" i="1"/>
  <c r="B21" i="1"/>
  <c r="B20" i="1"/>
  <c r="B19" i="1"/>
  <c r="B15" i="1"/>
  <c r="B14" i="1"/>
  <c r="B13" i="1"/>
  <c r="AM71" i="1" l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5" i="1"/>
  <c r="C5" i="1"/>
  <c r="B17" i="1"/>
  <c r="B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M15" i="1" l="1"/>
  <c r="AM14" i="1"/>
  <c r="AM13" i="1"/>
  <c r="D27" i="1"/>
  <c r="D25" i="1"/>
  <c r="D26" i="1"/>
  <c r="D75" i="1"/>
  <c r="D74" i="1"/>
  <c r="D73" i="1"/>
  <c r="E27" i="1"/>
  <c r="E26" i="1"/>
  <c r="E25" i="1"/>
  <c r="C32" i="1"/>
  <c r="C31" i="1"/>
  <c r="C33" i="1"/>
  <c r="C45" i="1"/>
  <c r="C43" i="1"/>
  <c r="C44" i="1"/>
  <c r="AM56" i="1"/>
  <c r="AM57" i="1"/>
  <c r="AM55" i="1"/>
  <c r="E13" i="1"/>
  <c r="E14" i="1"/>
  <c r="E15" i="1"/>
  <c r="D31" i="1"/>
  <c r="D33" i="1"/>
  <c r="D32" i="1"/>
  <c r="D45" i="1"/>
  <c r="D44" i="1"/>
  <c r="D43" i="1"/>
  <c r="C15" i="1"/>
  <c r="C14" i="1"/>
  <c r="C13" i="1"/>
  <c r="D8" i="1"/>
  <c r="D9" i="1"/>
  <c r="D7" i="1"/>
  <c r="AL57" i="1"/>
  <c r="AL56" i="1"/>
  <c r="AL55" i="1"/>
  <c r="D14" i="1"/>
  <c r="D13" i="1"/>
  <c r="D15" i="1"/>
  <c r="C8" i="1"/>
  <c r="C7" i="1"/>
  <c r="C9" i="1"/>
  <c r="C25" i="1"/>
  <c r="C27" i="1"/>
  <c r="C26" i="1"/>
  <c r="AM25" i="1"/>
  <c r="AM26" i="1"/>
  <c r="AM27" i="1"/>
  <c r="C39" i="1"/>
  <c r="C38" i="1"/>
  <c r="C37" i="1"/>
  <c r="AK57" i="1"/>
  <c r="AK55" i="1"/>
  <c r="AK56" i="1"/>
  <c r="AM63" i="1"/>
  <c r="AM62" i="1"/>
  <c r="AM61" i="1"/>
  <c r="C73" i="1"/>
  <c r="C75" i="1"/>
  <c r="C74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I8" i="1" s="1"/>
  <c r="H5" i="1"/>
  <c r="G5" i="1"/>
  <c r="F5" i="1"/>
  <c r="E5" i="1"/>
  <c r="G8" i="1" l="1"/>
  <c r="G7" i="1"/>
  <c r="G9" i="1"/>
  <c r="S7" i="1"/>
  <c r="S8" i="1"/>
  <c r="AA8" i="1"/>
  <c r="AA7" i="1"/>
  <c r="AM8" i="1"/>
  <c r="AM7" i="1"/>
  <c r="AM9" i="1"/>
  <c r="H7" i="1"/>
  <c r="H8" i="1"/>
  <c r="H9" i="1"/>
  <c r="P7" i="1"/>
  <c r="X7" i="1"/>
  <c r="X8" i="1"/>
  <c r="AJ7" i="1"/>
  <c r="AJ8" i="1"/>
  <c r="I9" i="1"/>
  <c r="I7" i="1"/>
  <c r="Q8" i="1"/>
  <c r="Q7" i="1"/>
  <c r="Y7" i="1"/>
  <c r="Y8" i="1"/>
  <c r="AK9" i="1"/>
  <c r="AK7" i="1"/>
  <c r="AK8" i="1"/>
  <c r="W8" i="1"/>
  <c r="W7" i="1"/>
  <c r="AE8" i="1"/>
  <c r="AE7" i="1"/>
  <c r="AE9" i="1"/>
  <c r="AI8" i="1"/>
  <c r="AI7" i="1"/>
  <c r="L7" i="1"/>
  <c r="T7" i="1"/>
  <c r="T8" i="1"/>
  <c r="AB7" i="1"/>
  <c r="AB8" i="1"/>
  <c r="AF7" i="1"/>
  <c r="AF8" i="1"/>
  <c r="E9" i="1"/>
  <c r="E7" i="1"/>
  <c r="E8" i="1"/>
  <c r="M9" i="1"/>
  <c r="M7" i="1"/>
  <c r="U7" i="1"/>
  <c r="U8" i="1"/>
  <c r="AC7" i="1"/>
  <c r="AC8" i="1"/>
  <c r="AG7" i="1"/>
  <c r="AG8" i="1"/>
  <c r="F9" i="1"/>
  <c r="F8" i="1"/>
  <c r="F7" i="1"/>
  <c r="J9" i="1"/>
  <c r="J8" i="1"/>
  <c r="J7" i="1"/>
  <c r="N7" i="1"/>
  <c r="R8" i="1"/>
  <c r="R7" i="1"/>
  <c r="V8" i="1"/>
  <c r="V7" i="1"/>
  <c r="Z8" i="1"/>
  <c r="Z7" i="1"/>
  <c r="AD8" i="1"/>
  <c r="AD7" i="1"/>
  <c r="AH8" i="1"/>
  <c r="AH7" i="1"/>
  <c r="AL9" i="1"/>
  <c r="AL8" i="1"/>
  <c r="AL7" i="1"/>
  <c r="B5" i="1"/>
</calcChain>
</file>

<file path=xl/sharedStrings.xml><?xml version="1.0" encoding="utf-8"?>
<sst xmlns="http://schemas.openxmlformats.org/spreadsheetml/2006/main" count="502" uniqueCount="45">
  <si>
    <t>Di</t>
  </si>
  <si>
    <t>Lu</t>
  </si>
  <si>
    <t>Ma</t>
  </si>
  <si>
    <t>Me</t>
  </si>
  <si>
    <t>Je</t>
  </si>
  <si>
    <t>Ve</t>
  </si>
  <si>
    <t>Sa</t>
  </si>
  <si>
    <t>Horaire 1</t>
  </si>
  <si>
    <t>Horaire 2</t>
  </si>
  <si>
    <t>Horaire 3</t>
  </si>
  <si>
    <t>Description des tâches</t>
  </si>
  <si>
    <t xml:space="preserve"> Code congé</t>
  </si>
  <si>
    <t>Date de début de l’horaire</t>
  </si>
  <si>
    <t>Modèle</t>
  </si>
  <si>
    <t>Nom de l’horaire</t>
  </si>
  <si>
    <t>Code</t>
  </si>
  <si>
    <t>Heures</t>
  </si>
  <si>
    <t>Horaire de jour</t>
  </si>
  <si>
    <t>D</t>
  </si>
  <si>
    <t>N</t>
  </si>
  <si>
    <t>x</t>
  </si>
  <si>
    <t>DDDDxxNNNNxxDDDxNNNxxxDDxNNxxx</t>
  </si>
  <si>
    <t>NNNNxxxxxDxxNNNxxDDxxxNNxDDxxx</t>
  </si>
  <si>
    <t>L</t>
  </si>
  <si>
    <t xml:space="preserve"> </t>
  </si>
  <si>
    <r>
      <rPr>
        <sz val="40"/>
        <color theme="3" tint="-0.499984740745262"/>
        <rFont val="Franklin Gothic Medium"/>
        <family val="2"/>
        <scheme val="major"/>
      </rPr>
      <t>Calendrier</t>
    </r>
    <r>
      <rPr>
        <sz val="40"/>
        <color theme="1"/>
        <rFont val="Franklin Gothic Medium"/>
        <family val="2"/>
        <scheme val="major"/>
      </rPr>
      <t xml:space="preserve"> </t>
    </r>
    <r>
      <rPr>
        <sz val="40"/>
        <color rgb="FF0E668B"/>
        <rFont val="Franklin Gothic Medium"/>
        <family val="2"/>
        <scheme val="major"/>
      </rPr>
      <t>D’HORAIRE DE TRAVAIL</t>
    </r>
  </si>
  <si>
    <t>LLxxxxLLxxxxLLLxxxLxxxxxxLLxxx</t>
  </si>
  <si>
    <t>Salle</t>
  </si>
  <si>
    <t xml:space="preserve">Plonge </t>
  </si>
  <si>
    <t>Cuisine</t>
  </si>
  <si>
    <t>Horaire de soirée</t>
  </si>
  <si>
    <t>De 17:30 à 20:00</t>
  </si>
  <si>
    <t>De 9:30 à 15:00</t>
  </si>
  <si>
    <t>Horaire du samedi</t>
  </si>
  <si>
    <t>De 11:30 à 15:00</t>
  </si>
  <si>
    <t>De 7:30 à 15:00</t>
  </si>
  <si>
    <t>Détails des tâches et des horaires</t>
  </si>
  <si>
    <t>De 10:30 à 15:00</t>
  </si>
  <si>
    <t>De 11:00 à 15:00</t>
  </si>
  <si>
    <t>Laura</t>
  </si>
  <si>
    <t>Sergio (Barista)</t>
  </si>
  <si>
    <t>Laura (serveuse)</t>
  </si>
  <si>
    <t>Jéremy (Cuisine 1)</t>
  </si>
  <si>
    <t>Sergio</t>
  </si>
  <si>
    <t>Jéremy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</si>
</sst>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;;;"/>
    <numFmt numFmtId="166" formatCode="[$-40C]d\ mmmm\ yyyy;@"/>
    <numFmt numFmtId="167" formatCode="[$-40C]mmmm\ yyyy;@"/>
  </numFmts>
  <fonts count="25" x14ac:knownFonts="1">
    <font>
      <sz val="11"/>
      <color theme="1"/>
      <name val="Franklin Gothic Book"/>
      <family val="2"/>
      <scheme val="minor"/>
    </font>
    <font>
      <sz val="11"/>
      <color theme="0" tint="-0.499984740745262"/>
      <name val="Calibri"/>
      <family val="2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b/>
      <sz val="22"/>
      <color theme="0" tint="-0.499984740745262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10"/>
      <color theme="0"/>
      <name val="Franklin Gothic Book"/>
      <family val="2"/>
      <scheme val="minor"/>
    </font>
    <font>
      <sz val="22"/>
      <color theme="7" tint="-0.499984740745262"/>
      <name val="Franklin Gothic Medium"/>
      <family val="2"/>
      <scheme val="major"/>
    </font>
    <font>
      <sz val="28"/>
      <color theme="7" tint="-0.499984740745262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sz val="14"/>
      <color theme="1" tint="0.14999847407452621"/>
      <name val="Franklin Gothic Medium"/>
      <family val="2"/>
      <scheme val="major"/>
    </font>
    <font>
      <sz val="14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40"/>
      <color theme="1"/>
      <name val="Franklin Gothic Medium"/>
      <family val="2"/>
      <scheme val="major"/>
    </font>
    <font>
      <sz val="40"/>
      <color rgb="FF0E668B"/>
      <name val="Franklin Gothic Medium"/>
      <family val="2"/>
      <scheme val="major"/>
    </font>
    <font>
      <sz val="8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/>
      </right>
      <top style="thin">
        <color theme="7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7" tint="0.59996337778862885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7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7" tint="0.59996337778862885"/>
      </bottom>
      <diagonal/>
    </border>
    <border>
      <left style="thin">
        <color theme="5" tint="0.59996337778862885"/>
      </left>
      <right style="thin">
        <color theme="0"/>
      </right>
      <top style="thin">
        <color theme="5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5" tint="0.59996337778862885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5" tint="0.59996337778862885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0"/>
      </bottom>
      <diagonal/>
    </border>
    <border>
      <left style="thin">
        <color theme="0"/>
      </left>
      <right/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</borders>
  <cellStyleXfs count="8">
    <xf numFmtId="0" fontId="0" fillId="0" borderId="0"/>
    <xf numFmtId="0" fontId="8" fillId="0" borderId="0"/>
    <xf numFmtId="0" fontId="10" fillId="7" borderId="3">
      <alignment horizontal="center" vertical="center"/>
    </xf>
    <xf numFmtId="0" fontId="11" fillId="0" borderId="3" applyNumberFormat="0">
      <alignment horizontal="center" vertical="center"/>
    </xf>
    <xf numFmtId="0" fontId="12" fillId="8" borderId="3">
      <alignment horizontal="center" vertical="center"/>
    </xf>
    <xf numFmtId="0" fontId="10" fillId="2" borderId="3">
      <alignment horizontal="center" vertical="center"/>
    </xf>
    <xf numFmtId="0" fontId="12" fillId="9" borderId="3" applyNumberFormat="0">
      <alignment horizontal="center" vertical="center"/>
    </xf>
    <xf numFmtId="0" fontId="13" fillId="10" borderId="3" applyNumberFormat="0">
      <alignment horizontal="center" vertical="center"/>
    </xf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indent="1"/>
    </xf>
    <xf numFmtId="0" fontId="21" fillId="3" borderId="9" xfId="0" applyFont="1" applyFill="1" applyBorder="1" applyAlignment="1">
      <alignment horizontal="right" vertical="center" indent="1"/>
    </xf>
    <xf numFmtId="0" fontId="21" fillId="4" borderId="9" xfId="0" applyFont="1" applyFill="1" applyBorder="1" applyAlignment="1">
      <alignment horizontal="right" vertical="center" indent="1"/>
    </xf>
    <xf numFmtId="0" fontId="21" fillId="5" borderId="9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1" fillId="4" borderId="15" xfId="0" applyFont="1" applyFill="1" applyBorder="1" applyAlignment="1">
      <alignment horizontal="right" vertical="center" indent="1"/>
    </xf>
    <xf numFmtId="0" fontId="21" fillId="4" borderId="18" xfId="0" applyFont="1" applyFill="1" applyBorder="1" applyAlignment="1">
      <alignment horizontal="right" vertical="center" indent="1"/>
    </xf>
    <xf numFmtId="0" fontId="21" fillId="3" borderId="20" xfId="0" applyFont="1" applyFill="1" applyBorder="1" applyAlignment="1">
      <alignment horizontal="right" vertical="center" indent="1"/>
    </xf>
    <xf numFmtId="0" fontId="21" fillId="3" borderId="23" xfId="0" applyFont="1" applyFill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/>
    </xf>
    <xf numFmtId="0" fontId="21" fillId="5" borderId="25" xfId="0" applyFont="1" applyFill="1" applyBorder="1" applyAlignment="1">
      <alignment horizontal="right" vertical="center" indent="1"/>
    </xf>
    <xf numFmtId="0" fontId="21" fillId="5" borderId="28" xfId="0" applyFont="1" applyFill="1" applyBorder="1" applyAlignment="1">
      <alignment horizontal="right" vertical="center" indent="1"/>
    </xf>
    <xf numFmtId="0" fontId="0" fillId="0" borderId="29" xfId="0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4" fillId="6" borderId="5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0" fillId="5" borderId="2" xfId="0" applyFill="1" applyBorder="1"/>
    <xf numFmtId="0" fontId="0" fillId="4" borderId="2" xfId="0" applyFill="1" applyBorder="1"/>
    <xf numFmtId="0" fontId="0" fillId="3" borderId="2" xfId="0" applyFill="1" applyBorder="1"/>
    <xf numFmtId="166" fontId="0" fillId="0" borderId="10" xfId="0" applyNumberFormat="1" applyBorder="1" applyAlignment="1">
      <alignment horizontal="left" vertical="center" indent="1"/>
    </xf>
    <xf numFmtId="167" fontId="14" fillId="6" borderId="8" xfId="0" applyNumberFormat="1" applyFont="1" applyFill="1" applyBorder="1" applyAlignment="1">
      <alignment horizontal="center" vertical="center"/>
    </xf>
    <xf numFmtId="167" fontId="14" fillId="6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20" fillId="5" borderId="24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0" fillId="12" borderId="0" xfId="0" applyFill="1" applyAlignment="1">
      <alignment horizontal="right" vertical="center" indent="1"/>
    </xf>
    <xf numFmtId="0" fontId="0" fillId="12" borderId="30" xfId="0" applyFill="1" applyBorder="1" applyAlignment="1">
      <alignment horizontal="right" vertical="center" indent="1"/>
    </xf>
    <xf numFmtId="0" fontId="0" fillId="12" borderId="31" xfId="0" applyFill="1" applyBorder="1" applyAlignment="1">
      <alignment horizontal="right" vertical="center" indent="1"/>
    </xf>
    <xf numFmtId="0" fontId="0" fillId="12" borderId="32" xfId="0" applyFill="1" applyBorder="1" applyAlignment="1">
      <alignment horizontal="right" vertical="center" indent="1"/>
    </xf>
    <xf numFmtId="0" fontId="0" fillId="12" borderId="33" xfId="0" applyFill="1" applyBorder="1" applyAlignment="1">
      <alignment horizontal="right" vertical="center" indent="1"/>
    </xf>
    <xf numFmtId="0" fontId="0" fillId="12" borderId="4" xfId="0" applyFill="1" applyBorder="1" applyAlignment="1">
      <alignment horizontal="right" vertical="center" indent="1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</cellXfs>
  <cellStyles count="8">
    <cellStyle name="Congé" xfId="3" xr:uid="{00000000-0005-0000-0000-000000000000}"/>
    <cellStyle name="Horaire de jour" xfId="2" xr:uid="{00000000-0005-0000-0000-000001000000}"/>
    <cellStyle name="Horaire de jour/nuit" xfId="5" xr:uid="{00000000-0005-0000-0000-000002000000}"/>
    <cellStyle name="Horaire de nuit" xfId="4" xr:uid="{00000000-0005-0000-0000-000003000000}"/>
    <cellStyle name="Hors service" xfId="7" xr:uid="{00000000-0005-0000-0000-000004000000}"/>
    <cellStyle name="Jours fériés" xfId="6" xr:uid="{00000000-0005-0000-0000-000005000000}"/>
    <cellStyle name="Normal" xfId="0" builtinId="0"/>
    <cellStyle name="Normal 2" xfId="1" xr:uid="{00000000-0005-0000-0000-000007000000}"/>
  </cellStyles>
  <dxfs count="6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0E668B"/>
      <color rgb="FF0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AnnéeCivile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317500</xdr:rowOff>
        </xdr:from>
        <xdr:to>
          <xdr:col>33</xdr:col>
          <xdr:colOff>209550</xdr:colOff>
          <xdr:row>0</xdr:row>
          <xdr:rowOff>622300</xdr:rowOff>
        </xdr:to>
        <xdr:sp macro="" textlink="">
          <xdr:nvSpPr>
            <xdr:cNvPr id="1025" name="Compteur" descr="Utilisez le bouton de compteur pour modifier l’année civile ou modifiez l’année dans la cellule AH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75"/>
  <sheetViews>
    <sheetView showGridLines="0" showRowColHeaders="0" tabSelected="1" topLeftCell="A3" zoomScale="72" zoomScaleNormal="72" workbookViewId="0">
      <selection activeCell="B9" sqref="B9"/>
    </sheetView>
  </sheetViews>
  <sheetFormatPr baseColWidth="10" defaultColWidth="0" defaultRowHeight="19" customHeight="1" x14ac:dyDescent="0.4"/>
  <cols>
    <col min="1" max="1" width="1.765625" style="8" customWidth="1"/>
    <col min="2" max="2" width="21.765625" style="8" customWidth="1"/>
    <col min="3" max="39" width="3.765625" style="8" customWidth="1"/>
    <col min="40" max="40" width="1.765625" style="8" customWidth="1"/>
    <col min="41" max="16384" width="8.84375" style="8" hidden="1"/>
  </cols>
  <sheetData>
    <row r="1" spans="2:39" s="1" customFormat="1" ht="65.25" customHeight="1" x14ac:dyDescent="1.35">
      <c r="B1" s="2" t="s">
        <v>25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7"/>
      <c r="AH1" s="49">
        <v>2020</v>
      </c>
      <c r="AI1" s="49"/>
      <c r="AJ1" s="49"/>
      <c r="AK1" s="49"/>
      <c r="AL1" s="49"/>
      <c r="AM1" s="49"/>
    </row>
    <row r="2" spans="2:39" customFormat="1" ht="9" customHeight="1" x14ac:dyDescent="0.4"/>
    <row r="3" spans="2:39" customFormat="1" ht="19" customHeight="1" x14ac:dyDescent="0.4">
      <c r="AC3" s="19" t="s">
        <v>7</v>
      </c>
      <c r="AD3" s="8"/>
      <c r="AE3" s="45"/>
      <c r="AF3" s="8"/>
      <c r="AG3" s="19" t="s">
        <v>8</v>
      </c>
      <c r="AH3" s="8"/>
      <c r="AI3" s="44"/>
      <c r="AJ3" s="8"/>
      <c r="AK3" s="19" t="s">
        <v>9</v>
      </c>
      <c r="AL3" s="8"/>
      <c r="AM3" s="43"/>
    </row>
    <row r="4" spans="2:39" customFormat="1" ht="9" customHeight="1" x14ac:dyDescent="0.4"/>
    <row r="5" spans="2:39" s="12" customFormat="1" ht="19" customHeight="1" x14ac:dyDescent="0.4">
      <c r="B5" s="47">
        <f>DATE(_xlfn.SINGLE(AnnéeCivile),1,1)</f>
        <v>43831</v>
      </c>
      <c r="C5" s="14" t="str">
        <f>IF(DAY(_xlfn.SINGLE(JanSun1))=1,"",IF(AND(YEAR(_xlfn.SINGLE(JanSun1)+1)=_xlfn.SINGLE(AnnéeCivile),MONTH(_xlfn.SINGLE(JanSun1)+1)=1),_xlfn.SINGLE(JanSun1)+1,""))</f>
        <v/>
      </c>
      <c r="D5" s="14" t="str">
        <f>IF(DAY(_xlfn.SINGLE(JanSun1))=1,"",IF(AND(YEAR(_xlfn.SINGLE(JanSun1)+2)=_xlfn.SINGLE(AnnéeCivile),MONTH(_xlfn.SINGLE(JanSun1)+2)=1),_xlfn.SINGLE(JanSun1)+2,""))</f>
        <v/>
      </c>
      <c r="E5" s="14" t="str">
        <f>IF(DAY(_xlfn.SINGLE(JanSun1))=1,"",IF(AND(YEAR(_xlfn.SINGLE(JanSun1)+3)=_xlfn.SINGLE(AnnéeCivile),MONTH(_xlfn.SINGLE(JanSun1)+3)=1),_xlfn.SINGLE(JanSun1)+3,""))</f>
        <v/>
      </c>
      <c r="F5" s="14">
        <f>IF(DAY(_xlfn.SINGLE(JanSun1))=1,"",IF(AND(YEAR(_xlfn.SINGLE(JanSun1)+4)=_xlfn.SINGLE(AnnéeCivile),MONTH(_xlfn.SINGLE(JanSun1)+4)=1),_xlfn.SINGLE(JanSun1)+4,""))</f>
        <v>43831</v>
      </c>
      <c r="G5" s="14">
        <f>IF(DAY(_xlfn.SINGLE(JanSun1))=1,"",IF(AND(YEAR(_xlfn.SINGLE(JanSun1)+5)=_xlfn.SINGLE(AnnéeCivile),MONTH(_xlfn.SINGLE(JanSun1)+5)=1),_xlfn.SINGLE(JanSun1)+5,""))</f>
        <v>43832</v>
      </c>
      <c r="H5" s="14">
        <f>IF(DAY(_xlfn.SINGLE(JanSun1))=1,"",IF(AND(YEAR(_xlfn.SINGLE(JanSun1)+6)=_xlfn.SINGLE(AnnéeCivile),MONTH(_xlfn.SINGLE(JanSun1)+6)=1),_xlfn.SINGLE(JanSun1)+6,""))</f>
        <v>43833</v>
      </c>
      <c r="I5" s="14">
        <f>_xlfn.SINGLE(IF(DAY(_xlfn.SINGLE(JanSun1))=1,IF(AND(YEAR(_xlfn.SINGLE(JanSun1))=_xlfn.SINGLE(AnnéeCivile),MONTH(_xlfn.SINGLE(JanSun1))=1),JanSun1,""),IF(AND(YEAR(_xlfn.SINGLE(JanSun1)+7)=_xlfn.SINGLE(AnnéeCivile),MONTH(_xlfn.SINGLE(JanSun1)+7)=1),_xlfn.SINGLE(JanSun1)+7,"")))</f>
        <v>43834</v>
      </c>
      <c r="J5" s="14">
        <f>IF(DAY(_xlfn.SINGLE(JanSun1))=1,IF(AND(YEAR(_xlfn.SINGLE(JanSun1)+1)=_xlfn.SINGLE(AnnéeCivile),MONTH(_xlfn.SINGLE(JanSun1)+1)=1),_xlfn.SINGLE(JanSun1)+1,""),IF(AND(YEAR(_xlfn.SINGLE(JanSun1)+8)=_xlfn.SINGLE(AnnéeCivile),MONTH(_xlfn.SINGLE(JanSun1)+8)=1),_xlfn.SINGLE(JanSun1)+8,""))</f>
        <v>43835</v>
      </c>
      <c r="K5" s="14">
        <f>IF(DAY(_xlfn.SINGLE(JanSun1))=1,IF(AND(YEAR(_xlfn.SINGLE(JanSun1)+2)=_xlfn.SINGLE(AnnéeCivile),MONTH(_xlfn.SINGLE(JanSun1)+2)=1),_xlfn.SINGLE(JanSun1)+2,""),IF(AND(YEAR(_xlfn.SINGLE(JanSun1)+9)=_xlfn.SINGLE(AnnéeCivile),MONTH(_xlfn.SINGLE(JanSun1)+9)=1),_xlfn.SINGLE(JanSun1)+9,""))</f>
        <v>43836</v>
      </c>
      <c r="L5" s="14">
        <f>IF(DAY(_xlfn.SINGLE(JanSun1))=1,IF(AND(YEAR(_xlfn.SINGLE(JanSun1)+3)=_xlfn.SINGLE(AnnéeCivile),MONTH(_xlfn.SINGLE(JanSun1)+3)=1),_xlfn.SINGLE(JanSun1)+3,""),IF(AND(YEAR(_xlfn.SINGLE(JanSun1)+10)=_xlfn.SINGLE(AnnéeCivile),MONTH(_xlfn.SINGLE(JanSun1)+10)=1),_xlfn.SINGLE(JanSun1)+10,""))</f>
        <v>43837</v>
      </c>
      <c r="M5" s="14">
        <f>IF(DAY(_xlfn.SINGLE(JanSun1))=1,IF(AND(YEAR(_xlfn.SINGLE(JanSun1)+4)=_xlfn.SINGLE(AnnéeCivile),MONTH(_xlfn.SINGLE(JanSun1)+4)=1),_xlfn.SINGLE(JanSun1)+4,""),IF(AND(YEAR(_xlfn.SINGLE(JanSun1)+11)=_xlfn.SINGLE(AnnéeCivile),MONTH(_xlfn.SINGLE(JanSun1)+11)=1),_xlfn.SINGLE(JanSun1)+11,""))</f>
        <v>43838</v>
      </c>
      <c r="N5" s="14">
        <f>IF(DAY(_xlfn.SINGLE(JanSun1))=1,IF(AND(YEAR(_xlfn.SINGLE(JanSun1)+5)=_xlfn.SINGLE(AnnéeCivile),MONTH(_xlfn.SINGLE(JanSun1)+5)=1),_xlfn.SINGLE(JanSun1)+5,""),IF(AND(YEAR(_xlfn.SINGLE(JanSun1)+12)=_xlfn.SINGLE(AnnéeCivile),MONTH(_xlfn.SINGLE(JanSun1)+12)=1),_xlfn.SINGLE(JanSun1)+12,""))</f>
        <v>43839</v>
      </c>
      <c r="O5" s="14">
        <f>IF(DAY(_xlfn.SINGLE(JanSun1))=1,IF(AND(YEAR(_xlfn.SINGLE(JanSun1)+6)=_xlfn.SINGLE(AnnéeCivile),MONTH(_xlfn.SINGLE(JanSun1)+6)=1),_xlfn.SINGLE(JanSun1)+6,""),IF(AND(YEAR(_xlfn.SINGLE(JanSun1)+13)=_xlfn.SINGLE(AnnéeCivile),MONTH(_xlfn.SINGLE(JanSun1)+13)=1),_xlfn.SINGLE(JanSun1)+13,""))</f>
        <v>43840</v>
      </c>
      <c r="P5" s="14">
        <f>IF(DAY(_xlfn.SINGLE(JanSun1))=1,IF(AND(YEAR(_xlfn.SINGLE(JanSun1)+7)=_xlfn.SINGLE(AnnéeCivile),MONTH(_xlfn.SINGLE(JanSun1)+7)=1),_xlfn.SINGLE(JanSun1)+7,""),IF(AND(YEAR(_xlfn.SINGLE(JanSun1)+14)=_xlfn.SINGLE(AnnéeCivile),MONTH(_xlfn.SINGLE(JanSun1)+14)=1),_xlfn.SINGLE(JanSun1)+14,""))</f>
        <v>43841</v>
      </c>
      <c r="Q5" s="14">
        <f>IF(DAY(_xlfn.SINGLE(JanSun1))=1,IF(AND(YEAR(_xlfn.SINGLE(JanSun1)+8)=_xlfn.SINGLE(AnnéeCivile),MONTH(_xlfn.SINGLE(JanSun1)+8)=1),_xlfn.SINGLE(JanSun1)+8,""),IF(AND(YEAR(_xlfn.SINGLE(JanSun1)+15)=_xlfn.SINGLE(AnnéeCivile),MONTH(_xlfn.SINGLE(JanSun1)+15)=1),_xlfn.SINGLE(JanSun1)+15,""))</f>
        <v>43842</v>
      </c>
      <c r="R5" s="14">
        <f>IF(DAY(_xlfn.SINGLE(JanSun1))=1,IF(AND(YEAR(_xlfn.SINGLE(JanSun1)+9)=_xlfn.SINGLE(AnnéeCivile),MONTH(_xlfn.SINGLE(JanSun1)+9)=1),_xlfn.SINGLE(JanSun1)+9,""),IF(AND(YEAR(_xlfn.SINGLE(JanSun1)+16)=_xlfn.SINGLE(AnnéeCivile),MONTH(_xlfn.SINGLE(JanSun1)+16)=1),_xlfn.SINGLE(JanSun1)+16,""))</f>
        <v>43843</v>
      </c>
      <c r="S5" s="14">
        <f>IF(DAY(_xlfn.SINGLE(JanSun1))=1,IF(AND(YEAR(_xlfn.SINGLE(JanSun1)+10)=_xlfn.SINGLE(AnnéeCivile),MONTH(_xlfn.SINGLE(JanSun1)+10)=1),_xlfn.SINGLE(JanSun1)+10,""),IF(AND(YEAR(_xlfn.SINGLE(JanSun1)+17)=_xlfn.SINGLE(AnnéeCivile),MONTH(_xlfn.SINGLE(JanSun1)+17)=1),_xlfn.SINGLE(JanSun1)+17,""))</f>
        <v>43844</v>
      </c>
      <c r="T5" s="14">
        <f>IF(DAY(_xlfn.SINGLE(JanSun1))=1,IF(AND(YEAR(_xlfn.SINGLE(JanSun1)+11)=_xlfn.SINGLE(AnnéeCivile),MONTH(_xlfn.SINGLE(JanSun1)+11)=1),_xlfn.SINGLE(JanSun1)+11,""),IF(AND(YEAR(_xlfn.SINGLE(JanSun1)+18)=_xlfn.SINGLE(AnnéeCivile),MONTH(_xlfn.SINGLE(JanSun1)+18)=1),_xlfn.SINGLE(JanSun1)+18,""))</f>
        <v>43845</v>
      </c>
      <c r="U5" s="14">
        <f>IF(DAY(_xlfn.SINGLE(JanSun1))=1,IF(AND(YEAR(_xlfn.SINGLE(JanSun1)+12)=_xlfn.SINGLE(AnnéeCivile),MONTH(_xlfn.SINGLE(JanSun1)+12)=1),_xlfn.SINGLE(JanSun1)+12,""),IF(AND(YEAR(_xlfn.SINGLE(JanSun1)+19)=_xlfn.SINGLE(AnnéeCivile),MONTH(_xlfn.SINGLE(JanSun1)+19)=1),_xlfn.SINGLE(JanSun1)+19,""))</f>
        <v>43846</v>
      </c>
      <c r="V5" s="14">
        <f>IF(DAY(_xlfn.SINGLE(JanSun1))=1,IF(AND(YEAR(_xlfn.SINGLE(JanSun1)+13)=_xlfn.SINGLE(AnnéeCivile),MONTH(_xlfn.SINGLE(JanSun1)+13)=1),_xlfn.SINGLE(JanSun1)+13,""),IF(AND(YEAR(_xlfn.SINGLE(JanSun1)+20)=_xlfn.SINGLE(AnnéeCivile),MONTH(_xlfn.SINGLE(JanSun1)+20)=1),_xlfn.SINGLE(JanSun1)+20,""))</f>
        <v>43847</v>
      </c>
      <c r="W5" s="14">
        <f>IF(DAY(_xlfn.SINGLE(JanSun1))=1,IF(AND(YEAR(_xlfn.SINGLE(JanSun1)+14)=_xlfn.SINGLE(AnnéeCivile),MONTH(_xlfn.SINGLE(JanSun1)+14)=1),_xlfn.SINGLE(JanSun1)+14,""),IF(AND(YEAR(_xlfn.SINGLE(JanSun1)+21)=_xlfn.SINGLE(AnnéeCivile),MONTH(_xlfn.SINGLE(JanSun1)+21)=1),_xlfn.SINGLE(JanSun1)+21,""))</f>
        <v>43848</v>
      </c>
      <c r="X5" s="14">
        <f>IF(DAY(_xlfn.SINGLE(JanSun1))=1,IF(AND(YEAR(_xlfn.SINGLE(JanSun1)+15)=_xlfn.SINGLE(AnnéeCivile),MONTH(_xlfn.SINGLE(JanSun1)+15)=1),_xlfn.SINGLE(JanSun1)+15,""),IF(AND(YEAR(_xlfn.SINGLE(JanSun1)+22)=_xlfn.SINGLE(AnnéeCivile),MONTH(_xlfn.SINGLE(JanSun1)+22)=1),_xlfn.SINGLE(JanSun1)+22,""))</f>
        <v>43849</v>
      </c>
      <c r="Y5" s="14">
        <f>IF(DAY(_xlfn.SINGLE(JanSun1))=1,IF(AND(YEAR(_xlfn.SINGLE(JanSun1)+16)=_xlfn.SINGLE(AnnéeCivile),MONTH(_xlfn.SINGLE(JanSun1)+16)=1),_xlfn.SINGLE(JanSun1)+16,""),IF(AND(YEAR(_xlfn.SINGLE(JanSun1)+23)=_xlfn.SINGLE(AnnéeCivile),MONTH(_xlfn.SINGLE(JanSun1)+23)=1),_xlfn.SINGLE(JanSun1)+23,""))</f>
        <v>43850</v>
      </c>
      <c r="Z5" s="14">
        <f>IF(DAY(_xlfn.SINGLE(JanSun1))=1,IF(AND(YEAR(_xlfn.SINGLE(JanSun1)+17)=_xlfn.SINGLE(AnnéeCivile),MONTH(_xlfn.SINGLE(JanSun1)+17)=1),_xlfn.SINGLE(JanSun1)+17,""),IF(AND(YEAR(_xlfn.SINGLE(JanSun1)+24)=_xlfn.SINGLE(AnnéeCivile),MONTH(_xlfn.SINGLE(JanSun1)+24)=1),_xlfn.SINGLE(JanSun1)+24,""))</f>
        <v>43851</v>
      </c>
      <c r="AA5" s="14">
        <f>IF(DAY(_xlfn.SINGLE(JanSun1))=1,IF(AND(YEAR(_xlfn.SINGLE(JanSun1)+18)=_xlfn.SINGLE(AnnéeCivile),MONTH(_xlfn.SINGLE(JanSun1)+18)=1),_xlfn.SINGLE(JanSun1)+18,""),IF(AND(YEAR(_xlfn.SINGLE(JanSun1)+25)=_xlfn.SINGLE(AnnéeCivile),MONTH(_xlfn.SINGLE(JanSun1)+25)=1),_xlfn.SINGLE(JanSun1)+25,""))</f>
        <v>43852</v>
      </c>
      <c r="AB5" s="14">
        <f>IF(DAY(_xlfn.SINGLE(JanSun1))=1,IF(AND(YEAR(_xlfn.SINGLE(JanSun1)+19)=_xlfn.SINGLE(AnnéeCivile),MONTH(_xlfn.SINGLE(JanSun1)+19)=1),_xlfn.SINGLE(JanSun1)+19,""),IF(AND(YEAR(_xlfn.SINGLE(JanSun1)+26)=_xlfn.SINGLE(AnnéeCivile),MONTH(_xlfn.SINGLE(JanSun1)+26)=1),_xlfn.SINGLE(JanSun1)+26,""))</f>
        <v>43853</v>
      </c>
      <c r="AC5" s="14">
        <f>IF(DAY(_xlfn.SINGLE(JanSun1))=1,IF(AND(YEAR(_xlfn.SINGLE(JanSun1)+20)=_xlfn.SINGLE(AnnéeCivile),MONTH(_xlfn.SINGLE(JanSun1)+20)=1),_xlfn.SINGLE(JanSun1)+20,""),IF(AND(YEAR(_xlfn.SINGLE(JanSun1)+27)=_xlfn.SINGLE(AnnéeCivile),MONTH(_xlfn.SINGLE(JanSun1)+27)=1),_xlfn.SINGLE(JanSun1)+27,""))</f>
        <v>43854</v>
      </c>
      <c r="AD5" s="14">
        <f>IF(DAY(_xlfn.SINGLE(JanSun1))=1,IF(AND(YEAR(_xlfn.SINGLE(JanSun1)+21)=_xlfn.SINGLE(AnnéeCivile),MONTH(_xlfn.SINGLE(JanSun1)+21)=1),_xlfn.SINGLE(JanSun1)+21,""),IF(AND(YEAR(_xlfn.SINGLE(JanSun1)+28)=_xlfn.SINGLE(AnnéeCivile),MONTH(_xlfn.SINGLE(JanSun1)+28)=1),_xlfn.SINGLE(JanSun1)+28,""))</f>
        <v>43855</v>
      </c>
      <c r="AE5" s="14">
        <f>IF(DAY(_xlfn.SINGLE(JanSun1))=1,IF(AND(YEAR(_xlfn.SINGLE(JanSun1)+22)=_xlfn.SINGLE(AnnéeCivile),MONTH(_xlfn.SINGLE(JanSun1)+22)=1),_xlfn.SINGLE(JanSun1)+22,""),IF(AND(YEAR(_xlfn.SINGLE(JanSun1)+29)=_xlfn.SINGLE(AnnéeCivile),MONTH(_xlfn.SINGLE(JanSun1)+29)=1),_xlfn.SINGLE(JanSun1)+29,""))</f>
        <v>43856</v>
      </c>
      <c r="AF5" s="14">
        <f>IF(DAY(_xlfn.SINGLE(JanSun1))=1,IF(AND(YEAR(_xlfn.SINGLE(JanSun1)+23)=_xlfn.SINGLE(AnnéeCivile),MONTH(_xlfn.SINGLE(JanSun1)+23)=1),_xlfn.SINGLE(JanSun1)+23,""),IF(AND(YEAR(_xlfn.SINGLE(JanSun1)+30)=_xlfn.SINGLE(AnnéeCivile),MONTH(_xlfn.SINGLE(JanSun1)+30)=1),_xlfn.SINGLE(JanSun1)+30,""))</f>
        <v>43857</v>
      </c>
      <c r="AG5" s="14">
        <f>IF(DAY(_xlfn.SINGLE(JanSun1))=1,IF(AND(YEAR(_xlfn.SINGLE(JanSun1)+24)=_xlfn.SINGLE(AnnéeCivile),MONTH(_xlfn.SINGLE(JanSun1)+24)=1),_xlfn.SINGLE(JanSun1)+24,""),IF(AND(YEAR(_xlfn.SINGLE(JanSun1)+31)=_xlfn.SINGLE(AnnéeCivile),MONTH(_xlfn.SINGLE(JanSun1)+31)=1),_xlfn.SINGLE(JanSun1)+31,""))</f>
        <v>43858</v>
      </c>
      <c r="AH5" s="14">
        <f>IF(DAY(_xlfn.SINGLE(JanSun1))=1,IF(AND(YEAR(_xlfn.SINGLE(JanSun1)+25)=_xlfn.SINGLE(AnnéeCivile),MONTH(_xlfn.SINGLE(JanSun1)+25)=1),_xlfn.SINGLE(JanSun1)+25,""),IF(AND(YEAR(_xlfn.SINGLE(JanSun1)+32)=_xlfn.SINGLE(AnnéeCivile),MONTH(_xlfn.SINGLE(JanSun1)+32)=1),_xlfn.SINGLE(JanSun1)+32,""))</f>
        <v>43859</v>
      </c>
      <c r="AI5" s="14">
        <f>IF(DAY(_xlfn.SINGLE(JanSun1))=1,IF(AND(YEAR(_xlfn.SINGLE(JanSun1)+26)=_xlfn.SINGLE(AnnéeCivile),MONTH(_xlfn.SINGLE(JanSun1)+26)=1),_xlfn.SINGLE(JanSun1)+26,""),IF(AND(YEAR(_xlfn.SINGLE(JanSun1)+33)=_xlfn.SINGLE(AnnéeCivile),MONTH(_xlfn.SINGLE(JanSun1)+33)=1),_xlfn.SINGLE(JanSun1)+33,""))</f>
        <v>43860</v>
      </c>
      <c r="AJ5" s="14">
        <f>IF(DAY(_xlfn.SINGLE(JanSun1))=1,IF(AND(YEAR(_xlfn.SINGLE(JanSun1)+27)=_xlfn.SINGLE(AnnéeCivile),MONTH(_xlfn.SINGLE(JanSun1)+27)=1),_xlfn.SINGLE(JanSun1)+27,""),IF(AND(YEAR(_xlfn.SINGLE(JanSun1)+34)=_xlfn.SINGLE(AnnéeCivile),MONTH(_xlfn.SINGLE(JanSun1)+34)=1),_xlfn.SINGLE(JanSun1)+34,""))</f>
        <v>43861</v>
      </c>
      <c r="AK5" s="14" t="str">
        <f>IF(DAY(_xlfn.SINGLE(JanSun1))=1,IF(AND(YEAR(_xlfn.SINGLE(JanSun1)+28)=_xlfn.SINGLE(AnnéeCivile),MONTH(_xlfn.SINGLE(JanSun1)+28)=1),_xlfn.SINGLE(JanSun1)+28,""),IF(AND(YEAR(_xlfn.SINGLE(JanSun1)+35)=_xlfn.SINGLE(AnnéeCivile),MONTH(_xlfn.SINGLE(JanSun1)+35)=1),_xlfn.SINGLE(JanSun1)+35,""))</f>
        <v/>
      </c>
      <c r="AL5" s="14" t="str">
        <f>IF(DAY(_xlfn.SINGLE(JanSun1))=1,IF(AND(YEAR(_xlfn.SINGLE(JanSun1)+29)=_xlfn.SINGLE(AnnéeCivile),MONTH(_xlfn.SINGLE(JanSun1)+29)=1),_xlfn.SINGLE(JanSun1)+29,""),IF(AND(YEAR(_xlfn.SINGLE(JanSun1)+36)=_xlfn.SINGLE(AnnéeCivile),MONTH(_xlfn.SINGLE(JanSun1)+36)=1),_xlfn.SINGLE(JanSun1)+36,""))</f>
        <v/>
      </c>
      <c r="AM5" s="15" t="str">
        <f>IF(DAY(_xlfn.SINGLE(JanSun1))=1,IF(AND(YEAR(_xlfn.SINGLE(JanSun1)+30)=_xlfn.SINGLE(AnnéeCivile),MONTH(_xlfn.SINGLE(JanSun1)+30)=1),_xlfn.SINGLE(JanSun1)+30,""),IF(AND(YEAR(_xlfn.SINGLE(JanSun1)+37)=_xlfn.SINGLE(AnnéeCivile),MONTH(_xlfn.SINGLE(JanSun1)+37)=1),_xlfn.SINGLE(JanSun1)+37,""))</f>
        <v/>
      </c>
    </row>
    <row r="6" spans="2:39" s="12" customFormat="1" ht="19" customHeight="1" x14ac:dyDescent="0.4">
      <c r="B6" s="48"/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0</v>
      </c>
      <c r="K6" s="13" t="s">
        <v>1</v>
      </c>
      <c r="L6" s="13" t="s">
        <v>2</v>
      </c>
      <c r="M6" s="13" t="s">
        <v>3</v>
      </c>
      <c r="N6" s="13" t="s">
        <v>4</v>
      </c>
      <c r="O6" s="13" t="s">
        <v>5</v>
      </c>
      <c r="P6" s="13" t="s">
        <v>6</v>
      </c>
      <c r="Q6" s="13" t="s">
        <v>0</v>
      </c>
      <c r="R6" s="13" t="s">
        <v>1</v>
      </c>
      <c r="S6" s="13" t="s">
        <v>2</v>
      </c>
      <c r="T6" s="13" t="s">
        <v>3</v>
      </c>
      <c r="U6" s="13" t="s">
        <v>4</v>
      </c>
      <c r="V6" s="13" t="s">
        <v>5</v>
      </c>
      <c r="W6" s="13" t="s">
        <v>6</v>
      </c>
      <c r="X6" s="13" t="s">
        <v>0</v>
      </c>
      <c r="Y6" s="13" t="s">
        <v>1</v>
      </c>
      <c r="Z6" s="13" t="s">
        <v>2</v>
      </c>
      <c r="AA6" s="13" t="s">
        <v>3</v>
      </c>
      <c r="AB6" s="13" t="s">
        <v>4</v>
      </c>
      <c r="AC6" s="13" t="s">
        <v>5</v>
      </c>
      <c r="AD6" s="13" t="s">
        <v>6</v>
      </c>
      <c r="AE6" s="13" t="s">
        <v>0</v>
      </c>
      <c r="AF6" s="13" t="s">
        <v>1</v>
      </c>
      <c r="AG6" s="13" t="s">
        <v>2</v>
      </c>
      <c r="AH6" s="13" t="s">
        <v>3</v>
      </c>
      <c r="AI6" s="13" t="s">
        <v>4</v>
      </c>
      <c r="AJ6" s="13" t="s">
        <v>5</v>
      </c>
      <c r="AK6" s="13" t="s">
        <v>6</v>
      </c>
      <c r="AL6" s="13" t="s">
        <v>0</v>
      </c>
      <c r="AM6" s="16" t="s">
        <v>1</v>
      </c>
    </row>
    <row r="7" spans="2:39" ht="19" customHeight="1" x14ac:dyDescent="0.4">
      <c r="B7" s="10" t="s">
        <v>39</v>
      </c>
      <c r="C7" s="41" t="str">
        <f t="shared" ref="C7:AM7" si="0">IF(OR(NOT(ISNUMBER(C5)),C5&lt;Job1_StartDate),"",IF(MID(Job1_Pattern,MOD(C5-Job1_StartDate,LEN(Job1_Pattern))+1,1)=Job1_Shift1_Code,1,IF(MID(Job1_Pattern,MOD(C5-Job1_StartDate,LEN(Job1_Pattern))+1,1)=Job1_Shift2_Code,2,IF(MID(Job1_Pattern,MOD(C5-Job1_StartDate,LEN(Job1_Pattern))+1,1)=Job1_Shift3_Code,3,""))))</f>
        <v/>
      </c>
      <c r="D7" s="41" t="str">
        <f t="shared" si="0"/>
        <v/>
      </c>
      <c r="E7" s="41" t="str">
        <f t="shared" si="0"/>
        <v/>
      </c>
      <c r="F7" s="41" t="str">
        <f t="shared" si="0"/>
        <v/>
      </c>
      <c r="G7" s="41" t="str">
        <f t="shared" si="0"/>
        <v/>
      </c>
      <c r="H7" s="41" t="str">
        <f t="shared" si="0"/>
        <v/>
      </c>
      <c r="I7" s="41" t="str">
        <f t="shared" si="0"/>
        <v/>
      </c>
      <c r="J7" s="41" t="str">
        <f t="shared" si="0"/>
        <v/>
      </c>
      <c r="K7" s="41">
        <v>1</v>
      </c>
      <c r="L7" s="41">
        <f t="shared" si="0"/>
        <v>1</v>
      </c>
      <c r="M7" s="41">
        <f t="shared" si="0"/>
        <v>1</v>
      </c>
      <c r="N7" s="41">
        <f t="shared" si="0"/>
        <v>1</v>
      </c>
      <c r="O7" s="41" t="str">
        <f t="shared" si="0"/>
        <v/>
      </c>
      <c r="P7" s="41" t="str">
        <f t="shared" si="0"/>
        <v/>
      </c>
      <c r="Q7" s="41" t="str">
        <f t="shared" si="0"/>
        <v/>
      </c>
      <c r="R7" s="41" t="str">
        <f t="shared" si="0"/>
        <v/>
      </c>
      <c r="S7" s="41" t="str">
        <f t="shared" si="0"/>
        <v/>
      </c>
      <c r="T7" s="41" t="str">
        <f t="shared" si="0"/>
        <v/>
      </c>
      <c r="U7" s="41" t="str">
        <f t="shared" si="0"/>
        <v/>
      </c>
      <c r="V7" s="41" t="str">
        <f t="shared" si="0"/>
        <v/>
      </c>
      <c r="W7" s="41">
        <f t="shared" si="0"/>
        <v>1</v>
      </c>
      <c r="X7" s="41">
        <f t="shared" si="0"/>
        <v>1</v>
      </c>
      <c r="Y7" s="41">
        <f t="shared" si="0"/>
        <v>1</v>
      </c>
      <c r="Z7" s="41" t="str">
        <f t="shared" si="0"/>
        <v/>
      </c>
      <c r="AA7" s="41" t="str">
        <f t="shared" si="0"/>
        <v/>
      </c>
      <c r="AB7" s="41" t="str">
        <f t="shared" si="0"/>
        <v/>
      </c>
      <c r="AC7" s="41" t="str">
        <f t="shared" si="0"/>
        <v/>
      </c>
      <c r="AD7" s="41" t="str">
        <f t="shared" si="0"/>
        <v/>
      </c>
      <c r="AE7" s="41" t="str">
        <f t="shared" si="0"/>
        <v/>
      </c>
      <c r="AF7" s="41" t="str">
        <f t="shared" si="0"/>
        <v/>
      </c>
      <c r="AG7" s="41">
        <f t="shared" si="0"/>
        <v>1</v>
      </c>
      <c r="AH7" s="41">
        <f t="shared" si="0"/>
        <v>1</v>
      </c>
      <c r="AI7" s="41" t="str">
        <f t="shared" si="0"/>
        <v/>
      </c>
      <c r="AJ7" s="41" t="str">
        <f t="shared" si="0"/>
        <v/>
      </c>
      <c r="AK7" s="41" t="str">
        <f t="shared" si="0"/>
        <v/>
      </c>
      <c r="AL7" s="41" t="str">
        <f t="shared" si="0"/>
        <v/>
      </c>
      <c r="AM7" s="41" t="str">
        <f t="shared" si="0"/>
        <v/>
      </c>
    </row>
    <row r="8" spans="2:39" ht="19" customHeight="1" x14ac:dyDescent="0.4">
      <c r="B8" s="11" t="s">
        <v>43</v>
      </c>
      <c r="C8" s="42" t="str">
        <f t="shared" ref="C8:AM8" si="1">IF(OR(NOT(ISNUMBER(C5)),C5&lt;Job2_StartDate),"",IF(MID(Job2_Pattern,MOD(C5-Job2_StartDate,LEN(Job2_Pattern))+1,1)=Job2_Shift1_Code,1,IF(MID(Job2_Pattern,MOD(C5-Job2_StartDate,LEN(Job2_Pattern))+1,1)=Job2_Shift2_Code,2,IF(MID(Job2_Pattern,MOD(C5-Job2_StartDate,LEN(Job2_Pattern))+1,1)=Job2_Shift3_Code,3,""))))</f>
        <v/>
      </c>
      <c r="D8" s="42" t="str">
        <f t="shared" si="1"/>
        <v/>
      </c>
      <c r="E8" s="42" t="str">
        <f t="shared" si="1"/>
        <v/>
      </c>
      <c r="F8" s="42" t="str">
        <f t="shared" si="1"/>
        <v/>
      </c>
      <c r="G8" s="42" t="str">
        <f t="shared" si="1"/>
        <v/>
      </c>
      <c r="H8" s="42" t="str">
        <f t="shared" si="1"/>
        <v/>
      </c>
      <c r="I8" s="42" t="str">
        <f t="shared" si="1"/>
        <v/>
      </c>
      <c r="J8" s="42" t="str">
        <f t="shared" si="1"/>
        <v/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3</v>
      </c>
      <c r="Q8" s="42" t="str">
        <f t="shared" si="1"/>
        <v/>
      </c>
      <c r="R8" s="42" t="str">
        <f t="shared" si="1"/>
        <v/>
      </c>
      <c r="S8" s="42" t="str">
        <f t="shared" si="1"/>
        <v/>
      </c>
      <c r="T8" s="42">
        <f t="shared" si="1"/>
        <v>1</v>
      </c>
      <c r="U8" s="42" t="str">
        <f t="shared" si="1"/>
        <v/>
      </c>
      <c r="V8" s="42" t="str">
        <f t="shared" si="1"/>
        <v/>
      </c>
      <c r="W8" s="42" t="str">
        <f t="shared" si="1"/>
        <v/>
      </c>
      <c r="X8" s="42" t="str">
        <f t="shared" si="1"/>
        <v/>
      </c>
      <c r="Y8" s="42" t="str">
        <f t="shared" si="1"/>
        <v/>
      </c>
      <c r="Z8" s="42" t="str">
        <f t="shared" si="1"/>
        <v/>
      </c>
      <c r="AA8" s="42" t="str">
        <f t="shared" si="1"/>
        <v/>
      </c>
      <c r="AB8" s="42">
        <f t="shared" si="1"/>
        <v>1</v>
      </c>
      <c r="AC8" s="42">
        <f t="shared" si="1"/>
        <v>1</v>
      </c>
      <c r="AD8" s="42" t="str">
        <f t="shared" si="1"/>
        <v/>
      </c>
      <c r="AE8" s="42" t="str">
        <f t="shared" si="1"/>
        <v/>
      </c>
      <c r="AF8" s="42" t="str">
        <f t="shared" si="1"/>
        <v/>
      </c>
      <c r="AG8" s="42" t="str">
        <f t="shared" si="1"/>
        <v/>
      </c>
      <c r="AH8" s="42" t="str">
        <f t="shared" si="1"/>
        <v/>
      </c>
      <c r="AI8" s="42" t="str">
        <f t="shared" si="1"/>
        <v/>
      </c>
      <c r="AJ8" s="42">
        <f t="shared" si="1"/>
        <v>1</v>
      </c>
      <c r="AK8" s="42" t="str">
        <f t="shared" si="1"/>
        <v/>
      </c>
      <c r="AL8" s="42" t="str">
        <f t="shared" si="1"/>
        <v/>
      </c>
      <c r="AM8" s="42" t="str">
        <f t="shared" si="1"/>
        <v/>
      </c>
    </row>
    <row r="9" spans="2:39" ht="19" customHeight="1" x14ac:dyDescent="0.4">
      <c r="B9" s="11" t="s">
        <v>44</v>
      </c>
      <c r="C9" s="42" t="str">
        <f t="shared" ref="C9:AM9" si="2">IF(OR(NOT(ISNUMBER(C5)),C5&lt;Job3_StartDate),"",IF(MID(Job3_Pattern,MOD(C5-Job3_StartDate,LEN(Job3_Pattern))+1,1)=Job3_Shift1_Code,1,IF(MID(Job3_Pattern,MOD(C5-Job3_StartDate,LEN(Job3_Pattern))+1,1)=Job3_Shift2_Code,2,IF(MID(Job3_Pattern,MOD(C5-Job3_StartDate,LEN(Job3_Pattern))+1,1)=Job3_Shift3_Code,3,""))))</f>
        <v/>
      </c>
      <c r="D9" s="42" t="str">
        <f t="shared" si="2"/>
        <v/>
      </c>
      <c r="E9" s="42" t="str">
        <f t="shared" si="2"/>
        <v/>
      </c>
      <c r="F9" s="42" t="str">
        <f t="shared" si="2"/>
        <v/>
      </c>
      <c r="G9" s="42" t="str">
        <f t="shared" si="2"/>
        <v/>
      </c>
      <c r="H9" s="42" t="str">
        <f t="shared" si="2"/>
        <v/>
      </c>
      <c r="I9" s="42" t="str">
        <f t="shared" si="2"/>
        <v/>
      </c>
      <c r="J9" s="42" t="str">
        <f t="shared" si="2"/>
        <v/>
      </c>
      <c r="K9" s="42">
        <v>1</v>
      </c>
      <c r="L9" s="42">
        <v>1</v>
      </c>
      <c r="M9" s="42" t="str">
        <f t="shared" si="2"/>
        <v/>
      </c>
      <c r="N9" s="42">
        <v>1</v>
      </c>
      <c r="O9" s="42">
        <v>1</v>
      </c>
      <c r="P9" s="42">
        <v>3</v>
      </c>
      <c r="Q9" s="42"/>
      <c r="R9" s="42">
        <v>1</v>
      </c>
      <c r="S9" s="42">
        <v>1</v>
      </c>
      <c r="T9" s="42" t="str">
        <f t="shared" si="2"/>
        <v/>
      </c>
      <c r="U9" s="42">
        <v>1</v>
      </c>
      <c r="V9" s="42">
        <v>1</v>
      </c>
      <c r="W9" s="42">
        <v>3</v>
      </c>
      <c r="X9" s="42"/>
      <c r="Y9" s="42">
        <v>1</v>
      </c>
      <c r="Z9" s="42">
        <v>1</v>
      </c>
      <c r="AA9" s="42" t="str">
        <f t="shared" si="2"/>
        <v/>
      </c>
      <c r="AB9" s="42">
        <v>1</v>
      </c>
      <c r="AC9" s="42">
        <v>1</v>
      </c>
      <c r="AD9" s="42">
        <v>3</v>
      </c>
      <c r="AE9" s="42" t="str">
        <f t="shared" si="2"/>
        <v/>
      </c>
      <c r="AF9" s="42">
        <v>1</v>
      </c>
      <c r="AG9" s="42">
        <v>1</v>
      </c>
      <c r="AH9" s="42" t="str">
        <f t="shared" si="2"/>
        <v/>
      </c>
      <c r="AI9" s="42">
        <v>1</v>
      </c>
      <c r="AJ9" s="42">
        <v>1</v>
      </c>
      <c r="AK9" s="42" t="str">
        <f t="shared" si="2"/>
        <v/>
      </c>
      <c r="AL9" s="42" t="str">
        <f t="shared" si="2"/>
        <v/>
      </c>
      <c r="AM9" s="42" t="str">
        <f t="shared" si="2"/>
        <v/>
      </c>
    </row>
    <row r="10" spans="2:39" ht="12" customHeight="1" x14ac:dyDescent="0.4"/>
    <row r="11" spans="2:39" s="9" customFormat="1" ht="19" customHeight="1" x14ac:dyDescent="0.4">
      <c r="B11" s="47">
        <f>DATE(_xlfn.SINGLE(AnnéeCivile),2,1)</f>
        <v>43862</v>
      </c>
      <c r="C11" s="14" t="str">
        <f>IF(DAY(_xlfn.SINGLE(FebSun1))=1,"",IF(AND(YEAR(_xlfn.SINGLE(FebSun1)+1)=_xlfn.SINGLE(AnnéeCivile),MONTH(_xlfn.SINGLE(FebSun1)+1)=2),_xlfn.SINGLE(FebSun1)+1,""))</f>
        <v/>
      </c>
      <c r="D11" s="14" t="str">
        <f>IF(DAY(_xlfn.SINGLE(FebSun1))=1,"",IF(AND(YEAR(_xlfn.SINGLE(FebSun1)+2)=_xlfn.SINGLE(AnnéeCivile),MONTH(_xlfn.SINGLE(FebSun1)+2)=2),_xlfn.SINGLE(FebSun1)+2,""))</f>
        <v/>
      </c>
      <c r="E11" s="14" t="str">
        <f>IF(DAY(_xlfn.SINGLE(FebSun1))=1,"",IF(AND(YEAR(_xlfn.SINGLE(FebSun1)+3)=_xlfn.SINGLE(AnnéeCivile),MONTH(_xlfn.SINGLE(FebSun1)+3)=2),_xlfn.SINGLE(FebSun1)+3,""))</f>
        <v/>
      </c>
      <c r="F11" s="14" t="str">
        <f>IF(DAY(_xlfn.SINGLE(FebSun1))=1,"",IF(AND(YEAR(_xlfn.SINGLE(FebSun1)+4)=_xlfn.SINGLE(AnnéeCivile),MONTH(_xlfn.SINGLE(FebSun1)+4)=2),_xlfn.SINGLE(FebSun1)+4,""))</f>
        <v/>
      </c>
      <c r="G11" s="14" t="str">
        <f>IF(DAY(_xlfn.SINGLE(FebSun1))=1,"",IF(AND(YEAR(_xlfn.SINGLE(FebSun1)+5)=_xlfn.SINGLE(AnnéeCivile),MONTH(_xlfn.SINGLE(FebSun1)+5)=2),_xlfn.SINGLE(FebSun1)+5,""))</f>
        <v/>
      </c>
      <c r="H11" s="14" t="str">
        <f>IF(DAY(_xlfn.SINGLE(FebSun1))=1,"",IF(AND(YEAR(_xlfn.SINGLE(FebSun1)+6)=_xlfn.SINGLE(AnnéeCivile),MONTH(_xlfn.SINGLE(FebSun1)+6)=2),_xlfn.SINGLE(FebSun1)+6,""))</f>
        <v/>
      </c>
      <c r="I11" s="14">
        <f>_xlfn.SINGLE(IF(DAY(_xlfn.SINGLE(FebSun1))=1,IF(AND(YEAR(_xlfn.SINGLE(FebSun1))=_xlfn.SINGLE(AnnéeCivile),MONTH(_xlfn.SINGLE(FebSun1))=2),FebSun1,""),IF(AND(YEAR(_xlfn.SINGLE(FebSun1)+7)=_xlfn.SINGLE(AnnéeCivile),MONTH(_xlfn.SINGLE(FebSun1)+7)=2),_xlfn.SINGLE(FebSun1)+7,"")))</f>
        <v>43862</v>
      </c>
      <c r="J11" s="14">
        <f>IF(DAY(_xlfn.SINGLE(FebSun1))=1,IF(AND(YEAR(_xlfn.SINGLE(FebSun1)+1)=_xlfn.SINGLE(AnnéeCivile),MONTH(_xlfn.SINGLE(FebSun1)+1)=2),_xlfn.SINGLE(FebSun1)+1,""),IF(AND(YEAR(_xlfn.SINGLE(FebSun1)+8)=_xlfn.SINGLE(AnnéeCivile),MONTH(_xlfn.SINGLE(FebSun1)+8)=2),_xlfn.SINGLE(FebSun1)+8,""))</f>
        <v>43863</v>
      </c>
      <c r="K11" s="14">
        <f>IF(DAY(_xlfn.SINGLE(FebSun1))=1,IF(AND(YEAR(_xlfn.SINGLE(FebSun1)+2)=_xlfn.SINGLE(AnnéeCivile),MONTH(_xlfn.SINGLE(FebSun1)+2)=2),_xlfn.SINGLE(FebSun1)+2,""),IF(AND(YEAR(_xlfn.SINGLE(FebSun1)+9)=_xlfn.SINGLE(AnnéeCivile),MONTH(_xlfn.SINGLE(FebSun1)+9)=2),_xlfn.SINGLE(FebSun1)+9,""))</f>
        <v>43864</v>
      </c>
      <c r="L11" s="14">
        <f>IF(DAY(_xlfn.SINGLE(FebSun1))=1,IF(AND(YEAR(_xlfn.SINGLE(FebSun1)+3)=_xlfn.SINGLE(AnnéeCivile),MONTH(_xlfn.SINGLE(FebSun1)+3)=2),_xlfn.SINGLE(FebSun1)+3,""),IF(AND(YEAR(_xlfn.SINGLE(FebSun1)+10)=_xlfn.SINGLE(AnnéeCivile),MONTH(_xlfn.SINGLE(FebSun1)+10)=2),_xlfn.SINGLE(FebSun1)+10,""))</f>
        <v>43865</v>
      </c>
      <c r="M11" s="14">
        <f>IF(DAY(_xlfn.SINGLE(FebSun1))=1,IF(AND(YEAR(_xlfn.SINGLE(FebSun1)+4)=_xlfn.SINGLE(AnnéeCivile),MONTH(_xlfn.SINGLE(FebSun1)+4)=2),_xlfn.SINGLE(FebSun1)+4,""),IF(AND(YEAR(_xlfn.SINGLE(FebSun1)+11)=_xlfn.SINGLE(AnnéeCivile),MONTH(_xlfn.SINGLE(FebSun1)+11)=2),_xlfn.SINGLE(FebSun1)+11,""))</f>
        <v>43866</v>
      </c>
      <c r="N11" s="14">
        <f>IF(DAY(_xlfn.SINGLE(FebSun1))=1,IF(AND(YEAR(_xlfn.SINGLE(FebSun1)+5)=_xlfn.SINGLE(AnnéeCivile),MONTH(_xlfn.SINGLE(FebSun1)+5)=2),_xlfn.SINGLE(FebSun1)+5,""),IF(AND(YEAR(_xlfn.SINGLE(FebSun1)+12)=_xlfn.SINGLE(AnnéeCivile),MONTH(_xlfn.SINGLE(FebSun1)+12)=2),_xlfn.SINGLE(FebSun1)+12,""))</f>
        <v>43867</v>
      </c>
      <c r="O11" s="14">
        <f>IF(DAY(_xlfn.SINGLE(FebSun1))=1,IF(AND(YEAR(_xlfn.SINGLE(FebSun1)+6)=_xlfn.SINGLE(AnnéeCivile),MONTH(_xlfn.SINGLE(FebSun1)+6)=2),_xlfn.SINGLE(FebSun1)+6,""),IF(AND(YEAR(_xlfn.SINGLE(FebSun1)+13)=_xlfn.SINGLE(AnnéeCivile),MONTH(_xlfn.SINGLE(FebSun1)+13)=2),_xlfn.SINGLE(FebSun1)+13,""))</f>
        <v>43868</v>
      </c>
      <c r="P11" s="14">
        <f>IF(DAY(_xlfn.SINGLE(FebSun1))=1,IF(AND(YEAR(_xlfn.SINGLE(FebSun1)+7)=_xlfn.SINGLE(AnnéeCivile),MONTH(_xlfn.SINGLE(FebSun1)+7)=2),_xlfn.SINGLE(FebSun1)+7,""),IF(AND(YEAR(_xlfn.SINGLE(FebSun1)+14)=_xlfn.SINGLE(AnnéeCivile),MONTH(_xlfn.SINGLE(FebSun1)+14)=2),_xlfn.SINGLE(FebSun1)+14,""))</f>
        <v>43869</v>
      </c>
      <c r="Q11" s="14">
        <f>IF(DAY(_xlfn.SINGLE(FebSun1))=1,IF(AND(YEAR(_xlfn.SINGLE(FebSun1)+8)=_xlfn.SINGLE(AnnéeCivile),MONTH(_xlfn.SINGLE(FebSun1)+8)=2),_xlfn.SINGLE(FebSun1)+8,""),IF(AND(YEAR(_xlfn.SINGLE(FebSun1)+15)=_xlfn.SINGLE(AnnéeCivile),MONTH(_xlfn.SINGLE(FebSun1)+15)=2),_xlfn.SINGLE(FebSun1)+15,""))</f>
        <v>43870</v>
      </c>
      <c r="R11" s="14">
        <f>IF(DAY(_xlfn.SINGLE(FebSun1))=1,IF(AND(YEAR(_xlfn.SINGLE(FebSun1)+9)=_xlfn.SINGLE(AnnéeCivile),MONTH(_xlfn.SINGLE(FebSun1)+9)=2),_xlfn.SINGLE(FebSun1)+9,""),IF(AND(YEAR(_xlfn.SINGLE(FebSun1)+16)=_xlfn.SINGLE(AnnéeCivile),MONTH(_xlfn.SINGLE(FebSun1)+16)=2),_xlfn.SINGLE(FebSun1)+16,""))</f>
        <v>43871</v>
      </c>
      <c r="S11" s="14">
        <f>IF(DAY(_xlfn.SINGLE(FebSun1))=1,IF(AND(YEAR(_xlfn.SINGLE(FebSun1)+10)=_xlfn.SINGLE(AnnéeCivile),MONTH(_xlfn.SINGLE(FebSun1)+10)=2),_xlfn.SINGLE(FebSun1)+10,""),IF(AND(YEAR(_xlfn.SINGLE(FebSun1)+17)=_xlfn.SINGLE(AnnéeCivile),MONTH(_xlfn.SINGLE(FebSun1)+17)=2),_xlfn.SINGLE(FebSun1)+17,""))</f>
        <v>43872</v>
      </c>
      <c r="T11" s="14">
        <f>IF(DAY(_xlfn.SINGLE(FebSun1))=1,IF(AND(YEAR(_xlfn.SINGLE(FebSun1)+11)=_xlfn.SINGLE(AnnéeCivile),MONTH(_xlfn.SINGLE(FebSun1)+11)=2),_xlfn.SINGLE(FebSun1)+11,""),IF(AND(YEAR(_xlfn.SINGLE(FebSun1)+18)=_xlfn.SINGLE(AnnéeCivile),MONTH(_xlfn.SINGLE(FebSun1)+18)=2),_xlfn.SINGLE(FebSun1)+18,""))</f>
        <v>43873</v>
      </c>
      <c r="U11" s="14">
        <f>IF(DAY(_xlfn.SINGLE(FebSun1))=1,IF(AND(YEAR(_xlfn.SINGLE(FebSun1)+12)=_xlfn.SINGLE(AnnéeCivile),MONTH(_xlfn.SINGLE(FebSun1)+12)=2),_xlfn.SINGLE(FebSun1)+12,""),IF(AND(YEAR(_xlfn.SINGLE(FebSun1)+19)=_xlfn.SINGLE(AnnéeCivile),MONTH(_xlfn.SINGLE(FebSun1)+19)=2),_xlfn.SINGLE(FebSun1)+19,""))</f>
        <v>43874</v>
      </c>
      <c r="V11" s="14">
        <f>IF(DAY(_xlfn.SINGLE(FebSun1))=1,IF(AND(YEAR(_xlfn.SINGLE(FebSun1)+13)=_xlfn.SINGLE(AnnéeCivile),MONTH(_xlfn.SINGLE(FebSun1)+13)=2),_xlfn.SINGLE(FebSun1)+13,""),IF(AND(YEAR(_xlfn.SINGLE(FebSun1)+20)=_xlfn.SINGLE(AnnéeCivile),MONTH(_xlfn.SINGLE(FebSun1)+20)=2),_xlfn.SINGLE(FebSun1)+20,""))</f>
        <v>43875</v>
      </c>
      <c r="W11" s="14">
        <f>IF(DAY(_xlfn.SINGLE(FebSun1))=1,IF(AND(YEAR(_xlfn.SINGLE(FebSun1)+14)=_xlfn.SINGLE(AnnéeCivile),MONTH(_xlfn.SINGLE(FebSun1)+14)=2),_xlfn.SINGLE(FebSun1)+14,""),IF(AND(YEAR(_xlfn.SINGLE(FebSun1)+21)=_xlfn.SINGLE(AnnéeCivile),MONTH(_xlfn.SINGLE(FebSun1)+21)=2),_xlfn.SINGLE(FebSun1)+21,""))</f>
        <v>43876</v>
      </c>
      <c r="X11" s="14">
        <f>IF(DAY(_xlfn.SINGLE(FebSun1))=1,IF(AND(YEAR(_xlfn.SINGLE(FebSun1)+15)=_xlfn.SINGLE(AnnéeCivile),MONTH(_xlfn.SINGLE(FebSun1)+15)=2),_xlfn.SINGLE(FebSun1)+15,""),IF(AND(YEAR(_xlfn.SINGLE(FebSun1)+22)=_xlfn.SINGLE(AnnéeCivile),MONTH(_xlfn.SINGLE(FebSun1)+22)=2),_xlfn.SINGLE(FebSun1)+22,""))</f>
        <v>43877</v>
      </c>
      <c r="Y11" s="14">
        <f>IF(DAY(_xlfn.SINGLE(FebSun1))=1,IF(AND(YEAR(_xlfn.SINGLE(FebSun1)+16)=_xlfn.SINGLE(AnnéeCivile),MONTH(_xlfn.SINGLE(FebSun1)+16)=2),_xlfn.SINGLE(FebSun1)+16,""),IF(AND(YEAR(_xlfn.SINGLE(FebSun1)+23)=_xlfn.SINGLE(AnnéeCivile),MONTH(_xlfn.SINGLE(FebSun1)+23)=2),_xlfn.SINGLE(FebSun1)+23,""))</f>
        <v>43878</v>
      </c>
      <c r="Z11" s="14">
        <f>IF(DAY(_xlfn.SINGLE(FebSun1))=1,IF(AND(YEAR(_xlfn.SINGLE(FebSun1)+17)=_xlfn.SINGLE(AnnéeCivile),MONTH(_xlfn.SINGLE(FebSun1)+17)=2),_xlfn.SINGLE(FebSun1)+17,""),IF(AND(YEAR(_xlfn.SINGLE(FebSun1)+24)=_xlfn.SINGLE(AnnéeCivile),MONTH(_xlfn.SINGLE(FebSun1)+24)=2),_xlfn.SINGLE(FebSun1)+24,""))</f>
        <v>43879</v>
      </c>
      <c r="AA11" s="14">
        <f>IF(DAY(_xlfn.SINGLE(FebSun1))=1,IF(AND(YEAR(_xlfn.SINGLE(FebSun1)+18)=_xlfn.SINGLE(AnnéeCivile),MONTH(_xlfn.SINGLE(FebSun1)+18)=2),_xlfn.SINGLE(FebSun1)+18,""),IF(AND(YEAR(_xlfn.SINGLE(FebSun1)+25)=_xlfn.SINGLE(AnnéeCivile),MONTH(_xlfn.SINGLE(FebSun1)+25)=2),_xlfn.SINGLE(FebSun1)+25,""))</f>
        <v>43880</v>
      </c>
      <c r="AB11" s="14">
        <f>IF(DAY(_xlfn.SINGLE(FebSun1))=1,IF(AND(YEAR(_xlfn.SINGLE(FebSun1)+19)=_xlfn.SINGLE(AnnéeCivile),MONTH(_xlfn.SINGLE(FebSun1)+19)=2),_xlfn.SINGLE(FebSun1)+19,""),IF(AND(YEAR(_xlfn.SINGLE(FebSun1)+26)=_xlfn.SINGLE(AnnéeCivile),MONTH(_xlfn.SINGLE(FebSun1)+26)=2),_xlfn.SINGLE(FebSun1)+26,""))</f>
        <v>43881</v>
      </c>
      <c r="AC11" s="14">
        <f>IF(DAY(_xlfn.SINGLE(FebSun1))=1,IF(AND(YEAR(_xlfn.SINGLE(FebSun1)+20)=_xlfn.SINGLE(AnnéeCivile),MONTH(_xlfn.SINGLE(FebSun1)+20)=2),_xlfn.SINGLE(FebSun1)+20,""),IF(AND(YEAR(_xlfn.SINGLE(FebSun1)+27)=_xlfn.SINGLE(AnnéeCivile),MONTH(_xlfn.SINGLE(FebSun1)+27)=2),_xlfn.SINGLE(FebSun1)+27,""))</f>
        <v>43882</v>
      </c>
      <c r="AD11" s="14">
        <f>IF(DAY(_xlfn.SINGLE(FebSun1))=1,IF(AND(YEAR(_xlfn.SINGLE(FebSun1)+21)=_xlfn.SINGLE(AnnéeCivile),MONTH(_xlfn.SINGLE(FebSun1)+21)=2),_xlfn.SINGLE(FebSun1)+21,""),IF(AND(YEAR(_xlfn.SINGLE(FebSun1)+28)=_xlfn.SINGLE(AnnéeCivile),MONTH(_xlfn.SINGLE(FebSun1)+28)=2),_xlfn.SINGLE(FebSun1)+28,""))</f>
        <v>43883</v>
      </c>
      <c r="AE11" s="14">
        <f>IF(DAY(_xlfn.SINGLE(FebSun1))=1,IF(AND(YEAR(_xlfn.SINGLE(FebSun1)+22)=_xlfn.SINGLE(AnnéeCivile),MONTH(_xlfn.SINGLE(FebSun1)+22)=2),_xlfn.SINGLE(FebSun1)+22,""),IF(AND(YEAR(_xlfn.SINGLE(FebSun1)+29)=_xlfn.SINGLE(AnnéeCivile),MONTH(_xlfn.SINGLE(FebSun1)+29)=2),_xlfn.SINGLE(FebSun1)+29,""))</f>
        <v>43884</v>
      </c>
      <c r="AF11" s="14">
        <f>IF(DAY(_xlfn.SINGLE(FebSun1))=1,IF(AND(YEAR(_xlfn.SINGLE(FebSun1)+23)=_xlfn.SINGLE(AnnéeCivile),MONTH(_xlfn.SINGLE(FebSun1)+23)=2),_xlfn.SINGLE(FebSun1)+23,""),IF(AND(YEAR(_xlfn.SINGLE(FebSun1)+30)=_xlfn.SINGLE(AnnéeCivile),MONTH(_xlfn.SINGLE(FebSun1)+30)=2),_xlfn.SINGLE(FebSun1)+30,""))</f>
        <v>43885</v>
      </c>
      <c r="AG11" s="14">
        <f>IF(DAY(_xlfn.SINGLE(FebSun1))=1,IF(AND(YEAR(_xlfn.SINGLE(FebSun1)+24)=_xlfn.SINGLE(AnnéeCivile),MONTH(_xlfn.SINGLE(FebSun1)+24)=2),_xlfn.SINGLE(FebSun1)+24,""),IF(AND(YEAR(_xlfn.SINGLE(FebSun1)+31)=_xlfn.SINGLE(AnnéeCivile),MONTH(_xlfn.SINGLE(FebSun1)+31)=2),_xlfn.SINGLE(FebSun1)+31,""))</f>
        <v>43886</v>
      </c>
      <c r="AH11" s="14">
        <f>IF(DAY(_xlfn.SINGLE(FebSun1))=1,IF(AND(YEAR(_xlfn.SINGLE(FebSun1)+25)=_xlfn.SINGLE(AnnéeCivile),MONTH(_xlfn.SINGLE(FebSun1)+25)=2),_xlfn.SINGLE(FebSun1)+25,""),IF(AND(YEAR(_xlfn.SINGLE(FebSun1)+32)=_xlfn.SINGLE(AnnéeCivile),MONTH(_xlfn.SINGLE(FebSun1)+32)=2),_xlfn.SINGLE(FebSun1)+32,""))</f>
        <v>43887</v>
      </c>
      <c r="AI11" s="14">
        <f>IF(DAY(_xlfn.SINGLE(FebSun1))=1,IF(AND(YEAR(_xlfn.SINGLE(FebSun1)+26)=_xlfn.SINGLE(AnnéeCivile),MONTH(_xlfn.SINGLE(FebSun1)+26)=2),_xlfn.SINGLE(FebSun1)+26,""),IF(AND(YEAR(_xlfn.SINGLE(FebSun1)+33)=_xlfn.SINGLE(AnnéeCivile),MONTH(_xlfn.SINGLE(FebSun1)+33)=2),_xlfn.SINGLE(FebSun1)+33,""))</f>
        <v>43888</v>
      </c>
      <c r="AJ11" s="14">
        <f>IF(DAY(_xlfn.SINGLE(FebSun1))=1,IF(AND(YEAR(_xlfn.SINGLE(FebSun1)+27)=_xlfn.SINGLE(AnnéeCivile),MONTH(_xlfn.SINGLE(FebSun1)+27)=2),_xlfn.SINGLE(FebSun1)+27,""),IF(AND(YEAR(_xlfn.SINGLE(FebSun1)+34)=_xlfn.SINGLE(AnnéeCivile),MONTH(_xlfn.SINGLE(FebSun1)+34)=2),_xlfn.SINGLE(FebSun1)+34,""))</f>
        <v>43889</v>
      </c>
      <c r="AK11" s="14">
        <f>IF(DAY(_xlfn.SINGLE(FebSun1))=1,IF(AND(YEAR(_xlfn.SINGLE(FebSun1)+28)=_xlfn.SINGLE(AnnéeCivile),MONTH(_xlfn.SINGLE(FebSun1)+28)=2),_xlfn.SINGLE(FebSun1)+28,""),IF(AND(YEAR(_xlfn.SINGLE(FebSun1)+35)=_xlfn.SINGLE(AnnéeCivile),MONTH(_xlfn.SINGLE(FebSun1)+35)=2),_xlfn.SINGLE(FebSun1)+35,""))</f>
        <v>43890</v>
      </c>
      <c r="AL11" s="14" t="str">
        <f>IF(DAY(_xlfn.SINGLE(FebSun1))=1,IF(AND(YEAR(_xlfn.SINGLE(FebSun1)+29)=_xlfn.SINGLE(AnnéeCivile),MONTH(_xlfn.SINGLE(FebSun1)+29)=2),_xlfn.SINGLE(FebSun1)+29,""),IF(AND(YEAR(_xlfn.SINGLE(FebSun1)+36)=_xlfn.SINGLE(AnnéeCivile),MONTH(_xlfn.SINGLE(FebSun1)+36)=2),_xlfn.SINGLE(FebSun1)+36,""))</f>
        <v/>
      </c>
      <c r="AM11" s="15" t="str">
        <f>IF(DAY(_xlfn.SINGLE(FebSun1))=1,IF(AND(YEAR(_xlfn.SINGLE(FebSun1)+30)=_xlfn.SINGLE(AnnéeCivile),MONTH(_xlfn.SINGLE(FebSun1)+30)=2),_xlfn.SINGLE(FebSun1)+30,""),IF(AND(YEAR(_xlfn.SINGLE(FebSun1)+37)=_xlfn.SINGLE(AnnéeCivile),MONTH(_xlfn.SINGLE(FebSun1)+37)=2),_xlfn.SINGLE(FebSun1)+37,""))</f>
        <v/>
      </c>
    </row>
    <row r="12" spans="2:39" s="9" customFormat="1" ht="19" customHeight="1" x14ac:dyDescent="0.4">
      <c r="B12" s="48"/>
      <c r="C12" s="13" t="s">
        <v>0</v>
      </c>
      <c r="D12" s="13" t="s">
        <v>1</v>
      </c>
      <c r="E12" s="13" t="s">
        <v>2</v>
      </c>
      <c r="F12" s="13" t="s">
        <v>3</v>
      </c>
      <c r="G12" s="13" t="s">
        <v>4</v>
      </c>
      <c r="H12" s="13" t="s">
        <v>5</v>
      </c>
      <c r="I12" s="13" t="s">
        <v>6</v>
      </c>
      <c r="J12" s="13" t="s">
        <v>0</v>
      </c>
      <c r="K12" s="13" t="s">
        <v>1</v>
      </c>
      <c r="L12" s="13" t="s">
        <v>2</v>
      </c>
      <c r="M12" s="13" t="s">
        <v>3</v>
      </c>
      <c r="N12" s="13" t="s">
        <v>4</v>
      </c>
      <c r="O12" s="13" t="s">
        <v>5</v>
      </c>
      <c r="P12" s="13" t="s">
        <v>6</v>
      </c>
      <c r="Q12" s="13" t="s">
        <v>0</v>
      </c>
      <c r="R12" s="13" t="s">
        <v>1</v>
      </c>
      <c r="S12" s="13" t="s">
        <v>2</v>
      </c>
      <c r="T12" s="13" t="s">
        <v>3</v>
      </c>
      <c r="U12" s="13" t="s">
        <v>4</v>
      </c>
      <c r="V12" s="13" t="s">
        <v>5</v>
      </c>
      <c r="W12" s="13" t="s">
        <v>6</v>
      </c>
      <c r="X12" s="13" t="s">
        <v>0</v>
      </c>
      <c r="Y12" s="13" t="s">
        <v>1</v>
      </c>
      <c r="Z12" s="13" t="s">
        <v>2</v>
      </c>
      <c r="AA12" s="13" t="s">
        <v>3</v>
      </c>
      <c r="AB12" s="13" t="s">
        <v>4</v>
      </c>
      <c r="AC12" s="13" t="s">
        <v>5</v>
      </c>
      <c r="AD12" s="13" t="s">
        <v>6</v>
      </c>
      <c r="AE12" s="13" t="s">
        <v>0</v>
      </c>
      <c r="AF12" s="13" t="s">
        <v>1</v>
      </c>
      <c r="AG12" s="13" t="s">
        <v>2</v>
      </c>
      <c r="AH12" s="13" t="s">
        <v>3</v>
      </c>
      <c r="AI12" s="13" t="s">
        <v>4</v>
      </c>
      <c r="AJ12" s="13" t="s">
        <v>5</v>
      </c>
      <c r="AK12" s="13" t="s">
        <v>6</v>
      </c>
      <c r="AL12" s="13" t="s">
        <v>0</v>
      </c>
      <c r="AM12" s="16" t="s">
        <v>1</v>
      </c>
    </row>
    <row r="13" spans="2:39" ht="19" customHeight="1" x14ac:dyDescent="0.4">
      <c r="B13" s="10" t="str">
        <f>IF(Job1_Name="","",Job1_Name)</f>
        <v>Salle</v>
      </c>
      <c r="C13" s="41" t="str">
        <f t="shared" ref="C13:AM13" si="3">IF(OR(NOT(ISNUMBER(C11)),C11&lt;Job1_StartDate),"",IF(MID(Job1_Pattern,MOD(C11-Job1_StartDate,LEN(Job1_Pattern))+1,1)=Job1_Shift1_Code,1,IF(MID(Job1_Pattern,MOD(C11-Job1_StartDate,LEN(Job1_Pattern))+1,1)=Job1_Shift2_Code,2,IF(MID(Job1_Pattern,MOD(C11-Job1_StartDate,LEN(Job1_Pattern))+1,1)=Job1_Shift3_Code,3,""))))</f>
        <v/>
      </c>
      <c r="D13" s="41" t="str">
        <f t="shared" si="3"/>
        <v/>
      </c>
      <c r="E13" s="41" t="str">
        <f t="shared" si="3"/>
        <v/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 t="str">
        <f t="shared" si="3"/>
        <v/>
      </c>
    </row>
    <row r="14" spans="2:39" ht="19" customHeight="1" x14ac:dyDescent="0.4">
      <c r="B14" s="11" t="str">
        <f>IF(Job2_Name="","",Job2_Name)</f>
        <v xml:space="preserve">Plonge </v>
      </c>
      <c r="C14" s="42" t="str">
        <f t="shared" ref="C14:AM14" si="4">IF(OR(NOT(ISNUMBER(C11)),C11&lt;Job2_StartDate),"",IF(MID(Job2_Pattern,MOD(C11-Job2_StartDate,LEN(Job2_Pattern))+1,1)=Job2_Shift1_Code,1,IF(MID(Job2_Pattern,MOD(C11-Job2_StartDate,LEN(Job2_Pattern))+1,1)=Job2_Shift2_Code,2,IF(MID(Job2_Pattern,MOD(C11-Job2_StartDate,LEN(Job2_Pattern))+1,1)=Job2_Shift3_Code,3,""))))</f>
        <v/>
      </c>
      <c r="D14" s="42" t="str">
        <f t="shared" si="4"/>
        <v/>
      </c>
      <c r="E14" s="42" t="str">
        <f t="shared" si="4"/>
        <v/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 t="str">
        <f t="shared" si="4"/>
        <v/>
      </c>
    </row>
    <row r="15" spans="2:39" ht="19" customHeight="1" x14ac:dyDescent="0.4">
      <c r="B15" s="11" t="str">
        <f>IF(Job3_Name="","",Job3_Name)</f>
        <v>Cuisine</v>
      </c>
      <c r="C15" s="42" t="str">
        <f t="shared" ref="C15:AM15" si="5">IF(OR(NOT(ISNUMBER(C11)),C11&lt;Job3_StartDate),"",IF(MID(Job3_Pattern,MOD(C11-Job3_StartDate,LEN(Job3_Pattern))+1,1)=Job3_Shift1_Code,1,IF(MID(Job3_Pattern,MOD(C11-Job3_StartDate,LEN(Job3_Pattern))+1,1)=Job3_Shift2_Code,2,IF(MID(Job3_Pattern,MOD(C11-Job3_StartDate,LEN(Job3_Pattern))+1,1)=Job3_Shift3_Code,3,""))))</f>
        <v/>
      </c>
      <c r="D15" s="42" t="str">
        <f t="shared" si="5"/>
        <v/>
      </c>
      <c r="E15" s="42" t="str">
        <f t="shared" si="5"/>
        <v/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 t="str">
        <f t="shared" si="5"/>
        <v/>
      </c>
    </row>
    <row r="16" spans="2:39" ht="12" customHeight="1" x14ac:dyDescent="0.4"/>
    <row r="17" spans="2:39" s="12" customFormat="1" ht="19" customHeight="1" x14ac:dyDescent="0.4">
      <c r="B17" s="47">
        <f>DATE(_xlfn.SINGLE(AnnéeCivile),3,1)</f>
        <v>43891</v>
      </c>
      <c r="C17" s="14">
        <f>IF(DAY(_xlfn.SINGLE(MarSun1))=1,"",IF(AND(YEAR(_xlfn.SINGLE(MarSun1)+1)=_xlfn.SINGLE(AnnéeCivile),MONTH(_xlfn.SINGLE(MarSun1)+1)=3),_xlfn.SINGLE(MarSun1)+1,""))</f>
        <v>43891</v>
      </c>
      <c r="D17" s="14">
        <f>IF(DAY(_xlfn.SINGLE(MarSun1))=1,"",IF(AND(YEAR(_xlfn.SINGLE(MarSun1)+2)=_xlfn.SINGLE(AnnéeCivile),MONTH(_xlfn.SINGLE(MarSun1)+2)=3),_xlfn.SINGLE(MarSun1)+2,""))</f>
        <v>43892</v>
      </c>
      <c r="E17" s="14">
        <f>IF(DAY(_xlfn.SINGLE(MarSun1))=1,"",IF(AND(YEAR(_xlfn.SINGLE(MarSun1)+3)=_xlfn.SINGLE(AnnéeCivile),MONTH(_xlfn.SINGLE(MarSun1)+3)=3),_xlfn.SINGLE(MarSun1)+3,""))</f>
        <v>43893</v>
      </c>
      <c r="F17" s="14">
        <f>IF(DAY(_xlfn.SINGLE(MarSun1))=1,"",IF(AND(YEAR(_xlfn.SINGLE(MarSun1)+4)=_xlfn.SINGLE(AnnéeCivile),MONTH(_xlfn.SINGLE(MarSun1)+4)=3),_xlfn.SINGLE(MarSun1)+4,""))</f>
        <v>43894</v>
      </c>
      <c r="G17" s="14">
        <f>IF(DAY(_xlfn.SINGLE(MarSun1))=1,"",IF(AND(YEAR(_xlfn.SINGLE(MarSun1)+5)=_xlfn.SINGLE(AnnéeCivile),MONTH(_xlfn.SINGLE(MarSun1)+5)=3),_xlfn.SINGLE(MarSun1)+5,""))</f>
        <v>43895</v>
      </c>
      <c r="H17" s="14">
        <f>IF(DAY(_xlfn.SINGLE(MarSun1))=1,"",IF(AND(YEAR(_xlfn.SINGLE(MarSun1)+6)=_xlfn.SINGLE(AnnéeCivile),MONTH(_xlfn.SINGLE(MarSun1)+6)=3),_xlfn.SINGLE(MarSun1)+6,""))</f>
        <v>43896</v>
      </c>
      <c r="I17" s="14">
        <f>_xlfn.SINGLE(IF(DAY(_xlfn.SINGLE(MarSun1))=1,IF(AND(YEAR(_xlfn.SINGLE(MarSun1))=_xlfn.SINGLE(AnnéeCivile),MONTH(_xlfn.SINGLE(MarSun1))=3),MarSun1,""),IF(AND(YEAR(_xlfn.SINGLE(MarSun1)+7)=_xlfn.SINGLE(AnnéeCivile),MONTH(_xlfn.SINGLE(MarSun1)+7)=3),_xlfn.SINGLE(MarSun1)+7,"")))</f>
        <v>43897</v>
      </c>
      <c r="J17" s="14">
        <f>IF(DAY(_xlfn.SINGLE(MarSun1))=1,IF(AND(YEAR(_xlfn.SINGLE(MarSun1)+1)=_xlfn.SINGLE(AnnéeCivile),MONTH(_xlfn.SINGLE(MarSun1)+1)=3),_xlfn.SINGLE(MarSun1)+1,""),IF(AND(YEAR(_xlfn.SINGLE(MarSun1)+8)=_xlfn.SINGLE(AnnéeCivile),MONTH(_xlfn.SINGLE(MarSun1)+8)=3),_xlfn.SINGLE(MarSun1)+8,""))</f>
        <v>43898</v>
      </c>
      <c r="K17" s="14">
        <f>IF(DAY(_xlfn.SINGLE(MarSun1))=1,IF(AND(YEAR(_xlfn.SINGLE(MarSun1)+2)=_xlfn.SINGLE(AnnéeCivile),MONTH(_xlfn.SINGLE(MarSun1)+2)=3),_xlfn.SINGLE(MarSun1)+2,""),IF(AND(YEAR(_xlfn.SINGLE(MarSun1)+9)=_xlfn.SINGLE(AnnéeCivile),MONTH(_xlfn.SINGLE(MarSun1)+9)=3),_xlfn.SINGLE(MarSun1)+9,""))</f>
        <v>43899</v>
      </c>
      <c r="L17" s="14">
        <f>IF(DAY(_xlfn.SINGLE(MarSun1))=1,IF(AND(YEAR(_xlfn.SINGLE(MarSun1)+3)=_xlfn.SINGLE(AnnéeCivile),MONTH(_xlfn.SINGLE(MarSun1)+3)=3),_xlfn.SINGLE(MarSun1)+3,""),IF(AND(YEAR(_xlfn.SINGLE(MarSun1)+10)=_xlfn.SINGLE(AnnéeCivile),MONTH(_xlfn.SINGLE(MarSun1)+10)=3),_xlfn.SINGLE(MarSun1)+10,""))</f>
        <v>43900</v>
      </c>
      <c r="M17" s="14">
        <f>IF(DAY(_xlfn.SINGLE(MarSun1))=1,IF(AND(YEAR(_xlfn.SINGLE(MarSun1)+4)=_xlfn.SINGLE(AnnéeCivile),MONTH(_xlfn.SINGLE(MarSun1)+4)=3),_xlfn.SINGLE(MarSun1)+4,""),IF(AND(YEAR(_xlfn.SINGLE(MarSun1)+11)=_xlfn.SINGLE(AnnéeCivile),MONTH(_xlfn.SINGLE(MarSun1)+11)=3),_xlfn.SINGLE(MarSun1)+11,""))</f>
        <v>43901</v>
      </c>
      <c r="N17" s="14">
        <f>IF(DAY(_xlfn.SINGLE(MarSun1))=1,IF(AND(YEAR(_xlfn.SINGLE(MarSun1)+5)=_xlfn.SINGLE(AnnéeCivile),MONTH(_xlfn.SINGLE(MarSun1)+5)=3),_xlfn.SINGLE(MarSun1)+5,""),IF(AND(YEAR(_xlfn.SINGLE(MarSun1)+12)=_xlfn.SINGLE(AnnéeCivile),MONTH(_xlfn.SINGLE(MarSun1)+12)=3),_xlfn.SINGLE(MarSun1)+12,""))</f>
        <v>43902</v>
      </c>
      <c r="O17" s="14">
        <f>IF(DAY(_xlfn.SINGLE(MarSun1))=1,IF(AND(YEAR(_xlfn.SINGLE(MarSun1)+6)=_xlfn.SINGLE(AnnéeCivile),MONTH(_xlfn.SINGLE(MarSun1)+6)=3),_xlfn.SINGLE(MarSun1)+6,""),IF(AND(YEAR(_xlfn.SINGLE(MarSun1)+13)=_xlfn.SINGLE(AnnéeCivile),MONTH(_xlfn.SINGLE(MarSun1)+13)=3),_xlfn.SINGLE(MarSun1)+13,""))</f>
        <v>43903</v>
      </c>
      <c r="P17" s="14">
        <f>IF(DAY(_xlfn.SINGLE(MarSun1))=1,IF(AND(YEAR(_xlfn.SINGLE(MarSun1)+7)=_xlfn.SINGLE(AnnéeCivile),MONTH(_xlfn.SINGLE(MarSun1)+7)=3),_xlfn.SINGLE(MarSun1)+7,""),IF(AND(YEAR(_xlfn.SINGLE(MarSun1)+14)=_xlfn.SINGLE(AnnéeCivile),MONTH(_xlfn.SINGLE(MarSun1)+14)=3),_xlfn.SINGLE(MarSun1)+14,""))</f>
        <v>43904</v>
      </c>
      <c r="Q17" s="14">
        <f>IF(DAY(_xlfn.SINGLE(MarSun1))=1,IF(AND(YEAR(_xlfn.SINGLE(MarSun1)+8)=_xlfn.SINGLE(AnnéeCivile),MONTH(_xlfn.SINGLE(MarSun1)+8)=3),_xlfn.SINGLE(MarSun1)+8,""),IF(AND(YEAR(_xlfn.SINGLE(MarSun1)+15)=_xlfn.SINGLE(AnnéeCivile),MONTH(_xlfn.SINGLE(MarSun1)+15)=3),_xlfn.SINGLE(MarSun1)+15,""))</f>
        <v>43905</v>
      </c>
      <c r="R17" s="14">
        <f>IF(DAY(_xlfn.SINGLE(MarSun1))=1,IF(AND(YEAR(_xlfn.SINGLE(MarSun1)+9)=_xlfn.SINGLE(AnnéeCivile),MONTH(_xlfn.SINGLE(MarSun1)+9)=3),_xlfn.SINGLE(MarSun1)+9,""),IF(AND(YEAR(_xlfn.SINGLE(MarSun1)+16)=_xlfn.SINGLE(AnnéeCivile),MONTH(_xlfn.SINGLE(MarSun1)+16)=3),_xlfn.SINGLE(MarSun1)+16,""))</f>
        <v>43906</v>
      </c>
      <c r="S17" s="14">
        <f>IF(DAY(_xlfn.SINGLE(MarSun1))=1,IF(AND(YEAR(_xlfn.SINGLE(MarSun1)+10)=_xlfn.SINGLE(AnnéeCivile),MONTH(_xlfn.SINGLE(MarSun1)+10)=3),_xlfn.SINGLE(MarSun1)+10,""),IF(AND(YEAR(_xlfn.SINGLE(MarSun1)+17)=_xlfn.SINGLE(AnnéeCivile),MONTH(_xlfn.SINGLE(MarSun1)+17)=3),_xlfn.SINGLE(MarSun1)+17,""))</f>
        <v>43907</v>
      </c>
      <c r="T17" s="14">
        <f>IF(DAY(_xlfn.SINGLE(MarSun1))=1,IF(AND(YEAR(_xlfn.SINGLE(MarSun1)+11)=_xlfn.SINGLE(AnnéeCivile),MONTH(_xlfn.SINGLE(MarSun1)+11)=3),_xlfn.SINGLE(MarSun1)+11,""),IF(AND(YEAR(_xlfn.SINGLE(MarSun1)+18)=_xlfn.SINGLE(AnnéeCivile),MONTH(_xlfn.SINGLE(MarSun1)+18)=3),_xlfn.SINGLE(MarSun1)+18,""))</f>
        <v>43908</v>
      </c>
      <c r="U17" s="14">
        <f>IF(DAY(_xlfn.SINGLE(MarSun1))=1,IF(AND(YEAR(_xlfn.SINGLE(MarSun1)+12)=_xlfn.SINGLE(AnnéeCivile),MONTH(_xlfn.SINGLE(MarSun1)+12)=3),_xlfn.SINGLE(MarSun1)+12,""),IF(AND(YEAR(_xlfn.SINGLE(MarSun1)+19)=_xlfn.SINGLE(AnnéeCivile),MONTH(_xlfn.SINGLE(MarSun1)+19)=3),_xlfn.SINGLE(MarSun1)+19,""))</f>
        <v>43909</v>
      </c>
      <c r="V17" s="14">
        <f>IF(DAY(_xlfn.SINGLE(MarSun1))=1,IF(AND(YEAR(_xlfn.SINGLE(MarSun1)+13)=_xlfn.SINGLE(AnnéeCivile),MONTH(_xlfn.SINGLE(MarSun1)+13)=3),_xlfn.SINGLE(MarSun1)+13,""),IF(AND(YEAR(_xlfn.SINGLE(MarSun1)+20)=_xlfn.SINGLE(AnnéeCivile),MONTH(_xlfn.SINGLE(MarSun1)+20)=3),_xlfn.SINGLE(MarSun1)+20,""))</f>
        <v>43910</v>
      </c>
      <c r="W17" s="14">
        <f>IF(DAY(_xlfn.SINGLE(MarSun1))=1,IF(AND(YEAR(_xlfn.SINGLE(MarSun1)+14)=_xlfn.SINGLE(AnnéeCivile),MONTH(_xlfn.SINGLE(MarSun1)+14)=3),_xlfn.SINGLE(MarSun1)+14,""),IF(AND(YEAR(_xlfn.SINGLE(MarSun1)+21)=_xlfn.SINGLE(AnnéeCivile),MONTH(_xlfn.SINGLE(MarSun1)+21)=3),_xlfn.SINGLE(MarSun1)+21,""))</f>
        <v>43911</v>
      </c>
      <c r="X17" s="14">
        <f>IF(DAY(_xlfn.SINGLE(MarSun1))=1,IF(AND(YEAR(_xlfn.SINGLE(MarSun1)+15)=_xlfn.SINGLE(AnnéeCivile),MONTH(_xlfn.SINGLE(MarSun1)+15)=3),_xlfn.SINGLE(MarSun1)+15,""),IF(AND(YEAR(_xlfn.SINGLE(MarSun1)+22)=_xlfn.SINGLE(AnnéeCivile),MONTH(_xlfn.SINGLE(MarSun1)+22)=3),_xlfn.SINGLE(MarSun1)+22,""))</f>
        <v>43912</v>
      </c>
      <c r="Y17" s="14">
        <f>IF(DAY(_xlfn.SINGLE(MarSun1))=1,IF(AND(YEAR(_xlfn.SINGLE(MarSun1)+16)=_xlfn.SINGLE(AnnéeCivile),MONTH(_xlfn.SINGLE(MarSun1)+16)=3),_xlfn.SINGLE(MarSun1)+16,""),IF(AND(YEAR(_xlfn.SINGLE(MarSun1)+23)=_xlfn.SINGLE(AnnéeCivile),MONTH(_xlfn.SINGLE(MarSun1)+23)=3),_xlfn.SINGLE(MarSun1)+23,""))</f>
        <v>43913</v>
      </c>
      <c r="Z17" s="14">
        <f>IF(DAY(_xlfn.SINGLE(MarSun1))=1,IF(AND(YEAR(_xlfn.SINGLE(MarSun1)+17)=_xlfn.SINGLE(AnnéeCivile),MONTH(_xlfn.SINGLE(MarSun1)+17)=3),_xlfn.SINGLE(MarSun1)+17,""),IF(AND(YEAR(_xlfn.SINGLE(MarSun1)+24)=_xlfn.SINGLE(AnnéeCivile),MONTH(_xlfn.SINGLE(MarSun1)+24)=3),_xlfn.SINGLE(MarSun1)+24,""))</f>
        <v>43914</v>
      </c>
      <c r="AA17" s="14">
        <f>IF(DAY(_xlfn.SINGLE(MarSun1))=1,IF(AND(YEAR(_xlfn.SINGLE(MarSun1)+18)=_xlfn.SINGLE(AnnéeCivile),MONTH(_xlfn.SINGLE(MarSun1)+18)=3),_xlfn.SINGLE(MarSun1)+18,""),IF(AND(YEAR(_xlfn.SINGLE(MarSun1)+25)=_xlfn.SINGLE(AnnéeCivile),MONTH(_xlfn.SINGLE(MarSun1)+25)=3),_xlfn.SINGLE(MarSun1)+25,""))</f>
        <v>43915</v>
      </c>
      <c r="AB17" s="14">
        <f>IF(DAY(_xlfn.SINGLE(MarSun1))=1,IF(AND(YEAR(_xlfn.SINGLE(MarSun1)+19)=_xlfn.SINGLE(AnnéeCivile),MONTH(_xlfn.SINGLE(MarSun1)+19)=3),_xlfn.SINGLE(MarSun1)+19,""),IF(AND(YEAR(_xlfn.SINGLE(MarSun1)+26)=_xlfn.SINGLE(AnnéeCivile),MONTH(_xlfn.SINGLE(MarSun1)+26)=3),_xlfn.SINGLE(MarSun1)+26,""))</f>
        <v>43916</v>
      </c>
      <c r="AC17" s="14">
        <f>IF(DAY(_xlfn.SINGLE(MarSun1))=1,IF(AND(YEAR(_xlfn.SINGLE(MarSun1)+20)=_xlfn.SINGLE(AnnéeCivile),MONTH(_xlfn.SINGLE(MarSun1)+20)=3),_xlfn.SINGLE(MarSun1)+20,""),IF(AND(YEAR(_xlfn.SINGLE(MarSun1)+27)=_xlfn.SINGLE(AnnéeCivile),MONTH(_xlfn.SINGLE(MarSun1)+27)=3),_xlfn.SINGLE(MarSun1)+27,""))</f>
        <v>43917</v>
      </c>
      <c r="AD17" s="14">
        <f>IF(DAY(_xlfn.SINGLE(MarSun1))=1,IF(AND(YEAR(_xlfn.SINGLE(MarSun1)+21)=_xlfn.SINGLE(AnnéeCivile),MONTH(_xlfn.SINGLE(MarSun1)+21)=3),_xlfn.SINGLE(MarSun1)+21,""),IF(AND(YEAR(_xlfn.SINGLE(MarSun1)+28)=_xlfn.SINGLE(AnnéeCivile),MONTH(_xlfn.SINGLE(MarSun1)+28)=3),_xlfn.SINGLE(MarSun1)+28,""))</f>
        <v>43918</v>
      </c>
      <c r="AE17" s="14">
        <f>IF(DAY(_xlfn.SINGLE(MarSun1))=1,IF(AND(YEAR(_xlfn.SINGLE(MarSun1)+22)=_xlfn.SINGLE(AnnéeCivile),MONTH(_xlfn.SINGLE(MarSun1)+22)=3),_xlfn.SINGLE(MarSun1)+22,""),IF(AND(YEAR(_xlfn.SINGLE(MarSun1)+29)=_xlfn.SINGLE(AnnéeCivile),MONTH(_xlfn.SINGLE(MarSun1)+29)=3),_xlfn.SINGLE(MarSun1)+29,""))</f>
        <v>43919</v>
      </c>
      <c r="AF17" s="14">
        <f>IF(DAY(_xlfn.SINGLE(MarSun1))=1,IF(AND(YEAR(_xlfn.SINGLE(MarSun1)+23)=_xlfn.SINGLE(AnnéeCivile),MONTH(_xlfn.SINGLE(MarSun1)+23)=3),_xlfn.SINGLE(MarSun1)+23,""),IF(AND(YEAR(_xlfn.SINGLE(MarSun1)+30)=_xlfn.SINGLE(AnnéeCivile),MONTH(_xlfn.SINGLE(MarSun1)+30)=3),_xlfn.SINGLE(MarSun1)+30,""))</f>
        <v>43920</v>
      </c>
      <c r="AG17" s="14">
        <f>IF(DAY(_xlfn.SINGLE(MarSun1))=1,IF(AND(YEAR(_xlfn.SINGLE(MarSun1)+24)=_xlfn.SINGLE(AnnéeCivile),MONTH(_xlfn.SINGLE(MarSun1)+24)=3),_xlfn.SINGLE(MarSun1)+24,""),IF(AND(YEAR(_xlfn.SINGLE(MarSun1)+31)=_xlfn.SINGLE(AnnéeCivile),MONTH(_xlfn.SINGLE(MarSun1)+31)=3),_xlfn.SINGLE(MarSun1)+31,""))</f>
        <v>43921</v>
      </c>
      <c r="AH17" s="14" t="str">
        <f>IF(DAY(_xlfn.SINGLE(MarSun1))=1,IF(AND(YEAR(_xlfn.SINGLE(MarSun1)+25)=_xlfn.SINGLE(AnnéeCivile),MONTH(_xlfn.SINGLE(MarSun1)+25)=3),_xlfn.SINGLE(MarSun1)+25,""),IF(AND(YEAR(_xlfn.SINGLE(MarSun1)+32)=_xlfn.SINGLE(AnnéeCivile),MONTH(_xlfn.SINGLE(MarSun1)+32)=3),_xlfn.SINGLE(MarSun1)+32,""))</f>
        <v/>
      </c>
      <c r="AI17" s="14" t="str">
        <f>IF(DAY(_xlfn.SINGLE(MarSun1))=1,IF(AND(YEAR(_xlfn.SINGLE(MarSun1)+26)=_xlfn.SINGLE(AnnéeCivile),MONTH(_xlfn.SINGLE(MarSun1)+26)=3),_xlfn.SINGLE(MarSun1)+26,""),IF(AND(YEAR(_xlfn.SINGLE(MarSun1)+33)=_xlfn.SINGLE(AnnéeCivile),MONTH(_xlfn.SINGLE(MarSun1)+33)=3),_xlfn.SINGLE(MarSun1)+33,""))</f>
        <v/>
      </c>
      <c r="AJ17" s="14" t="str">
        <f>IF(DAY(_xlfn.SINGLE(MarSun1))=1,IF(AND(YEAR(_xlfn.SINGLE(MarSun1)+27)=_xlfn.SINGLE(AnnéeCivile),MONTH(_xlfn.SINGLE(MarSun1)+27)=3),_xlfn.SINGLE(MarSun1)+27,""),IF(AND(YEAR(_xlfn.SINGLE(MarSun1)+34)=_xlfn.SINGLE(AnnéeCivile),MONTH(_xlfn.SINGLE(MarSun1)+34)=3),_xlfn.SINGLE(MarSun1)+34,""))</f>
        <v/>
      </c>
      <c r="AK17" s="14" t="str">
        <f>IF(DAY(_xlfn.SINGLE(MarSun1))=1,IF(AND(YEAR(_xlfn.SINGLE(MarSun1)+28)=_xlfn.SINGLE(AnnéeCivile),MONTH(_xlfn.SINGLE(MarSun1)+28)=3),_xlfn.SINGLE(MarSun1)+28,""),IF(AND(YEAR(_xlfn.SINGLE(MarSun1)+35)=_xlfn.SINGLE(AnnéeCivile),MONTH(_xlfn.SINGLE(MarSun1)+35)=3),_xlfn.SINGLE(MarSun1)+35,""))</f>
        <v/>
      </c>
      <c r="AL17" s="14" t="str">
        <f>IF(DAY(_xlfn.SINGLE(MarSun1))=1,IF(AND(YEAR(_xlfn.SINGLE(MarSun1)+29)=_xlfn.SINGLE(AnnéeCivile),MONTH(_xlfn.SINGLE(MarSun1)+29)=3),_xlfn.SINGLE(MarSun1)+29,""),IF(AND(YEAR(_xlfn.SINGLE(MarSun1)+36)=_xlfn.SINGLE(AnnéeCivile),MONTH(_xlfn.SINGLE(MarSun1)+36)=3),_xlfn.SINGLE(MarSun1)+36,""))</f>
        <v/>
      </c>
      <c r="AM17" s="15" t="str">
        <f>IF(DAY(_xlfn.SINGLE(MarSun1))=1,IF(AND(YEAR(_xlfn.SINGLE(MarSun1)+30)=_xlfn.SINGLE(AnnéeCivile),MONTH(_xlfn.SINGLE(MarSun1)+30)=3),_xlfn.SINGLE(MarSun1)+30,""),IF(AND(YEAR(_xlfn.SINGLE(MarSun1)+37)=_xlfn.SINGLE(AnnéeCivile),MONTH(_xlfn.SINGLE(MarSun1)+37)=3),_xlfn.SINGLE(MarSun1)+37,""))</f>
        <v/>
      </c>
    </row>
    <row r="18" spans="2:39" s="12" customFormat="1" ht="19" customHeight="1" x14ac:dyDescent="0.4">
      <c r="B18" s="48"/>
      <c r="C18" s="13" t="s">
        <v>0</v>
      </c>
      <c r="D18" s="13" t="s">
        <v>1</v>
      </c>
      <c r="E18" s="13" t="s">
        <v>2</v>
      </c>
      <c r="F18" s="13" t="s">
        <v>3</v>
      </c>
      <c r="G18" s="13" t="s">
        <v>4</v>
      </c>
      <c r="H18" s="13" t="s">
        <v>5</v>
      </c>
      <c r="I18" s="13" t="s">
        <v>6</v>
      </c>
      <c r="J18" s="13" t="s">
        <v>0</v>
      </c>
      <c r="K18" s="13" t="s">
        <v>1</v>
      </c>
      <c r="L18" s="13" t="s">
        <v>2</v>
      </c>
      <c r="M18" s="13" t="s">
        <v>3</v>
      </c>
      <c r="N18" s="13" t="s">
        <v>4</v>
      </c>
      <c r="O18" s="13" t="s">
        <v>5</v>
      </c>
      <c r="P18" s="13" t="s">
        <v>6</v>
      </c>
      <c r="Q18" s="13" t="s">
        <v>0</v>
      </c>
      <c r="R18" s="13" t="s">
        <v>1</v>
      </c>
      <c r="S18" s="13" t="s">
        <v>2</v>
      </c>
      <c r="T18" s="13" t="s">
        <v>3</v>
      </c>
      <c r="U18" s="13" t="s">
        <v>4</v>
      </c>
      <c r="V18" s="13" t="s">
        <v>5</v>
      </c>
      <c r="W18" s="13" t="s">
        <v>6</v>
      </c>
      <c r="X18" s="13" t="s">
        <v>0</v>
      </c>
      <c r="Y18" s="13" t="s">
        <v>1</v>
      </c>
      <c r="Z18" s="13" t="s">
        <v>2</v>
      </c>
      <c r="AA18" s="13" t="s">
        <v>3</v>
      </c>
      <c r="AB18" s="13" t="s">
        <v>4</v>
      </c>
      <c r="AC18" s="13" t="s">
        <v>5</v>
      </c>
      <c r="AD18" s="13" t="s">
        <v>6</v>
      </c>
      <c r="AE18" s="13" t="s">
        <v>0</v>
      </c>
      <c r="AF18" s="13" t="s">
        <v>1</v>
      </c>
      <c r="AG18" s="13" t="s">
        <v>2</v>
      </c>
      <c r="AH18" s="13" t="s">
        <v>3</v>
      </c>
      <c r="AI18" s="13" t="s">
        <v>4</v>
      </c>
      <c r="AJ18" s="13" t="s">
        <v>5</v>
      </c>
      <c r="AK18" s="13" t="s">
        <v>6</v>
      </c>
      <c r="AL18" s="13" t="s">
        <v>0</v>
      </c>
      <c r="AM18" s="16" t="s">
        <v>1</v>
      </c>
    </row>
    <row r="19" spans="2:39" ht="19" customHeight="1" x14ac:dyDescent="0.4">
      <c r="B19" s="10" t="str">
        <f>IF(Job1_Name="","",Job1_Name)</f>
        <v>Salle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2:39" ht="19" customHeight="1" x14ac:dyDescent="0.4">
      <c r="B20" s="11" t="str">
        <f>IF(Job2_Name="","",Job2_Name)</f>
        <v xml:space="preserve">Plonge 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2:39" ht="19" customHeight="1" x14ac:dyDescent="0.4">
      <c r="B21" s="11" t="str">
        <f>IF(Job3_Name="","",Job3_Name)</f>
        <v>Cuisine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2:39" ht="12" customHeight="1" x14ac:dyDescent="0.4"/>
    <row r="23" spans="2:39" s="12" customFormat="1" ht="19" customHeight="1" x14ac:dyDescent="0.4">
      <c r="B23" s="47">
        <f>DATE(_xlfn.SINGLE(AnnéeCivile),4,1)</f>
        <v>43922</v>
      </c>
      <c r="C23" s="14" t="str">
        <f>IF(DAY(_xlfn.SINGLE(AprSun1))=1,"",IF(AND(YEAR(_xlfn.SINGLE(AprSun1)+1)=_xlfn.SINGLE(AnnéeCivile),MONTH(_xlfn.SINGLE(AprSun1)+1)=4),_xlfn.SINGLE(AprSun1)+1,""))</f>
        <v/>
      </c>
      <c r="D23" s="14" t="str">
        <f>IF(DAY(_xlfn.SINGLE(AprSun1))=1,"",IF(AND(YEAR(_xlfn.SINGLE(AprSun1)+2)=_xlfn.SINGLE(AnnéeCivile),MONTH(_xlfn.SINGLE(AprSun1)+2)=4),_xlfn.SINGLE(AprSun1)+2,""))</f>
        <v/>
      </c>
      <c r="E23" s="14" t="str">
        <f>IF(DAY(_xlfn.SINGLE(AprSun1))=1,"",IF(AND(YEAR(_xlfn.SINGLE(AprSun1)+3)=_xlfn.SINGLE(AnnéeCivile),MONTH(_xlfn.SINGLE(AprSun1)+3)=4),_xlfn.SINGLE(AprSun1)+3,""))</f>
        <v/>
      </c>
      <c r="F23" s="14">
        <f>IF(DAY(_xlfn.SINGLE(AprSun1))=1,"",IF(AND(YEAR(_xlfn.SINGLE(AprSun1)+4)=_xlfn.SINGLE(AnnéeCivile),MONTH(_xlfn.SINGLE(AprSun1)+4)=4),_xlfn.SINGLE(AprSun1)+4,""))</f>
        <v>43922</v>
      </c>
      <c r="G23" s="14">
        <f>IF(DAY(_xlfn.SINGLE(AprSun1))=1,"",IF(AND(YEAR(_xlfn.SINGLE(AprSun1)+5)=_xlfn.SINGLE(AnnéeCivile),MONTH(_xlfn.SINGLE(AprSun1)+5)=4),_xlfn.SINGLE(AprSun1)+5,""))</f>
        <v>43923</v>
      </c>
      <c r="H23" s="14">
        <f>IF(DAY(_xlfn.SINGLE(AprSun1))=1,"",IF(AND(YEAR(_xlfn.SINGLE(AprSun1)+6)=_xlfn.SINGLE(AnnéeCivile),MONTH(_xlfn.SINGLE(AprSun1)+6)=4),_xlfn.SINGLE(AprSun1)+6,""))</f>
        <v>43924</v>
      </c>
      <c r="I23" s="14">
        <f>_xlfn.SINGLE(IF(DAY(_xlfn.SINGLE(AprSun1))=1,IF(AND(YEAR(_xlfn.SINGLE(AprSun1))=_xlfn.SINGLE(AnnéeCivile),MONTH(_xlfn.SINGLE(AprSun1))=4),AprSun1,""),IF(AND(YEAR(_xlfn.SINGLE(AprSun1)+7)=_xlfn.SINGLE(AnnéeCivile),MONTH(_xlfn.SINGLE(AprSun1)+7)=4),_xlfn.SINGLE(AprSun1)+7,"")))</f>
        <v>43925</v>
      </c>
      <c r="J23" s="14">
        <f>IF(DAY(_xlfn.SINGLE(AprSun1))=1,IF(AND(YEAR(_xlfn.SINGLE(AprSun1)+1)=_xlfn.SINGLE(AnnéeCivile),MONTH(_xlfn.SINGLE(AprSun1)+1)=4),_xlfn.SINGLE(AprSun1)+1,""),IF(AND(YEAR(_xlfn.SINGLE(AprSun1)+8)=_xlfn.SINGLE(AnnéeCivile),MONTH(_xlfn.SINGLE(AprSun1)+8)=4),_xlfn.SINGLE(AprSun1)+8,""))</f>
        <v>43926</v>
      </c>
      <c r="K23" s="14">
        <f>IF(DAY(_xlfn.SINGLE(AprSun1))=1,IF(AND(YEAR(_xlfn.SINGLE(AprSun1)+2)=_xlfn.SINGLE(AnnéeCivile),MONTH(_xlfn.SINGLE(AprSun1)+2)=4),_xlfn.SINGLE(AprSun1)+2,""),IF(AND(YEAR(_xlfn.SINGLE(AprSun1)+9)=_xlfn.SINGLE(AnnéeCivile),MONTH(_xlfn.SINGLE(AprSun1)+9)=4),_xlfn.SINGLE(AprSun1)+9,""))</f>
        <v>43927</v>
      </c>
      <c r="L23" s="14">
        <f>IF(DAY(_xlfn.SINGLE(AprSun1))=1,IF(AND(YEAR(_xlfn.SINGLE(AprSun1)+3)=_xlfn.SINGLE(AnnéeCivile),MONTH(_xlfn.SINGLE(AprSun1)+3)=4),_xlfn.SINGLE(AprSun1)+3,""),IF(AND(YEAR(_xlfn.SINGLE(AprSun1)+10)=_xlfn.SINGLE(AnnéeCivile),MONTH(_xlfn.SINGLE(AprSun1)+10)=4),_xlfn.SINGLE(AprSun1)+10,""))</f>
        <v>43928</v>
      </c>
      <c r="M23" s="14">
        <f>IF(DAY(_xlfn.SINGLE(AprSun1))=1,IF(AND(YEAR(_xlfn.SINGLE(AprSun1)+4)=_xlfn.SINGLE(AnnéeCivile),MONTH(_xlfn.SINGLE(AprSun1)+4)=4),_xlfn.SINGLE(AprSun1)+4,""),IF(AND(YEAR(_xlfn.SINGLE(AprSun1)+11)=_xlfn.SINGLE(AnnéeCivile),MONTH(_xlfn.SINGLE(AprSun1)+11)=4),_xlfn.SINGLE(AprSun1)+11,""))</f>
        <v>43929</v>
      </c>
      <c r="N23" s="14">
        <f>IF(DAY(_xlfn.SINGLE(AprSun1))=1,IF(AND(YEAR(_xlfn.SINGLE(AprSun1)+5)=_xlfn.SINGLE(AnnéeCivile),MONTH(_xlfn.SINGLE(AprSun1)+5)=4),_xlfn.SINGLE(AprSun1)+5,""),IF(AND(YEAR(_xlfn.SINGLE(AprSun1)+12)=_xlfn.SINGLE(AnnéeCivile),MONTH(_xlfn.SINGLE(AprSun1)+12)=4),_xlfn.SINGLE(AprSun1)+12,""))</f>
        <v>43930</v>
      </c>
      <c r="O23" s="14">
        <f>IF(DAY(_xlfn.SINGLE(AprSun1))=1,IF(AND(YEAR(_xlfn.SINGLE(AprSun1)+6)=_xlfn.SINGLE(AnnéeCivile),MONTH(_xlfn.SINGLE(AprSun1)+6)=4),_xlfn.SINGLE(AprSun1)+6,""),IF(AND(YEAR(_xlfn.SINGLE(AprSun1)+13)=_xlfn.SINGLE(AnnéeCivile),MONTH(_xlfn.SINGLE(AprSun1)+13)=4),_xlfn.SINGLE(AprSun1)+13,""))</f>
        <v>43931</v>
      </c>
      <c r="P23" s="14">
        <f>IF(DAY(_xlfn.SINGLE(AprSun1))=1,IF(AND(YEAR(_xlfn.SINGLE(AprSun1)+7)=_xlfn.SINGLE(AnnéeCivile),MONTH(_xlfn.SINGLE(AprSun1)+7)=4),_xlfn.SINGLE(AprSun1)+7,""),IF(AND(YEAR(_xlfn.SINGLE(AprSun1)+14)=_xlfn.SINGLE(AnnéeCivile),MONTH(_xlfn.SINGLE(AprSun1)+14)=4),_xlfn.SINGLE(AprSun1)+14,""))</f>
        <v>43932</v>
      </c>
      <c r="Q23" s="14">
        <f>IF(DAY(_xlfn.SINGLE(AprSun1))=1,IF(AND(YEAR(_xlfn.SINGLE(AprSun1)+8)=_xlfn.SINGLE(AnnéeCivile),MONTH(_xlfn.SINGLE(AprSun1)+8)=4),_xlfn.SINGLE(AprSun1)+8,""),IF(AND(YEAR(_xlfn.SINGLE(AprSun1)+15)=_xlfn.SINGLE(AnnéeCivile),MONTH(_xlfn.SINGLE(AprSun1)+15)=4),_xlfn.SINGLE(AprSun1)+15,""))</f>
        <v>43933</v>
      </c>
      <c r="R23" s="14">
        <f>IF(DAY(_xlfn.SINGLE(AprSun1))=1,IF(AND(YEAR(_xlfn.SINGLE(AprSun1)+9)=_xlfn.SINGLE(AnnéeCivile),MONTH(_xlfn.SINGLE(AprSun1)+9)=4),_xlfn.SINGLE(AprSun1)+9,""),IF(AND(YEAR(_xlfn.SINGLE(AprSun1)+16)=_xlfn.SINGLE(AnnéeCivile),MONTH(_xlfn.SINGLE(AprSun1)+16)=4),_xlfn.SINGLE(AprSun1)+16,""))</f>
        <v>43934</v>
      </c>
      <c r="S23" s="14">
        <f>IF(DAY(_xlfn.SINGLE(AprSun1))=1,IF(AND(YEAR(_xlfn.SINGLE(AprSun1)+10)=_xlfn.SINGLE(AnnéeCivile),MONTH(_xlfn.SINGLE(AprSun1)+10)=4),_xlfn.SINGLE(AprSun1)+10,""),IF(AND(YEAR(_xlfn.SINGLE(AprSun1)+17)=_xlfn.SINGLE(AnnéeCivile),MONTH(_xlfn.SINGLE(AprSun1)+17)=4),_xlfn.SINGLE(AprSun1)+17,""))</f>
        <v>43935</v>
      </c>
      <c r="T23" s="14">
        <f>IF(DAY(_xlfn.SINGLE(AprSun1))=1,IF(AND(YEAR(_xlfn.SINGLE(AprSun1)+11)=_xlfn.SINGLE(AnnéeCivile),MONTH(_xlfn.SINGLE(AprSun1)+11)=4),_xlfn.SINGLE(AprSun1)+11,""),IF(AND(YEAR(_xlfn.SINGLE(AprSun1)+18)=_xlfn.SINGLE(AnnéeCivile),MONTH(_xlfn.SINGLE(AprSun1)+18)=4),_xlfn.SINGLE(AprSun1)+18,""))</f>
        <v>43936</v>
      </c>
      <c r="U23" s="14">
        <f>IF(DAY(_xlfn.SINGLE(AprSun1))=1,IF(AND(YEAR(_xlfn.SINGLE(AprSun1)+12)=_xlfn.SINGLE(AnnéeCivile),MONTH(_xlfn.SINGLE(AprSun1)+12)=4),_xlfn.SINGLE(AprSun1)+12,""),IF(AND(YEAR(_xlfn.SINGLE(AprSun1)+19)=_xlfn.SINGLE(AnnéeCivile),MONTH(_xlfn.SINGLE(AprSun1)+19)=4),_xlfn.SINGLE(AprSun1)+19,""))</f>
        <v>43937</v>
      </c>
      <c r="V23" s="14">
        <f>IF(DAY(_xlfn.SINGLE(AprSun1))=1,IF(AND(YEAR(_xlfn.SINGLE(AprSun1)+13)=_xlfn.SINGLE(AnnéeCivile),MONTH(_xlfn.SINGLE(AprSun1)+13)=4),_xlfn.SINGLE(AprSun1)+13,""),IF(AND(YEAR(_xlfn.SINGLE(AprSun1)+20)=_xlfn.SINGLE(AnnéeCivile),MONTH(_xlfn.SINGLE(AprSun1)+20)=4),_xlfn.SINGLE(AprSun1)+20,""))</f>
        <v>43938</v>
      </c>
      <c r="W23" s="14">
        <f>IF(DAY(_xlfn.SINGLE(AprSun1))=1,IF(AND(YEAR(_xlfn.SINGLE(AprSun1)+14)=_xlfn.SINGLE(AnnéeCivile),MONTH(_xlfn.SINGLE(AprSun1)+14)=4),_xlfn.SINGLE(AprSun1)+14,""),IF(AND(YEAR(_xlfn.SINGLE(AprSun1)+21)=_xlfn.SINGLE(AnnéeCivile),MONTH(_xlfn.SINGLE(AprSun1)+21)=4),_xlfn.SINGLE(AprSun1)+21,""))</f>
        <v>43939</v>
      </c>
      <c r="X23" s="14">
        <f>IF(DAY(_xlfn.SINGLE(AprSun1))=1,IF(AND(YEAR(_xlfn.SINGLE(AprSun1)+15)=_xlfn.SINGLE(AnnéeCivile),MONTH(_xlfn.SINGLE(AprSun1)+15)=4),_xlfn.SINGLE(AprSun1)+15,""),IF(AND(YEAR(_xlfn.SINGLE(AprSun1)+22)=_xlfn.SINGLE(AnnéeCivile),MONTH(_xlfn.SINGLE(AprSun1)+22)=4),_xlfn.SINGLE(AprSun1)+22,""))</f>
        <v>43940</v>
      </c>
      <c r="Y23" s="14">
        <f>IF(DAY(_xlfn.SINGLE(AprSun1))=1,IF(AND(YEAR(_xlfn.SINGLE(AprSun1)+16)=_xlfn.SINGLE(AnnéeCivile),MONTH(_xlfn.SINGLE(AprSun1)+16)=4),_xlfn.SINGLE(AprSun1)+16,""),IF(AND(YEAR(_xlfn.SINGLE(AprSun1)+23)=_xlfn.SINGLE(AnnéeCivile),MONTH(_xlfn.SINGLE(AprSun1)+23)=4),_xlfn.SINGLE(AprSun1)+23,""))</f>
        <v>43941</v>
      </c>
      <c r="Z23" s="14">
        <f>IF(DAY(_xlfn.SINGLE(AprSun1))=1,IF(AND(YEAR(_xlfn.SINGLE(AprSun1)+17)=_xlfn.SINGLE(AnnéeCivile),MONTH(_xlfn.SINGLE(AprSun1)+17)=4),_xlfn.SINGLE(AprSun1)+17,""),IF(AND(YEAR(_xlfn.SINGLE(AprSun1)+24)=_xlfn.SINGLE(AnnéeCivile),MONTH(_xlfn.SINGLE(AprSun1)+24)=4),_xlfn.SINGLE(AprSun1)+24,""))</f>
        <v>43942</v>
      </c>
      <c r="AA23" s="14">
        <f>IF(DAY(_xlfn.SINGLE(AprSun1))=1,IF(AND(YEAR(_xlfn.SINGLE(AprSun1)+18)=_xlfn.SINGLE(AnnéeCivile),MONTH(_xlfn.SINGLE(AprSun1)+18)=4),_xlfn.SINGLE(AprSun1)+18,""),IF(AND(YEAR(_xlfn.SINGLE(AprSun1)+25)=_xlfn.SINGLE(AnnéeCivile),MONTH(_xlfn.SINGLE(AprSun1)+25)=4),_xlfn.SINGLE(AprSun1)+25,""))</f>
        <v>43943</v>
      </c>
      <c r="AB23" s="14">
        <f>IF(DAY(_xlfn.SINGLE(AprSun1))=1,IF(AND(YEAR(_xlfn.SINGLE(AprSun1)+19)=_xlfn.SINGLE(AnnéeCivile),MONTH(_xlfn.SINGLE(AprSun1)+19)=4),_xlfn.SINGLE(AprSun1)+19,""),IF(AND(YEAR(_xlfn.SINGLE(AprSun1)+26)=_xlfn.SINGLE(AnnéeCivile),MONTH(_xlfn.SINGLE(AprSun1)+26)=4),_xlfn.SINGLE(AprSun1)+26,""))</f>
        <v>43944</v>
      </c>
      <c r="AC23" s="14">
        <f>IF(DAY(_xlfn.SINGLE(AprSun1))=1,IF(AND(YEAR(_xlfn.SINGLE(AprSun1)+20)=_xlfn.SINGLE(AnnéeCivile),MONTH(_xlfn.SINGLE(AprSun1)+20)=4),_xlfn.SINGLE(AprSun1)+20,""),IF(AND(YEAR(_xlfn.SINGLE(AprSun1)+27)=_xlfn.SINGLE(AnnéeCivile),MONTH(_xlfn.SINGLE(AprSun1)+27)=4),_xlfn.SINGLE(AprSun1)+27,""))</f>
        <v>43945</v>
      </c>
      <c r="AD23" s="14">
        <f>IF(DAY(_xlfn.SINGLE(AprSun1))=1,IF(AND(YEAR(_xlfn.SINGLE(AprSun1)+21)=_xlfn.SINGLE(AnnéeCivile),MONTH(_xlfn.SINGLE(AprSun1)+21)=4),_xlfn.SINGLE(AprSun1)+21,""),IF(AND(YEAR(_xlfn.SINGLE(AprSun1)+28)=_xlfn.SINGLE(AnnéeCivile),MONTH(_xlfn.SINGLE(AprSun1)+28)=4),_xlfn.SINGLE(AprSun1)+28,""))</f>
        <v>43946</v>
      </c>
      <c r="AE23" s="14">
        <f>IF(DAY(_xlfn.SINGLE(AprSun1))=1,IF(AND(YEAR(_xlfn.SINGLE(AprSun1)+22)=_xlfn.SINGLE(AnnéeCivile),MONTH(_xlfn.SINGLE(AprSun1)+22)=4),_xlfn.SINGLE(AprSun1)+22,""),IF(AND(YEAR(_xlfn.SINGLE(AprSun1)+29)=_xlfn.SINGLE(AnnéeCivile),MONTH(_xlfn.SINGLE(AprSun1)+29)=4),_xlfn.SINGLE(AprSun1)+29,""))</f>
        <v>43947</v>
      </c>
      <c r="AF23" s="14">
        <f>IF(DAY(_xlfn.SINGLE(AprSun1))=1,IF(AND(YEAR(_xlfn.SINGLE(AprSun1)+23)=_xlfn.SINGLE(AnnéeCivile),MONTH(_xlfn.SINGLE(AprSun1)+23)=4),_xlfn.SINGLE(AprSun1)+23,""),IF(AND(YEAR(_xlfn.SINGLE(AprSun1)+30)=_xlfn.SINGLE(AnnéeCivile),MONTH(_xlfn.SINGLE(AprSun1)+30)=4),_xlfn.SINGLE(AprSun1)+30,""))</f>
        <v>43948</v>
      </c>
      <c r="AG23" s="14">
        <f>IF(DAY(_xlfn.SINGLE(AprSun1))=1,IF(AND(YEAR(_xlfn.SINGLE(AprSun1)+24)=_xlfn.SINGLE(AnnéeCivile),MONTH(_xlfn.SINGLE(AprSun1)+24)=4),_xlfn.SINGLE(AprSun1)+24,""),IF(AND(YEAR(_xlfn.SINGLE(AprSun1)+31)=_xlfn.SINGLE(AnnéeCivile),MONTH(_xlfn.SINGLE(AprSun1)+31)=4),_xlfn.SINGLE(AprSun1)+31,""))</f>
        <v>43949</v>
      </c>
      <c r="AH23" s="14">
        <f>IF(DAY(_xlfn.SINGLE(AprSun1))=1,IF(AND(YEAR(_xlfn.SINGLE(AprSun1)+25)=_xlfn.SINGLE(AnnéeCivile),MONTH(_xlfn.SINGLE(AprSun1)+25)=4),_xlfn.SINGLE(AprSun1)+25,""),IF(AND(YEAR(_xlfn.SINGLE(AprSun1)+32)=_xlfn.SINGLE(AnnéeCivile),MONTH(_xlfn.SINGLE(AprSun1)+32)=4),_xlfn.SINGLE(AprSun1)+32,""))</f>
        <v>43950</v>
      </c>
      <c r="AI23" s="14">
        <f>IF(DAY(_xlfn.SINGLE(AprSun1))=1,IF(AND(YEAR(_xlfn.SINGLE(AprSun1)+26)=_xlfn.SINGLE(AnnéeCivile),MONTH(_xlfn.SINGLE(AprSun1)+26)=4),_xlfn.SINGLE(AprSun1)+26,""),IF(AND(YEAR(_xlfn.SINGLE(AprSun1)+33)=_xlfn.SINGLE(AnnéeCivile),MONTH(_xlfn.SINGLE(AprSun1)+33)=4),_xlfn.SINGLE(AprSun1)+33,""))</f>
        <v>43951</v>
      </c>
      <c r="AJ23" s="14" t="str">
        <f>IF(DAY(_xlfn.SINGLE(AprSun1))=1,IF(AND(YEAR(_xlfn.SINGLE(AprSun1)+27)=_xlfn.SINGLE(AnnéeCivile),MONTH(_xlfn.SINGLE(AprSun1)+27)=4),_xlfn.SINGLE(AprSun1)+27,""),IF(AND(YEAR(_xlfn.SINGLE(AprSun1)+34)=_xlfn.SINGLE(AnnéeCivile),MONTH(_xlfn.SINGLE(AprSun1)+34)=4),_xlfn.SINGLE(AprSun1)+34,""))</f>
        <v/>
      </c>
      <c r="AK23" s="14" t="str">
        <f>IF(DAY(_xlfn.SINGLE(AprSun1))=1,IF(AND(YEAR(_xlfn.SINGLE(AprSun1)+28)=_xlfn.SINGLE(AnnéeCivile),MONTH(_xlfn.SINGLE(AprSun1)+28)=4),_xlfn.SINGLE(AprSun1)+28,""),IF(AND(YEAR(_xlfn.SINGLE(AprSun1)+35)=_xlfn.SINGLE(AnnéeCivile),MONTH(_xlfn.SINGLE(AprSun1)+35)=4),_xlfn.SINGLE(AprSun1)+35,""))</f>
        <v/>
      </c>
      <c r="AL23" s="14" t="str">
        <f>IF(DAY(_xlfn.SINGLE(AprSun1))=1,IF(AND(YEAR(_xlfn.SINGLE(AprSun1)+29)=_xlfn.SINGLE(AnnéeCivile),MONTH(_xlfn.SINGLE(AprSun1)+29)=4),_xlfn.SINGLE(AprSun1)+29,""),IF(AND(YEAR(_xlfn.SINGLE(AprSun1)+36)=_xlfn.SINGLE(AnnéeCivile),MONTH(_xlfn.SINGLE(AprSun1)+36)=4),_xlfn.SINGLE(AprSun1)+36,""))</f>
        <v/>
      </c>
      <c r="AM23" s="15" t="str">
        <f>IF(DAY(_xlfn.SINGLE(AprSun1))=1,IF(AND(YEAR(_xlfn.SINGLE(AprSun1)+30)=_xlfn.SINGLE(AnnéeCivile),MONTH(_xlfn.SINGLE(AprSun1)+30)=4),_xlfn.SINGLE(AprSun1)+30,""),IF(AND(YEAR(_xlfn.SINGLE(AprSun1)+37)=_xlfn.SINGLE(AnnéeCivile),MONTH(_xlfn.SINGLE(AprSun1)+37)=4),_xlfn.SINGLE(AprSun1)+37,""))</f>
        <v/>
      </c>
    </row>
    <row r="24" spans="2:39" s="12" customFormat="1" ht="19" customHeight="1" x14ac:dyDescent="0.4">
      <c r="B24" s="48"/>
      <c r="C24" s="13" t="s">
        <v>0</v>
      </c>
      <c r="D24" s="13" t="s">
        <v>1</v>
      </c>
      <c r="E24" s="13" t="s">
        <v>2</v>
      </c>
      <c r="F24" s="13" t="s">
        <v>3</v>
      </c>
      <c r="G24" s="13" t="s">
        <v>4</v>
      </c>
      <c r="H24" s="13" t="s">
        <v>5</v>
      </c>
      <c r="I24" s="13" t="s">
        <v>6</v>
      </c>
      <c r="J24" s="13" t="s">
        <v>0</v>
      </c>
      <c r="K24" s="13" t="s">
        <v>1</v>
      </c>
      <c r="L24" s="13" t="s">
        <v>2</v>
      </c>
      <c r="M24" s="13" t="s">
        <v>3</v>
      </c>
      <c r="N24" s="13" t="s">
        <v>4</v>
      </c>
      <c r="O24" s="13" t="s">
        <v>5</v>
      </c>
      <c r="P24" s="13" t="s">
        <v>6</v>
      </c>
      <c r="Q24" s="13" t="s">
        <v>0</v>
      </c>
      <c r="R24" s="13" t="s">
        <v>1</v>
      </c>
      <c r="S24" s="13" t="s">
        <v>2</v>
      </c>
      <c r="T24" s="13" t="s">
        <v>3</v>
      </c>
      <c r="U24" s="13" t="s">
        <v>4</v>
      </c>
      <c r="V24" s="13" t="s">
        <v>5</v>
      </c>
      <c r="W24" s="13" t="s">
        <v>6</v>
      </c>
      <c r="X24" s="13" t="s">
        <v>0</v>
      </c>
      <c r="Y24" s="13" t="s">
        <v>1</v>
      </c>
      <c r="Z24" s="13" t="s">
        <v>2</v>
      </c>
      <c r="AA24" s="13" t="s">
        <v>3</v>
      </c>
      <c r="AB24" s="13" t="s">
        <v>4</v>
      </c>
      <c r="AC24" s="13" t="s">
        <v>5</v>
      </c>
      <c r="AD24" s="13" t="s">
        <v>6</v>
      </c>
      <c r="AE24" s="13" t="s">
        <v>0</v>
      </c>
      <c r="AF24" s="13" t="s">
        <v>1</v>
      </c>
      <c r="AG24" s="13" t="s">
        <v>2</v>
      </c>
      <c r="AH24" s="13" t="s">
        <v>3</v>
      </c>
      <c r="AI24" s="13" t="s">
        <v>4</v>
      </c>
      <c r="AJ24" s="13" t="s">
        <v>5</v>
      </c>
      <c r="AK24" s="13" t="s">
        <v>6</v>
      </c>
      <c r="AL24" s="13" t="s">
        <v>0</v>
      </c>
      <c r="AM24" s="16" t="s">
        <v>1</v>
      </c>
    </row>
    <row r="25" spans="2:39" ht="19" customHeight="1" x14ac:dyDescent="0.4">
      <c r="B25" s="10" t="str">
        <f>IF(Job1_Name="","",Job1_Name)</f>
        <v>Salle</v>
      </c>
      <c r="C25" s="41" t="str">
        <f t="shared" ref="C25:AM25" si="6">IF(OR(NOT(ISNUMBER(C23)),C23&lt;Job1_StartDate),"",IF(MID(Job1_Pattern,MOD(C23-Job1_StartDate,LEN(Job1_Pattern))+1,1)=Job1_Shift1_Code,1,IF(MID(Job1_Pattern,MOD(C23-Job1_StartDate,LEN(Job1_Pattern))+1,1)=Job1_Shift2_Code,2,IF(MID(Job1_Pattern,MOD(C23-Job1_StartDate,LEN(Job1_Pattern))+1,1)=Job1_Shift3_Code,3,""))))</f>
        <v/>
      </c>
      <c r="D25" s="41" t="str">
        <f t="shared" si="6"/>
        <v/>
      </c>
      <c r="E25" s="41" t="str">
        <f t="shared" si="6"/>
        <v/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 t="str">
        <f t="shared" si="6"/>
        <v/>
      </c>
    </row>
    <row r="26" spans="2:39" ht="19" customHeight="1" x14ac:dyDescent="0.4">
      <c r="B26" s="11" t="str">
        <f>IF(Job2_Name="","",Job2_Name)</f>
        <v xml:space="preserve">Plonge </v>
      </c>
      <c r="C26" s="42" t="str">
        <f t="shared" ref="C26:AM26" si="7">IF(OR(NOT(ISNUMBER(C23)),C23&lt;Job2_StartDate),"",IF(MID(Job2_Pattern,MOD(C23-Job2_StartDate,LEN(Job2_Pattern))+1,1)=Job2_Shift1_Code,1,IF(MID(Job2_Pattern,MOD(C23-Job2_StartDate,LEN(Job2_Pattern))+1,1)=Job2_Shift2_Code,2,IF(MID(Job2_Pattern,MOD(C23-Job2_StartDate,LEN(Job2_Pattern))+1,1)=Job2_Shift3_Code,3,""))))</f>
        <v/>
      </c>
      <c r="D26" s="42" t="str">
        <f t="shared" si="7"/>
        <v/>
      </c>
      <c r="E26" s="42" t="str">
        <f t="shared" si="7"/>
        <v/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 t="str">
        <f t="shared" si="7"/>
        <v/>
      </c>
    </row>
    <row r="27" spans="2:39" ht="19" customHeight="1" x14ac:dyDescent="0.4">
      <c r="B27" s="11" t="str">
        <f>IF(Job3_Name="","",Job3_Name)</f>
        <v>Cuisine</v>
      </c>
      <c r="C27" s="42" t="str">
        <f t="shared" ref="C27:AM27" si="8">IF(OR(NOT(ISNUMBER(C23)),C23&lt;Job3_StartDate),"",IF(MID(Job3_Pattern,MOD(C23-Job3_StartDate,LEN(Job3_Pattern))+1,1)=Job3_Shift1_Code,1,IF(MID(Job3_Pattern,MOD(C23-Job3_StartDate,LEN(Job3_Pattern))+1,1)=Job3_Shift2_Code,2,IF(MID(Job3_Pattern,MOD(C23-Job3_StartDate,LEN(Job3_Pattern))+1,1)=Job3_Shift3_Code,3,""))))</f>
        <v/>
      </c>
      <c r="D27" s="42" t="str">
        <f t="shared" si="8"/>
        <v/>
      </c>
      <c r="E27" s="42" t="str">
        <f t="shared" si="8"/>
        <v/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 t="str">
        <f t="shared" si="8"/>
        <v/>
      </c>
    </row>
    <row r="28" spans="2:39" ht="12" customHeight="1" x14ac:dyDescent="0.4"/>
    <row r="29" spans="2:39" s="12" customFormat="1" ht="19" customHeight="1" x14ac:dyDescent="0.4">
      <c r="B29" s="47">
        <f>DATE(_xlfn.SINGLE(AnnéeCivile),5,1)</f>
        <v>43952</v>
      </c>
      <c r="C29" s="14" t="str">
        <f>IF(DAY(_xlfn.SINGLE(MaySun1))=1,"",IF(AND(YEAR(_xlfn.SINGLE(MaySun1)+1)=_xlfn.SINGLE(AnnéeCivile),MONTH(_xlfn.SINGLE(MaySun1)+1)=5),_xlfn.SINGLE(MaySun1)+1,""))</f>
        <v/>
      </c>
      <c r="D29" s="14" t="str">
        <f>IF(DAY(_xlfn.SINGLE(MaySun1))=1,"",IF(AND(YEAR(_xlfn.SINGLE(MaySun1)+2)=_xlfn.SINGLE(AnnéeCivile),MONTH(_xlfn.SINGLE(MaySun1)+2)=5),_xlfn.SINGLE(MaySun1)+2,""))</f>
        <v/>
      </c>
      <c r="E29" s="14" t="str">
        <f>IF(DAY(_xlfn.SINGLE(MaySun1))=1,"",IF(AND(YEAR(_xlfn.SINGLE(MaySun1)+3)=_xlfn.SINGLE(AnnéeCivile),MONTH(_xlfn.SINGLE(MaySun1)+3)=5),_xlfn.SINGLE(MaySun1)+3,""))</f>
        <v/>
      </c>
      <c r="F29" s="14" t="str">
        <f>IF(DAY(_xlfn.SINGLE(MaySun1))=1,"",IF(AND(YEAR(_xlfn.SINGLE(MaySun1)+4)=_xlfn.SINGLE(AnnéeCivile),MONTH(_xlfn.SINGLE(MaySun1)+4)=5),_xlfn.SINGLE(MaySun1)+4,""))</f>
        <v/>
      </c>
      <c r="G29" s="14" t="str">
        <f>IF(DAY(_xlfn.SINGLE(MaySun1))=1,"",IF(AND(YEAR(_xlfn.SINGLE(MaySun1)+5)=_xlfn.SINGLE(AnnéeCivile),MONTH(_xlfn.SINGLE(MaySun1)+5)=5),_xlfn.SINGLE(MaySun1)+5,""))</f>
        <v/>
      </c>
      <c r="H29" s="14">
        <f>IF(DAY(_xlfn.SINGLE(MaySun1))=1,"",IF(AND(YEAR(_xlfn.SINGLE(MaySun1)+6)=_xlfn.SINGLE(AnnéeCivile),MONTH(_xlfn.SINGLE(MaySun1)+6)=5),_xlfn.SINGLE(MaySun1)+6,""))</f>
        <v>43952</v>
      </c>
      <c r="I29" s="14">
        <f>_xlfn.SINGLE(IF(DAY(_xlfn.SINGLE(MaySun1))=1,IF(AND(YEAR(_xlfn.SINGLE(MaySun1))=_xlfn.SINGLE(AnnéeCivile),MONTH(_xlfn.SINGLE(MaySun1))=5),MaySun1,""),IF(AND(YEAR(_xlfn.SINGLE(MaySun1)+7)=_xlfn.SINGLE(AnnéeCivile),MONTH(_xlfn.SINGLE(MaySun1)+7)=5),_xlfn.SINGLE(MaySun1)+7,"")))</f>
        <v>43953</v>
      </c>
      <c r="J29" s="14">
        <f>IF(DAY(_xlfn.SINGLE(MaySun1))=1,IF(AND(YEAR(_xlfn.SINGLE(MaySun1)+1)=_xlfn.SINGLE(AnnéeCivile),MONTH(_xlfn.SINGLE(MaySun1)+1)=5),_xlfn.SINGLE(MaySun1)+1,""),IF(AND(YEAR(_xlfn.SINGLE(MaySun1)+8)=_xlfn.SINGLE(AnnéeCivile),MONTH(_xlfn.SINGLE(MaySun1)+8)=5),_xlfn.SINGLE(MaySun1)+8,""))</f>
        <v>43954</v>
      </c>
      <c r="K29" s="14">
        <f>IF(DAY(_xlfn.SINGLE(MaySun1))=1,IF(AND(YEAR(_xlfn.SINGLE(MaySun1)+2)=_xlfn.SINGLE(AnnéeCivile),MONTH(_xlfn.SINGLE(MaySun1)+2)=5),_xlfn.SINGLE(MaySun1)+2,""),IF(AND(YEAR(_xlfn.SINGLE(MaySun1)+9)=_xlfn.SINGLE(AnnéeCivile),MONTH(_xlfn.SINGLE(MaySun1)+9)=5),_xlfn.SINGLE(MaySun1)+9,""))</f>
        <v>43955</v>
      </c>
      <c r="L29" s="14">
        <f>IF(DAY(_xlfn.SINGLE(MaySun1))=1,IF(AND(YEAR(_xlfn.SINGLE(MaySun1)+3)=_xlfn.SINGLE(AnnéeCivile),MONTH(_xlfn.SINGLE(MaySun1)+3)=5),_xlfn.SINGLE(MaySun1)+3,""),IF(AND(YEAR(_xlfn.SINGLE(MaySun1)+10)=_xlfn.SINGLE(AnnéeCivile),MONTH(_xlfn.SINGLE(MaySun1)+10)=5),_xlfn.SINGLE(MaySun1)+10,""))</f>
        <v>43956</v>
      </c>
      <c r="M29" s="14">
        <f>IF(DAY(_xlfn.SINGLE(MaySun1))=1,IF(AND(YEAR(_xlfn.SINGLE(MaySun1)+4)=_xlfn.SINGLE(AnnéeCivile),MONTH(_xlfn.SINGLE(MaySun1)+4)=5),_xlfn.SINGLE(MaySun1)+4,""),IF(AND(YEAR(_xlfn.SINGLE(MaySun1)+11)=_xlfn.SINGLE(AnnéeCivile),MONTH(_xlfn.SINGLE(MaySun1)+11)=5),_xlfn.SINGLE(MaySun1)+11,""))</f>
        <v>43957</v>
      </c>
      <c r="N29" s="14">
        <f>IF(DAY(_xlfn.SINGLE(MaySun1))=1,IF(AND(YEAR(_xlfn.SINGLE(MaySun1)+5)=_xlfn.SINGLE(AnnéeCivile),MONTH(_xlfn.SINGLE(MaySun1)+5)=5),_xlfn.SINGLE(MaySun1)+5,""),IF(AND(YEAR(_xlfn.SINGLE(MaySun1)+12)=_xlfn.SINGLE(AnnéeCivile),MONTH(_xlfn.SINGLE(MaySun1)+12)=5),_xlfn.SINGLE(MaySun1)+12,""))</f>
        <v>43958</v>
      </c>
      <c r="O29" s="14">
        <f>IF(DAY(_xlfn.SINGLE(MaySun1))=1,IF(AND(YEAR(_xlfn.SINGLE(MaySun1)+6)=_xlfn.SINGLE(AnnéeCivile),MONTH(_xlfn.SINGLE(MaySun1)+6)=5),_xlfn.SINGLE(MaySun1)+6,""),IF(AND(YEAR(_xlfn.SINGLE(MaySun1)+13)=_xlfn.SINGLE(AnnéeCivile),MONTH(_xlfn.SINGLE(MaySun1)+13)=5),_xlfn.SINGLE(MaySun1)+13,""))</f>
        <v>43959</v>
      </c>
      <c r="P29" s="14">
        <f>IF(DAY(_xlfn.SINGLE(MaySun1))=1,IF(AND(YEAR(_xlfn.SINGLE(MaySun1)+7)=_xlfn.SINGLE(AnnéeCivile),MONTH(_xlfn.SINGLE(MaySun1)+7)=5),_xlfn.SINGLE(MaySun1)+7,""),IF(AND(YEAR(_xlfn.SINGLE(MaySun1)+14)=_xlfn.SINGLE(AnnéeCivile),MONTH(_xlfn.SINGLE(MaySun1)+14)=5),_xlfn.SINGLE(MaySun1)+14,""))</f>
        <v>43960</v>
      </c>
      <c r="Q29" s="14">
        <f>IF(DAY(_xlfn.SINGLE(MaySun1))=1,IF(AND(YEAR(_xlfn.SINGLE(MaySun1)+8)=_xlfn.SINGLE(AnnéeCivile),MONTH(_xlfn.SINGLE(MaySun1)+8)=5),_xlfn.SINGLE(MaySun1)+8,""),IF(AND(YEAR(_xlfn.SINGLE(MaySun1)+15)=_xlfn.SINGLE(AnnéeCivile),MONTH(_xlfn.SINGLE(MaySun1)+15)=5),_xlfn.SINGLE(MaySun1)+15,""))</f>
        <v>43961</v>
      </c>
      <c r="R29" s="14">
        <f>IF(DAY(_xlfn.SINGLE(MaySun1))=1,IF(AND(YEAR(_xlfn.SINGLE(MaySun1)+9)=_xlfn.SINGLE(AnnéeCivile),MONTH(_xlfn.SINGLE(MaySun1)+9)=5),_xlfn.SINGLE(MaySun1)+9,""),IF(AND(YEAR(_xlfn.SINGLE(MaySun1)+16)=_xlfn.SINGLE(AnnéeCivile),MONTH(_xlfn.SINGLE(MaySun1)+16)=5),_xlfn.SINGLE(MaySun1)+16,""))</f>
        <v>43962</v>
      </c>
      <c r="S29" s="14">
        <f>IF(DAY(_xlfn.SINGLE(MaySun1))=1,IF(AND(YEAR(_xlfn.SINGLE(MaySun1)+10)=_xlfn.SINGLE(AnnéeCivile),MONTH(_xlfn.SINGLE(MaySun1)+10)=5),_xlfn.SINGLE(MaySun1)+10,""),IF(AND(YEAR(_xlfn.SINGLE(MaySun1)+17)=_xlfn.SINGLE(AnnéeCivile),MONTH(_xlfn.SINGLE(MaySun1)+17)=5),_xlfn.SINGLE(MaySun1)+17,""))</f>
        <v>43963</v>
      </c>
      <c r="T29" s="14">
        <f>IF(DAY(_xlfn.SINGLE(MaySun1))=1,IF(AND(YEAR(_xlfn.SINGLE(MaySun1)+11)=_xlfn.SINGLE(AnnéeCivile),MONTH(_xlfn.SINGLE(MaySun1)+11)=5),_xlfn.SINGLE(MaySun1)+11,""),IF(AND(YEAR(_xlfn.SINGLE(MaySun1)+18)=_xlfn.SINGLE(AnnéeCivile),MONTH(_xlfn.SINGLE(MaySun1)+18)=5),_xlfn.SINGLE(MaySun1)+18,""))</f>
        <v>43964</v>
      </c>
      <c r="U29" s="14">
        <f>IF(DAY(_xlfn.SINGLE(MaySun1))=1,IF(AND(YEAR(_xlfn.SINGLE(MaySun1)+12)=_xlfn.SINGLE(AnnéeCivile),MONTH(_xlfn.SINGLE(MaySun1)+12)=5),_xlfn.SINGLE(MaySun1)+12,""),IF(AND(YEAR(_xlfn.SINGLE(MaySun1)+19)=_xlfn.SINGLE(AnnéeCivile),MONTH(_xlfn.SINGLE(MaySun1)+19)=5),_xlfn.SINGLE(MaySun1)+19,""))</f>
        <v>43965</v>
      </c>
      <c r="V29" s="14">
        <f>IF(DAY(_xlfn.SINGLE(MaySun1))=1,IF(AND(YEAR(_xlfn.SINGLE(MaySun1)+13)=_xlfn.SINGLE(AnnéeCivile),MONTH(_xlfn.SINGLE(MaySun1)+13)=5),_xlfn.SINGLE(MaySun1)+13,""),IF(AND(YEAR(_xlfn.SINGLE(MaySun1)+20)=_xlfn.SINGLE(AnnéeCivile),MONTH(_xlfn.SINGLE(MaySun1)+20)=5),_xlfn.SINGLE(MaySun1)+20,""))</f>
        <v>43966</v>
      </c>
      <c r="W29" s="14">
        <f>IF(DAY(_xlfn.SINGLE(MaySun1))=1,IF(AND(YEAR(_xlfn.SINGLE(MaySun1)+14)=_xlfn.SINGLE(AnnéeCivile),MONTH(_xlfn.SINGLE(MaySun1)+14)=5),_xlfn.SINGLE(MaySun1)+14,""),IF(AND(YEAR(_xlfn.SINGLE(MaySun1)+21)=_xlfn.SINGLE(AnnéeCivile),MONTH(_xlfn.SINGLE(MaySun1)+21)=5),_xlfn.SINGLE(MaySun1)+21,""))</f>
        <v>43967</v>
      </c>
      <c r="X29" s="14">
        <f>IF(DAY(_xlfn.SINGLE(MaySun1))=1,IF(AND(YEAR(_xlfn.SINGLE(MaySun1)+15)=_xlfn.SINGLE(AnnéeCivile),MONTH(_xlfn.SINGLE(MaySun1)+15)=5),_xlfn.SINGLE(MaySun1)+15,""),IF(AND(YEAR(_xlfn.SINGLE(MaySun1)+22)=_xlfn.SINGLE(AnnéeCivile),MONTH(_xlfn.SINGLE(MaySun1)+22)=5),_xlfn.SINGLE(MaySun1)+22,""))</f>
        <v>43968</v>
      </c>
      <c r="Y29" s="14">
        <f>IF(DAY(_xlfn.SINGLE(MaySun1))=1,IF(AND(YEAR(_xlfn.SINGLE(MaySun1)+16)=_xlfn.SINGLE(AnnéeCivile),MONTH(_xlfn.SINGLE(MaySun1)+16)=5),_xlfn.SINGLE(MaySun1)+16,""),IF(AND(YEAR(_xlfn.SINGLE(MaySun1)+23)=_xlfn.SINGLE(AnnéeCivile),MONTH(_xlfn.SINGLE(MaySun1)+23)=5),_xlfn.SINGLE(MaySun1)+23,""))</f>
        <v>43969</v>
      </c>
      <c r="Z29" s="14">
        <f>IF(DAY(_xlfn.SINGLE(MaySun1))=1,IF(AND(YEAR(_xlfn.SINGLE(MaySun1)+17)=_xlfn.SINGLE(AnnéeCivile),MONTH(_xlfn.SINGLE(MaySun1)+17)=5),_xlfn.SINGLE(MaySun1)+17,""),IF(AND(YEAR(_xlfn.SINGLE(MaySun1)+24)=_xlfn.SINGLE(AnnéeCivile),MONTH(_xlfn.SINGLE(MaySun1)+24)=5),_xlfn.SINGLE(MaySun1)+24,""))</f>
        <v>43970</v>
      </c>
      <c r="AA29" s="14">
        <f>IF(DAY(_xlfn.SINGLE(MaySun1))=1,IF(AND(YEAR(_xlfn.SINGLE(MaySun1)+18)=_xlfn.SINGLE(AnnéeCivile),MONTH(_xlfn.SINGLE(MaySun1)+18)=5),_xlfn.SINGLE(MaySun1)+18,""),IF(AND(YEAR(_xlfn.SINGLE(MaySun1)+25)=_xlfn.SINGLE(AnnéeCivile),MONTH(_xlfn.SINGLE(MaySun1)+25)=5),_xlfn.SINGLE(MaySun1)+25,""))</f>
        <v>43971</v>
      </c>
      <c r="AB29" s="14">
        <f>IF(DAY(_xlfn.SINGLE(MaySun1))=1,IF(AND(YEAR(_xlfn.SINGLE(MaySun1)+19)=_xlfn.SINGLE(AnnéeCivile),MONTH(_xlfn.SINGLE(MaySun1)+19)=5),_xlfn.SINGLE(MaySun1)+19,""),IF(AND(YEAR(_xlfn.SINGLE(MaySun1)+26)=_xlfn.SINGLE(AnnéeCivile),MONTH(_xlfn.SINGLE(MaySun1)+26)=5),_xlfn.SINGLE(MaySun1)+26,""))</f>
        <v>43972</v>
      </c>
      <c r="AC29" s="14">
        <f>IF(DAY(_xlfn.SINGLE(MaySun1))=1,IF(AND(YEAR(_xlfn.SINGLE(MaySun1)+20)=_xlfn.SINGLE(AnnéeCivile),MONTH(_xlfn.SINGLE(MaySun1)+20)=5),_xlfn.SINGLE(MaySun1)+20,""),IF(AND(YEAR(_xlfn.SINGLE(MaySun1)+27)=_xlfn.SINGLE(AnnéeCivile),MONTH(_xlfn.SINGLE(MaySun1)+27)=5),_xlfn.SINGLE(MaySun1)+27,""))</f>
        <v>43973</v>
      </c>
      <c r="AD29" s="14">
        <f>IF(DAY(_xlfn.SINGLE(MaySun1))=1,IF(AND(YEAR(_xlfn.SINGLE(MaySun1)+21)=_xlfn.SINGLE(AnnéeCivile),MONTH(_xlfn.SINGLE(MaySun1)+21)=5),_xlfn.SINGLE(MaySun1)+21,""),IF(AND(YEAR(_xlfn.SINGLE(MaySun1)+28)=_xlfn.SINGLE(AnnéeCivile),MONTH(_xlfn.SINGLE(MaySun1)+28)=5),_xlfn.SINGLE(MaySun1)+28,""))</f>
        <v>43974</v>
      </c>
      <c r="AE29" s="14">
        <f>IF(DAY(_xlfn.SINGLE(MaySun1))=1,IF(AND(YEAR(_xlfn.SINGLE(MaySun1)+22)=_xlfn.SINGLE(AnnéeCivile),MONTH(_xlfn.SINGLE(MaySun1)+22)=5),_xlfn.SINGLE(MaySun1)+22,""),IF(AND(YEAR(_xlfn.SINGLE(MaySun1)+29)=_xlfn.SINGLE(AnnéeCivile),MONTH(_xlfn.SINGLE(MaySun1)+29)=5),_xlfn.SINGLE(MaySun1)+29,""))</f>
        <v>43975</v>
      </c>
      <c r="AF29" s="14">
        <f>IF(DAY(_xlfn.SINGLE(MaySun1))=1,IF(AND(YEAR(_xlfn.SINGLE(MaySun1)+23)=_xlfn.SINGLE(AnnéeCivile),MONTH(_xlfn.SINGLE(MaySun1)+23)=5),_xlfn.SINGLE(MaySun1)+23,""),IF(AND(YEAR(_xlfn.SINGLE(MaySun1)+30)=_xlfn.SINGLE(AnnéeCivile),MONTH(_xlfn.SINGLE(MaySun1)+30)=5),_xlfn.SINGLE(MaySun1)+30,""))</f>
        <v>43976</v>
      </c>
      <c r="AG29" s="14">
        <f>IF(DAY(_xlfn.SINGLE(MaySun1))=1,IF(AND(YEAR(_xlfn.SINGLE(MaySun1)+24)=_xlfn.SINGLE(AnnéeCivile),MONTH(_xlfn.SINGLE(MaySun1)+24)=5),_xlfn.SINGLE(MaySun1)+24,""),IF(AND(YEAR(_xlfn.SINGLE(MaySun1)+31)=_xlfn.SINGLE(AnnéeCivile),MONTH(_xlfn.SINGLE(MaySun1)+31)=5),_xlfn.SINGLE(MaySun1)+31,""))</f>
        <v>43977</v>
      </c>
      <c r="AH29" s="14">
        <f>IF(DAY(_xlfn.SINGLE(MaySun1))=1,IF(AND(YEAR(_xlfn.SINGLE(MaySun1)+25)=_xlfn.SINGLE(AnnéeCivile),MONTH(_xlfn.SINGLE(MaySun1)+25)=5),_xlfn.SINGLE(MaySun1)+25,""),IF(AND(YEAR(_xlfn.SINGLE(MaySun1)+32)=_xlfn.SINGLE(AnnéeCivile),MONTH(_xlfn.SINGLE(MaySun1)+32)=5),_xlfn.SINGLE(MaySun1)+32,""))</f>
        <v>43978</v>
      </c>
      <c r="AI29" s="14">
        <f>IF(DAY(_xlfn.SINGLE(MaySun1))=1,IF(AND(YEAR(_xlfn.SINGLE(MaySun1)+26)=_xlfn.SINGLE(AnnéeCivile),MONTH(_xlfn.SINGLE(MaySun1)+26)=5),_xlfn.SINGLE(MaySun1)+26,""),IF(AND(YEAR(_xlfn.SINGLE(MaySun1)+33)=_xlfn.SINGLE(AnnéeCivile),MONTH(_xlfn.SINGLE(MaySun1)+33)=5),_xlfn.SINGLE(MaySun1)+33,""))</f>
        <v>43979</v>
      </c>
      <c r="AJ29" s="14">
        <f>IF(DAY(_xlfn.SINGLE(MaySun1))=1,IF(AND(YEAR(_xlfn.SINGLE(MaySun1)+27)=_xlfn.SINGLE(AnnéeCivile),MONTH(_xlfn.SINGLE(MaySun1)+27)=5),_xlfn.SINGLE(MaySun1)+27,""),IF(AND(YEAR(_xlfn.SINGLE(MaySun1)+34)=_xlfn.SINGLE(AnnéeCivile),MONTH(_xlfn.SINGLE(MaySun1)+34)=5),_xlfn.SINGLE(MaySun1)+34,""))</f>
        <v>43980</v>
      </c>
      <c r="AK29" s="14">
        <f>IF(DAY(_xlfn.SINGLE(MaySun1))=1,IF(AND(YEAR(_xlfn.SINGLE(MaySun1)+28)=_xlfn.SINGLE(AnnéeCivile),MONTH(_xlfn.SINGLE(MaySun1)+28)=5),_xlfn.SINGLE(MaySun1)+28,""),IF(AND(YEAR(_xlfn.SINGLE(MaySun1)+35)=_xlfn.SINGLE(AnnéeCivile),MONTH(_xlfn.SINGLE(MaySun1)+35)=5),_xlfn.SINGLE(MaySun1)+35,""))</f>
        <v>43981</v>
      </c>
      <c r="AL29" s="14">
        <f>IF(DAY(_xlfn.SINGLE(MaySun1))=1,IF(AND(YEAR(_xlfn.SINGLE(MaySun1)+29)=_xlfn.SINGLE(AnnéeCivile),MONTH(_xlfn.SINGLE(MaySun1)+29)=5),_xlfn.SINGLE(MaySun1)+29,""),IF(AND(YEAR(_xlfn.SINGLE(MaySun1)+36)=_xlfn.SINGLE(AnnéeCivile),MONTH(_xlfn.SINGLE(MaySun1)+36)=5),_xlfn.SINGLE(MaySun1)+36,""))</f>
        <v>43982</v>
      </c>
      <c r="AM29" s="15" t="str">
        <f>IF(DAY(_xlfn.SINGLE(MaySun1))=1,IF(AND(YEAR(_xlfn.SINGLE(MaySun1)+30)=_xlfn.SINGLE(AnnéeCivile),MONTH(_xlfn.SINGLE(MaySun1)+30)=5),_xlfn.SINGLE(MaySun1)+30,""),IF(AND(YEAR(_xlfn.SINGLE(MaySun1)+37)=_xlfn.SINGLE(AnnéeCivile),MONTH(_xlfn.SINGLE(MaySun1)+37)=5),_xlfn.SINGLE(MaySun1)+37,""))</f>
        <v/>
      </c>
    </row>
    <row r="30" spans="2:39" s="12" customFormat="1" ht="19" customHeight="1" x14ac:dyDescent="0.4">
      <c r="B30" s="48"/>
      <c r="C30" s="13" t="s">
        <v>0</v>
      </c>
      <c r="D30" s="13" t="s">
        <v>1</v>
      </c>
      <c r="E30" s="13" t="s">
        <v>2</v>
      </c>
      <c r="F30" s="13" t="s">
        <v>3</v>
      </c>
      <c r="G30" s="13" t="s">
        <v>4</v>
      </c>
      <c r="H30" s="13" t="s">
        <v>5</v>
      </c>
      <c r="I30" s="13" t="s">
        <v>6</v>
      </c>
      <c r="J30" s="13" t="s">
        <v>0</v>
      </c>
      <c r="K30" s="13" t="s">
        <v>1</v>
      </c>
      <c r="L30" s="13" t="s">
        <v>2</v>
      </c>
      <c r="M30" s="13" t="s">
        <v>3</v>
      </c>
      <c r="N30" s="13" t="s">
        <v>4</v>
      </c>
      <c r="O30" s="13" t="s">
        <v>5</v>
      </c>
      <c r="P30" s="13" t="s">
        <v>6</v>
      </c>
      <c r="Q30" s="13" t="s">
        <v>0</v>
      </c>
      <c r="R30" s="13" t="s">
        <v>1</v>
      </c>
      <c r="S30" s="13" t="s">
        <v>2</v>
      </c>
      <c r="T30" s="13" t="s">
        <v>3</v>
      </c>
      <c r="U30" s="13" t="s">
        <v>4</v>
      </c>
      <c r="V30" s="13" t="s">
        <v>5</v>
      </c>
      <c r="W30" s="13" t="s">
        <v>6</v>
      </c>
      <c r="X30" s="13" t="s">
        <v>0</v>
      </c>
      <c r="Y30" s="13" t="s">
        <v>1</v>
      </c>
      <c r="Z30" s="13" t="s">
        <v>2</v>
      </c>
      <c r="AA30" s="13" t="s">
        <v>3</v>
      </c>
      <c r="AB30" s="13" t="s">
        <v>4</v>
      </c>
      <c r="AC30" s="13" t="s">
        <v>5</v>
      </c>
      <c r="AD30" s="13" t="s">
        <v>6</v>
      </c>
      <c r="AE30" s="13" t="s">
        <v>0</v>
      </c>
      <c r="AF30" s="13" t="s">
        <v>1</v>
      </c>
      <c r="AG30" s="13" t="s">
        <v>2</v>
      </c>
      <c r="AH30" s="13" t="s">
        <v>3</v>
      </c>
      <c r="AI30" s="13" t="s">
        <v>4</v>
      </c>
      <c r="AJ30" s="13" t="s">
        <v>5</v>
      </c>
      <c r="AK30" s="13" t="s">
        <v>6</v>
      </c>
      <c r="AL30" s="13" t="s">
        <v>0</v>
      </c>
      <c r="AM30" s="16" t="s">
        <v>1</v>
      </c>
    </row>
    <row r="31" spans="2:39" ht="19" customHeight="1" x14ac:dyDescent="0.4">
      <c r="B31" s="10" t="str">
        <f>IF(Job1_Name="","",Job1_Name)</f>
        <v>Salle</v>
      </c>
      <c r="C31" s="41" t="str">
        <f t="shared" ref="C31:AM31" si="9">IF(OR(NOT(ISNUMBER(C29)),C29&lt;Job1_StartDate),"",IF(MID(Job1_Pattern,MOD(C29-Job1_StartDate,LEN(Job1_Pattern))+1,1)=Job1_Shift1_Code,1,IF(MID(Job1_Pattern,MOD(C29-Job1_StartDate,LEN(Job1_Pattern))+1,1)=Job1_Shift2_Code,2,IF(MID(Job1_Pattern,MOD(C29-Job1_StartDate,LEN(Job1_Pattern))+1,1)=Job1_Shift3_Code,3,""))))</f>
        <v/>
      </c>
      <c r="D31" s="41" t="str">
        <f t="shared" si="9"/>
        <v/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2:39" ht="19" customHeight="1" x14ac:dyDescent="0.4">
      <c r="B32" s="11" t="str">
        <f>IF(Job2_Name="","",Job2_Name)</f>
        <v xml:space="preserve">Plonge </v>
      </c>
      <c r="C32" s="42" t="str">
        <f t="shared" ref="C32:AM32" si="10">IF(OR(NOT(ISNUMBER(C29)),C29&lt;Job2_StartDate),"",IF(MID(Job2_Pattern,MOD(C29-Job2_StartDate,LEN(Job2_Pattern))+1,1)=Job2_Shift1_Code,1,IF(MID(Job2_Pattern,MOD(C29-Job2_StartDate,LEN(Job2_Pattern))+1,1)=Job2_Shift2_Code,2,IF(MID(Job2_Pattern,MOD(C29-Job2_StartDate,LEN(Job2_Pattern))+1,1)=Job2_Shift3_Code,3,""))))</f>
        <v/>
      </c>
      <c r="D32" s="42" t="str">
        <f t="shared" si="10"/>
        <v/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</row>
    <row r="33" spans="2:39" ht="19" customHeight="1" x14ac:dyDescent="0.4">
      <c r="B33" s="11" t="str">
        <f>IF(Job3_Name="","",Job3_Name)</f>
        <v>Cuisine</v>
      </c>
      <c r="C33" s="42" t="str">
        <f t="shared" ref="C33:AM33" si="11">IF(OR(NOT(ISNUMBER(C29)),C29&lt;Job3_StartDate),"",IF(MID(Job3_Pattern,MOD(C29-Job3_StartDate,LEN(Job3_Pattern))+1,1)=Job3_Shift1_Code,1,IF(MID(Job3_Pattern,MOD(C29-Job3_StartDate,LEN(Job3_Pattern))+1,1)=Job3_Shift2_Code,2,IF(MID(Job3_Pattern,MOD(C29-Job3_StartDate,LEN(Job3_Pattern))+1,1)=Job3_Shift3_Code,3,""))))</f>
        <v/>
      </c>
      <c r="D33" s="42" t="str">
        <f t="shared" si="11"/>
        <v/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2:39" ht="12" customHeight="1" x14ac:dyDescent="0.4"/>
    <row r="35" spans="2:39" s="12" customFormat="1" ht="19" customHeight="1" x14ac:dyDescent="0.4">
      <c r="B35" s="47">
        <f>DATE(_xlfn.SINGLE(AnnéeCivile),6,1)</f>
        <v>43983</v>
      </c>
      <c r="C35" s="14" t="str">
        <f>IF(DAY(_xlfn.SINGLE(JunSun1))=1,"",IF(AND(YEAR(_xlfn.SINGLE(JunSun1)+1)=_xlfn.SINGLE(AnnéeCivile),MONTH(_xlfn.SINGLE(JunSun1)+1)=6),_xlfn.SINGLE(JunSun1)+1,""))</f>
        <v/>
      </c>
      <c r="D35" s="14">
        <f>IF(DAY(_xlfn.SINGLE(JunSun1))=1,"",IF(AND(YEAR(_xlfn.SINGLE(JunSun1)+2)=_xlfn.SINGLE(AnnéeCivile),MONTH(_xlfn.SINGLE(JunSun1)+2)=6),_xlfn.SINGLE(JunSun1)+2,""))</f>
        <v>43983</v>
      </c>
      <c r="E35" s="14">
        <f>IF(DAY(_xlfn.SINGLE(JunSun1))=1,"",IF(AND(YEAR(_xlfn.SINGLE(JunSun1)+3)=_xlfn.SINGLE(AnnéeCivile),MONTH(_xlfn.SINGLE(JunSun1)+3)=6),_xlfn.SINGLE(JunSun1)+3,""))</f>
        <v>43984</v>
      </c>
      <c r="F35" s="14">
        <f>IF(DAY(_xlfn.SINGLE(JunSun1))=1,"",IF(AND(YEAR(_xlfn.SINGLE(JunSun1)+4)=_xlfn.SINGLE(AnnéeCivile),MONTH(_xlfn.SINGLE(JunSun1)+4)=6),_xlfn.SINGLE(JunSun1)+4,""))</f>
        <v>43985</v>
      </c>
      <c r="G35" s="14">
        <f>IF(DAY(_xlfn.SINGLE(JunSun1))=1,"",IF(AND(YEAR(_xlfn.SINGLE(JunSun1)+5)=_xlfn.SINGLE(AnnéeCivile),MONTH(_xlfn.SINGLE(JunSun1)+5)=6),_xlfn.SINGLE(JunSun1)+5,""))</f>
        <v>43986</v>
      </c>
      <c r="H35" s="14">
        <f>IF(DAY(_xlfn.SINGLE(JunSun1))=1,"",IF(AND(YEAR(_xlfn.SINGLE(JunSun1)+6)=_xlfn.SINGLE(AnnéeCivile),MONTH(_xlfn.SINGLE(JunSun1)+6)=6),_xlfn.SINGLE(JunSun1)+6,""))</f>
        <v>43987</v>
      </c>
      <c r="I35" s="14">
        <f>_xlfn.SINGLE(IF(DAY(_xlfn.SINGLE(JunSun1))=1,IF(AND(YEAR(_xlfn.SINGLE(JunSun1))=_xlfn.SINGLE(AnnéeCivile),MONTH(_xlfn.SINGLE(JunSun1))=6),JunSun1,""),IF(AND(YEAR(_xlfn.SINGLE(JunSun1)+7)=_xlfn.SINGLE(AnnéeCivile),MONTH(_xlfn.SINGLE(JunSun1)+7)=6),_xlfn.SINGLE(JunSun1)+7,"")))</f>
        <v>43988</v>
      </c>
      <c r="J35" s="14">
        <f>IF(DAY(_xlfn.SINGLE(JunSun1))=1,IF(AND(YEAR(_xlfn.SINGLE(JunSun1)+1)=_xlfn.SINGLE(AnnéeCivile),MONTH(_xlfn.SINGLE(JunSun1)+1)=6),_xlfn.SINGLE(JunSun1)+1,""),IF(AND(YEAR(_xlfn.SINGLE(JunSun1)+8)=_xlfn.SINGLE(AnnéeCivile),MONTH(_xlfn.SINGLE(JunSun1)+8)=6),_xlfn.SINGLE(JunSun1)+8,""))</f>
        <v>43989</v>
      </c>
      <c r="K35" s="14">
        <f>IF(DAY(_xlfn.SINGLE(JunSun1))=1,IF(AND(YEAR(_xlfn.SINGLE(JunSun1)+2)=_xlfn.SINGLE(AnnéeCivile),MONTH(_xlfn.SINGLE(JunSun1)+2)=6),_xlfn.SINGLE(JunSun1)+2,""),IF(AND(YEAR(_xlfn.SINGLE(JunSun1)+9)=_xlfn.SINGLE(AnnéeCivile),MONTH(_xlfn.SINGLE(JunSun1)+9)=6),_xlfn.SINGLE(JunSun1)+9,""))</f>
        <v>43990</v>
      </c>
      <c r="L35" s="14">
        <f>IF(DAY(_xlfn.SINGLE(JunSun1))=1,IF(AND(YEAR(_xlfn.SINGLE(JunSun1)+3)=_xlfn.SINGLE(AnnéeCivile),MONTH(_xlfn.SINGLE(JunSun1)+3)=6),_xlfn.SINGLE(JunSun1)+3,""),IF(AND(YEAR(_xlfn.SINGLE(JunSun1)+10)=_xlfn.SINGLE(AnnéeCivile),MONTH(_xlfn.SINGLE(JunSun1)+10)=6),_xlfn.SINGLE(JunSun1)+10,""))</f>
        <v>43991</v>
      </c>
      <c r="M35" s="14">
        <f>IF(DAY(_xlfn.SINGLE(JunSun1))=1,IF(AND(YEAR(_xlfn.SINGLE(JunSun1)+4)=_xlfn.SINGLE(AnnéeCivile),MONTH(_xlfn.SINGLE(JunSun1)+4)=6),_xlfn.SINGLE(JunSun1)+4,""),IF(AND(YEAR(_xlfn.SINGLE(JunSun1)+11)=_xlfn.SINGLE(AnnéeCivile),MONTH(_xlfn.SINGLE(JunSun1)+11)=6),_xlfn.SINGLE(JunSun1)+11,""))</f>
        <v>43992</v>
      </c>
      <c r="N35" s="14">
        <f>IF(DAY(_xlfn.SINGLE(JunSun1))=1,IF(AND(YEAR(_xlfn.SINGLE(JunSun1)+5)=_xlfn.SINGLE(AnnéeCivile),MONTH(_xlfn.SINGLE(JunSun1)+5)=6),_xlfn.SINGLE(JunSun1)+5,""),IF(AND(YEAR(_xlfn.SINGLE(JunSun1)+12)=_xlfn.SINGLE(AnnéeCivile),MONTH(_xlfn.SINGLE(JunSun1)+12)=6),_xlfn.SINGLE(JunSun1)+12,""))</f>
        <v>43993</v>
      </c>
      <c r="O35" s="14">
        <f>IF(DAY(_xlfn.SINGLE(JunSun1))=1,IF(AND(YEAR(_xlfn.SINGLE(JunSun1)+6)=_xlfn.SINGLE(AnnéeCivile),MONTH(_xlfn.SINGLE(JunSun1)+6)=6),_xlfn.SINGLE(JunSun1)+6,""),IF(AND(YEAR(_xlfn.SINGLE(JunSun1)+13)=_xlfn.SINGLE(AnnéeCivile),MONTH(_xlfn.SINGLE(JunSun1)+13)=6),_xlfn.SINGLE(JunSun1)+13,""))</f>
        <v>43994</v>
      </c>
      <c r="P35" s="14">
        <f>IF(DAY(_xlfn.SINGLE(JunSun1))=1,IF(AND(YEAR(_xlfn.SINGLE(JunSun1)+7)=_xlfn.SINGLE(AnnéeCivile),MONTH(_xlfn.SINGLE(JunSun1)+7)=6),_xlfn.SINGLE(JunSun1)+7,""),IF(AND(YEAR(_xlfn.SINGLE(JunSun1)+14)=_xlfn.SINGLE(AnnéeCivile),MONTH(_xlfn.SINGLE(JunSun1)+14)=6),_xlfn.SINGLE(JunSun1)+14,""))</f>
        <v>43995</v>
      </c>
      <c r="Q35" s="14">
        <f>IF(DAY(_xlfn.SINGLE(JunSun1))=1,IF(AND(YEAR(_xlfn.SINGLE(JunSun1)+8)=_xlfn.SINGLE(AnnéeCivile),MONTH(_xlfn.SINGLE(JunSun1)+8)=6),_xlfn.SINGLE(JunSun1)+8,""),IF(AND(YEAR(_xlfn.SINGLE(JunSun1)+15)=_xlfn.SINGLE(AnnéeCivile),MONTH(_xlfn.SINGLE(JunSun1)+15)=6),_xlfn.SINGLE(JunSun1)+15,""))</f>
        <v>43996</v>
      </c>
      <c r="R35" s="14">
        <f>IF(DAY(_xlfn.SINGLE(JunSun1))=1,IF(AND(YEAR(_xlfn.SINGLE(JunSun1)+9)=_xlfn.SINGLE(AnnéeCivile),MONTH(_xlfn.SINGLE(JunSun1)+9)=6),_xlfn.SINGLE(JunSun1)+9,""),IF(AND(YEAR(_xlfn.SINGLE(JunSun1)+16)=_xlfn.SINGLE(AnnéeCivile),MONTH(_xlfn.SINGLE(JunSun1)+16)=6),_xlfn.SINGLE(JunSun1)+16,""))</f>
        <v>43997</v>
      </c>
      <c r="S35" s="14">
        <f>IF(DAY(_xlfn.SINGLE(JunSun1))=1,IF(AND(YEAR(_xlfn.SINGLE(JunSun1)+10)=_xlfn.SINGLE(AnnéeCivile),MONTH(_xlfn.SINGLE(JunSun1)+10)=6),_xlfn.SINGLE(JunSun1)+10,""),IF(AND(YEAR(_xlfn.SINGLE(JunSun1)+17)=_xlfn.SINGLE(AnnéeCivile),MONTH(_xlfn.SINGLE(JunSun1)+17)=6),_xlfn.SINGLE(JunSun1)+17,""))</f>
        <v>43998</v>
      </c>
      <c r="T35" s="14">
        <f>IF(DAY(_xlfn.SINGLE(JunSun1))=1,IF(AND(YEAR(_xlfn.SINGLE(JunSun1)+11)=_xlfn.SINGLE(AnnéeCivile),MONTH(_xlfn.SINGLE(JunSun1)+11)=6),_xlfn.SINGLE(JunSun1)+11,""),IF(AND(YEAR(_xlfn.SINGLE(JunSun1)+18)=_xlfn.SINGLE(AnnéeCivile),MONTH(_xlfn.SINGLE(JunSun1)+18)=6),_xlfn.SINGLE(JunSun1)+18,""))</f>
        <v>43999</v>
      </c>
      <c r="U35" s="14">
        <f>IF(DAY(_xlfn.SINGLE(JunSun1))=1,IF(AND(YEAR(_xlfn.SINGLE(JunSun1)+12)=_xlfn.SINGLE(AnnéeCivile),MONTH(_xlfn.SINGLE(JunSun1)+12)=6),_xlfn.SINGLE(JunSun1)+12,""),IF(AND(YEAR(_xlfn.SINGLE(JunSun1)+19)=_xlfn.SINGLE(AnnéeCivile),MONTH(_xlfn.SINGLE(JunSun1)+19)=6),_xlfn.SINGLE(JunSun1)+19,""))</f>
        <v>44000</v>
      </c>
      <c r="V35" s="14">
        <f>IF(DAY(_xlfn.SINGLE(JunSun1))=1,IF(AND(YEAR(_xlfn.SINGLE(JunSun1)+13)=_xlfn.SINGLE(AnnéeCivile),MONTH(_xlfn.SINGLE(JunSun1)+13)=6),_xlfn.SINGLE(JunSun1)+13,""),IF(AND(YEAR(_xlfn.SINGLE(JunSun1)+20)=_xlfn.SINGLE(AnnéeCivile),MONTH(_xlfn.SINGLE(JunSun1)+20)=6),_xlfn.SINGLE(JunSun1)+20,""))</f>
        <v>44001</v>
      </c>
      <c r="W35" s="14">
        <f>IF(DAY(_xlfn.SINGLE(JunSun1))=1,IF(AND(YEAR(_xlfn.SINGLE(JunSun1)+14)=_xlfn.SINGLE(AnnéeCivile),MONTH(_xlfn.SINGLE(JunSun1)+14)=6),_xlfn.SINGLE(JunSun1)+14,""),IF(AND(YEAR(_xlfn.SINGLE(JunSun1)+21)=_xlfn.SINGLE(AnnéeCivile),MONTH(_xlfn.SINGLE(JunSun1)+21)=6),_xlfn.SINGLE(JunSun1)+21,""))</f>
        <v>44002</v>
      </c>
      <c r="X35" s="14">
        <f>IF(DAY(_xlfn.SINGLE(JunSun1))=1,IF(AND(YEAR(_xlfn.SINGLE(JunSun1)+15)=_xlfn.SINGLE(AnnéeCivile),MONTH(_xlfn.SINGLE(JunSun1)+15)=6),_xlfn.SINGLE(JunSun1)+15,""),IF(AND(YEAR(_xlfn.SINGLE(JunSun1)+22)=_xlfn.SINGLE(AnnéeCivile),MONTH(_xlfn.SINGLE(JunSun1)+22)=6),_xlfn.SINGLE(JunSun1)+22,""))</f>
        <v>44003</v>
      </c>
      <c r="Y35" s="14">
        <f>IF(DAY(_xlfn.SINGLE(JunSun1))=1,IF(AND(YEAR(_xlfn.SINGLE(JunSun1)+16)=_xlfn.SINGLE(AnnéeCivile),MONTH(_xlfn.SINGLE(JunSun1)+16)=6),_xlfn.SINGLE(JunSun1)+16,""),IF(AND(YEAR(_xlfn.SINGLE(JunSun1)+23)=_xlfn.SINGLE(AnnéeCivile),MONTH(_xlfn.SINGLE(JunSun1)+23)=6),_xlfn.SINGLE(JunSun1)+23,""))</f>
        <v>44004</v>
      </c>
      <c r="Z35" s="14">
        <f>IF(DAY(_xlfn.SINGLE(JunSun1))=1,IF(AND(YEAR(_xlfn.SINGLE(JunSun1)+17)=_xlfn.SINGLE(AnnéeCivile),MONTH(_xlfn.SINGLE(JunSun1)+17)=6),_xlfn.SINGLE(JunSun1)+17,""),IF(AND(YEAR(_xlfn.SINGLE(JunSun1)+24)=_xlfn.SINGLE(AnnéeCivile),MONTH(_xlfn.SINGLE(JunSun1)+24)=6),_xlfn.SINGLE(JunSun1)+24,""))</f>
        <v>44005</v>
      </c>
      <c r="AA35" s="14">
        <f>IF(DAY(_xlfn.SINGLE(JunSun1))=1,IF(AND(YEAR(_xlfn.SINGLE(JunSun1)+18)=_xlfn.SINGLE(AnnéeCivile),MONTH(_xlfn.SINGLE(JunSun1)+18)=6),_xlfn.SINGLE(JunSun1)+18,""),IF(AND(YEAR(_xlfn.SINGLE(JunSun1)+25)=_xlfn.SINGLE(AnnéeCivile),MONTH(_xlfn.SINGLE(JunSun1)+25)=6),_xlfn.SINGLE(JunSun1)+25,""))</f>
        <v>44006</v>
      </c>
      <c r="AB35" s="14">
        <f>IF(DAY(_xlfn.SINGLE(JunSun1))=1,IF(AND(YEAR(_xlfn.SINGLE(JunSun1)+19)=_xlfn.SINGLE(AnnéeCivile),MONTH(_xlfn.SINGLE(JunSun1)+19)=6),_xlfn.SINGLE(JunSun1)+19,""),IF(AND(YEAR(_xlfn.SINGLE(JunSun1)+26)=_xlfn.SINGLE(AnnéeCivile),MONTH(_xlfn.SINGLE(JunSun1)+26)=6),_xlfn.SINGLE(JunSun1)+26,""))</f>
        <v>44007</v>
      </c>
      <c r="AC35" s="14">
        <f>IF(DAY(_xlfn.SINGLE(JunSun1))=1,IF(AND(YEAR(_xlfn.SINGLE(JunSun1)+20)=_xlfn.SINGLE(AnnéeCivile),MONTH(_xlfn.SINGLE(JunSun1)+20)=6),_xlfn.SINGLE(JunSun1)+20,""),IF(AND(YEAR(_xlfn.SINGLE(JunSun1)+27)=_xlfn.SINGLE(AnnéeCivile),MONTH(_xlfn.SINGLE(JunSun1)+27)=6),_xlfn.SINGLE(JunSun1)+27,""))</f>
        <v>44008</v>
      </c>
      <c r="AD35" s="14">
        <f>IF(DAY(_xlfn.SINGLE(JunSun1))=1,IF(AND(YEAR(_xlfn.SINGLE(JunSun1)+21)=_xlfn.SINGLE(AnnéeCivile),MONTH(_xlfn.SINGLE(JunSun1)+21)=6),_xlfn.SINGLE(JunSun1)+21,""),IF(AND(YEAR(_xlfn.SINGLE(JunSun1)+28)=_xlfn.SINGLE(AnnéeCivile),MONTH(_xlfn.SINGLE(JunSun1)+28)=6),_xlfn.SINGLE(JunSun1)+28,""))</f>
        <v>44009</v>
      </c>
      <c r="AE35" s="14">
        <f>IF(DAY(_xlfn.SINGLE(JunSun1))=1,IF(AND(YEAR(_xlfn.SINGLE(JunSun1)+22)=_xlfn.SINGLE(AnnéeCivile),MONTH(_xlfn.SINGLE(JunSun1)+22)=6),_xlfn.SINGLE(JunSun1)+22,""),IF(AND(YEAR(_xlfn.SINGLE(JunSun1)+29)=_xlfn.SINGLE(AnnéeCivile),MONTH(_xlfn.SINGLE(JunSun1)+29)=6),_xlfn.SINGLE(JunSun1)+29,""))</f>
        <v>44010</v>
      </c>
      <c r="AF35" s="14">
        <f>IF(DAY(_xlfn.SINGLE(JunSun1))=1,IF(AND(YEAR(_xlfn.SINGLE(JunSun1)+23)=_xlfn.SINGLE(AnnéeCivile),MONTH(_xlfn.SINGLE(JunSun1)+23)=6),_xlfn.SINGLE(JunSun1)+23,""),IF(AND(YEAR(_xlfn.SINGLE(JunSun1)+30)=_xlfn.SINGLE(AnnéeCivile),MONTH(_xlfn.SINGLE(JunSun1)+30)=6),_xlfn.SINGLE(JunSun1)+30,""))</f>
        <v>44011</v>
      </c>
      <c r="AG35" s="14">
        <f>IF(DAY(_xlfn.SINGLE(JunSun1))=1,IF(AND(YEAR(_xlfn.SINGLE(JunSun1)+24)=_xlfn.SINGLE(AnnéeCivile),MONTH(_xlfn.SINGLE(JunSun1)+24)=6),_xlfn.SINGLE(JunSun1)+24,""),IF(AND(YEAR(_xlfn.SINGLE(JunSun1)+31)=_xlfn.SINGLE(AnnéeCivile),MONTH(_xlfn.SINGLE(JunSun1)+31)=6),_xlfn.SINGLE(JunSun1)+31,""))</f>
        <v>44012</v>
      </c>
      <c r="AH35" s="14" t="str">
        <f>IF(DAY(_xlfn.SINGLE(JunSun1))=1,IF(AND(YEAR(_xlfn.SINGLE(JunSun1)+25)=_xlfn.SINGLE(AnnéeCivile),MONTH(_xlfn.SINGLE(JunSun1)+25)=6),_xlfn.SINGLE(JunSun1)+25,""),IF(AND(YEAR(_xlfn.SINGLE(JunSun1)+32)=_xlfn.SINGLE(AnnéeCivile),MONTH(_xlfn.SINGLE(JunSun1)+32)=6),_xlfn.SINGLE(JunSun1)+32,""))</f>
        <v/>
      </c>
      <c r="AI35" s="14" t="str">
        <f>IF(DAY(_xlfn.SINGLE(JunSun1))=1,IF(AND(YEAR(_xlfn.SINGLE(JunSun1)+26)=_xlfn.SINGLE(AnnéeCivile),MONTH(_xlfn.SINGLE(JunSun1)+26)=6),_xlfn.SINGLE(JunSun1)+26,""),IF(AND(YEAR(_xlfn.SINGLE(JunSun1)+33)=_xlfn.SINGLE(AnnéeCivile),MONTH(_xlfn.SINGLE(JunSun1)+33)=6),_xlfn.SINGLE(JunSun1)+33,""))</f>
        <v/>
      </c>
      <c r="AJ35" s="14" t="str">
        <f>IF(DAY(_xlfn.SINGLE(JunSun1))=1,IF(AND(YEAR(_xlfn.SINGLE(JunSun1)+27)=_xlfn.SINGLE(AnnéeCivile),MONTH(_xlfn.SINGLE(JunSun1)+27)=6),_xlfn.SINGLE(JunSun1)+27,""),IF(AND(YEAR(_xlfn.SINGLE(JunSun1)+34)=_xlfn.SINGLE(AnnéeCivile),MONTH(_xlfn.SINGLE(JunSun1)+34)=6),_xlfn.SINGLE(JunSun1)+34,""))</f>
        <v/>
      </c>
      <c r="AK35" s="14" t="str">
        <f>IF(DAY(_xlfn.SINGLE(JunSun1))=1,IF(AND(YEAR(_xlfn.SINGLE(JunSun1)+28)=_xlfn.SINGLE(AnnéeCivile),MONTH(_xlfn.SINGLE(JunSun1)+28)=6),_xlfn.SINGLE(JunSun1)+28,""),IF(AND(YEAR(_xlfn.SINGLE(JunSun1)+35)=_xlfn.SINGLE(AnnéeCivile),MONTH(_xlfn.SINGLE(JunSun1)+35)=6),_xlfn.SINGLE(JunSun1)+35,""))</f>
        <v/>
      </c>
      <c r="AL35" s="14" t="str">
        <f>IF(DAY(_xlfn.SINGLE(JunSun1))=1,IF(AND(YEAR(_xlfn.SINGLE(JunSun1)+29)=_xlfn.SINGLE(AnnéeCivile),MONTH(_xlfn.SINGLE(JunSun1)+29)=6),_xlfn.SINGLE(JunSun1)+29,""),IF(AND(YEAR(_xlfn.SINGLE(JunSun1)+36)=_xlfn.SINGLE(AnnéeCivile),MONTH(_xlfn.SINGLE(JunSun1)+36)=6),_xlfn.SINGLE(JunSun1)+36,""))</f>
        <v/>
      </c>
      <c r="AM35" s="15" t="str">
        <f>IF(DAY(_xlfn.SINGLE(JunSun1))=1,IF(AND(YEAR(_xlfn.SINGLE(JunSun1)+30)=_xlfn.SINGLE(AnnéeCivile),MONTH(_xlfn.SINGLE(JunSun1)+30)=6),_xlfn.SINGLE(JunSun1)+30,""),IF(AND(YEAR(_xlfn.SINGLE(JunSun1)+37)=_xlfn.SINGLE(AnnéeCivile),MONTH(_xlfn.SINGLE(JunSun1)+37)=6),_xlfn.SINGLE(JunSun1)+37,""))</f>
        <v/>
      </c>
    </row>
    <row r="36" spans="2:39" s="12" customFormat="1" ht="19" customHeight="1" x14ac:dyDescent="0.4">
      <c r="B36" s="48"/>
      <c r="C36" s="13" t="s">
        <v>0</v>
      </c>
      <c r="D36" s="13" t="s">
        <v>1</v>
      </c>
      <c r="E36" s="13" t="s">
        <v>2</v>
      </c>
      <c r="F36" s="13" t="s">
        <v>3</v>
      </c>
      <c r="G36" s="13" t="s">
        <v>4</v>
      </c>
      <c r="H36" s="13" t="s">
        <v>5</v>
      </c>
      <c r="I36" s="13" t="s">
        <v>6</v>
      </c>
      <c r="J36" s="13" t="s">
        <v>0</v>
      </c>
      <c r="K36" s="13" t="s">
        <v>1</v>
      </c>
      <c r="L36" s="13" t="s">
        <v>2</v>
      </c>
      <c r="M36" s="13" t="s">
        <v>3</v>
      </c>
      <c r="N36" s="13" t="s">
        <v>4</v>
      </c>
      <c r="O36" s="13" t="s">
        <v>5</v>
      </c>
      <c r="P36" s="13" t="s">
        <v>6</v>
      </c>
      <c r="Q36" s="13" t="s">
        <v>0</v>
      </c>
      <c r="R36" s="13" t="s">
        <v>1</v>
      </c>
      <c r="S36" s="13" t="s">
        <v>2</v>
      </c>
      <c r="T36" s="13" t="s">
        <v>3</v>
      </c>
      <c r="U36" s="13" t="s">
        <v>4</v>
      </c>
      <c r="V36" s="13" t="s">
        <v>5</v>
      </c>
      <c r="W36" s="13" t="s">
        <v>6</v>
      </c>
      <c r="X36" s="13" t="s">
        <v>0</v>
      </c>
      <c r="Y36" s="13" t="s">
        <v>1</v>
      </c>
      <c r="Z36" s="13" t="s">
        <v>2</v>
      </c>
      <c r="AA36" s="13" t="s">
        <v>3</v>
      </c>
      <c r="AB36" s="13" t="s">
        <v>4</v>
      </c>
      <c r="AC36" s="13" t="s">
        <v>5</v>
      </c>
      <c r="AD36" s="13" t="s">
        <v>6</v>
      </c>
      <c r="AE36" s="13" t="s">
        <v>0</v>
      </c>
      <c r="AF36" s="13" t="s">
        <v>1</v>
      </c>
      <c r="AG36" s="13" t="s">
        <v>2</v>
      </c>
      <c r="AH36" s="13" t="s">
        <v>3</v>
      </c>
      <c r="AI36" s="13" t="s">
        <v>4</v>
      </c>
      <c r="AJ36" s="13" t="s">
        <v>5</v>
      </c>
      <c r="AK36" s="13" t="s">
        <v>6</v>
      </c>
      <c r="AL36" s="13" t="s">
        <v>0</v>
      </c>
      <c r="AM36" s="16" t="s">
        <v>1</v>
      </c>
    </row>
    <row r="37" spans="2:39" ht="19" customHeight="1" x14ac:dyDescent="0.4">
      <c r="B37" s="10" t="str">
        <f>IF(Job1_Name="","",Job1_Name)</f>
        <v>Salle</v>
      </c>
      <c r="C37" s="41" t="str">
        <f t="shared" ref="C37:AM37" si="12">IF(OR(NOT(ISNUMBER(C35)),C35&lt;Job1_StartDate),"",IF(MID(Job1_Pattern,MOD(C35-Job1_StartDate,LEN(Job1_Pattern))+1,1)=Job1_Shift1_Code,1,IF(MID(Job1_Pattern,MOD(C35-Job1_StartDate,LEN(Job1_Pattern))+1,1)=Job1_Shift2_Code,2,IF(MID(Job1_Pattern,MOD(C35-Job1_StartDate,LEN(Job1_Pattern))+1,1)=Job1_Shift3_Code,3,""))))</f>
        <v/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</row>
    <row r="38" spans="2:39" ht="19" customHeight="1" x14ac:dyDescent="0.4">
      <c r="B38" s="11" t="str">
        <f>IF(Job2_Name="","",Job2_Name)</f>
        <v xml:space="preserve">Plonge </v>
      </c>
      <c r="C38" s="42" t="str">
        <f t="shared" ref="C38:AM38" si="13">IF(OR(NOT(ISNUMBER(C35)),C35&lt;Job2_StartDate),"",IF(MID(Job2_Pattern,MOD(C35-Job2_StartDate,LEN(Job2_Pattern))+1,1)=Job2_Shift1_Code,1,IF(MID(Job2_Pattern,MOD(C35-Job2_StartDate,LEN(Job2_Pattern))+1,1)=Job2_Shift2_Code,2,IF(MID(Job2_Pattern,MOD(C35-Job2_StartDate,LEN(Job2_Pattern))+1,1)=Job2_Shift3_Code,3,""))))</f>
        <v/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</row>
    <row r="39" spans="2:39" ht="19" customHeight="1" x14ac:dyDescent="0.4">
      <c r="B39" s="11" t="str">
        <f>IF(Job3_Name="","",Job3_Name)</f>
        <v>Cuisine</v>
      </c>
      <c r="C39" s="42" t="str">
        <f t="shared" ref="C39:AM39" si="14">IF(OR(NOT(ISNUMBER(C35)),C35&lt;Job3_StartDate),"",IF(MID(Job3_Pattern,MOD(C35-Job3_StartDate,LEN(Job3_Pattern))+1,1)=Job3_Shift1_Code,1,IF(MID(Job3_Pattern,MOD(C35-Job3_StartDate,LEN(Job3_Pattern))+1,1)=Job3_Shift2_Code,2,IF(MID(Job3_Pattern,MOD(C35-Job3_StartDate,LEN(Job3_Pattern))+1,1)=Job3_Shift3_Code,3,""))))</f>
        <v/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2:39" ht="12" customHeight="1" x14ac:dyDescent="0.4"/>
    <row r="41" spans="2:39" s="12" customFormat="1" ht="19" customHeight="1" x14ac:dyDescent="0.4">
      <c r="B41" s="47">
        <f>DATE(_xlfn.SINGLE(AnnéeCivile),7,1)</f>
        <v>44013</v>
      </c>
      <c r="C41" s="14" t="str">
        <f>IF(DAY(_xlfn.SINGLE(JulSun1))=1,"",IF(AND(YEAR(_xlfn.SINGLE(JulSun1)+1)=_xlfn.SINGLE(AnnéeCivile),MONTH(_xlfn.SINGLE(JulSun1)+1)=7),_xlfn.SINGLE(JulSun1)+1,""))</f>
        <v/>
      </c>
      <c r="D41" s="14" t="str">
        <f>IF(DAY(_xlfn.SINGLE(JulSun1))=1,"",IF(AND(YEAR(_xlfn.SINGLE(JulSun1)+2)=_xlfn.SINGLE(AnnéeCivile),MONTH(_xlfn.SINGLE(JulSun1)+2)=7),_xlfn.SINGLE(JulSun1)+2,""))</f>
        <v/>
      </c>
      <c r="E41" s="14" t="str">
        <f>IF(DAY(_xlfn.SINGLE(JulSun1))=1,"",IF(AND(YEAR(_xlfn.SINGLE(JulSun1)+3)=_xlfn.SINGLE(AnnéeCivile),MONTH(_xlfn.SINGLE(JulSun1)+3)=7),_xlfn.SINGLE(JulSun1)+3,""))</f>
        <v/>
      </c>
      <c r="F41" s="14">
        <f>IF(DAY(_xlfn.SINGLE(JulSun1))=1,"",IF(AND(YEAR(_xlfn.SINGLE(JulSun1)+4)=_xlfn.SINGLE(AnnéeCivile),MONTH(_xlfn.SINGLE(JulSun1)+4)=7),_xlfn.SINGLE(JulSun1)+4,""))</f>
        <v>44013</v>
      </c>
      <c r="G41" s="14">
        <f>IF(DAY(_xlfn.SINGLE(JulSun1))=1,"",IF(AND(YEAR(_xlfn.SINGLE(JulSun1)+5)=_xlfn.SINGLE(AnnéeCivile),MONTH(_xlfn.SINGLE(JulSun1)+5)=7),_xlfn.SINGLE(JulSun1)+5,""))</f>
        <v>44014</v>
      </c>
      <c r="H41" s="14">
        <f>IF(DAY(_xlfn.SINGLE(JulSun1))=1,"",IF(AND(YEAR(_xlfn.SINGLE(JulSun1)+6)=_xlfn.SINGLE(AnnéeCivile),MONTH(_xlfn.SINGLE(JulSun1)+6)=7),_xlfn.SINGLE(JulSun1)+6,""))</f>
        <v>44015</v>
      </c>
      <c r="I41" s="14">
        <f>_xlfn.SINGLE(IF(DAY(_xlfn.SINGLE(JulSun1))=1,IF(AND(YEAR(_xlfn.SINGLE(JulSun1))=_xlfn.SINGLE(AnnéeCivile),MONTH(_xlfn.SINGLE(JulSun1))=7),JulSun1,""),IF(AND(YEAR(_xlfn.SINGLE(JulSun1)+7)=_xlfn.SINGLE(AnnéeCivile),MONTH(_xlfn.SINGLE(JulSun1)+7)=7),_xlfn.SINGLE(JulSun1)+7,"")))</f>
        <v>44016</v>
      </c>
      <c r="J41" s="14">
        <f>IF(DAY(_xlfn.SINGLE(JulSun1))=1,IF(AND(YEAR(_xlfn.SINGLE(JulSun1)+1)=_xlfn.SINGLE(AnnéeCivile),MONTH(_xlfn.SINGLE(JulSun1)+1)=7),_xlfn.SINGLE(JulSun1)+1,""),IF(AND(YEAR(_xlfn.SINGLE(JulSun1)+8)=_xlfn.SINGLE(AnnéeCivile),MONTH(_xlfn.SINGLE(JulSun1)+8)=7),_xlfn.SINGLE(JulSun1)+8,""))</f>
        <v>44017</v>
      </c>
      <c r="K41" s="14">
        <f>IF(DAY(_xlfn.SINGLE(JulSun1))=1,IF(AND(YEAR(_xlfn.SINGLE(JulSun1)+2)=_xlfn.SINGLE(AnnéeCivile),MONTH(_xlfn.SINGLE(JulSun1)+2)=7),_xlfn.SINGLE(JulSun1)+2,""),IF(AND(YEAR(_xlfn.SINGLE(JulSun1)+9)=_xlfn.SINGLE(AnnéeCivile),MONTH(_xlfn.SINGLE(JulSun1)+9)=7),_xlfn.SINGLE(JulSun1)+9,""))</f>
        <v>44018</v>
      </c>
      <c r="L41" s="14">
        <f>IF(DAY(_xlfn.SINGLE(JulSun1))=1,IF(AND(YEAR(_xlfn.SINGLE(JulSun1)+3)=_xlfn.SINGLE(AnnéeCivile),MONTH(_xlfn.SINGLE(JulSun1)+3)=7),_xlfn.SINGLE(JulSun1)+3,""),IF(AND(YEAR(_xlfn.SINGLE(JulSun1)+10)=_xlfn.SINGLE(AnnéeCivile),MONTH(_xlfn.SINGLE(JulSun1)+10)=7),_xlfn.SINGLE(JulSun1)+10,""))</f>
        <v>44019</v>
      </c>
      <c r="M41" s="14">
        <f>IF(DAY(_xlfn.SINGLE(JulSun1))=1,IF(AND(YEAR(_xlfn.SINGLE(JulSun1)+4)=_xlfn.SINGLE(AnnéeCivile),MONTH(_xlfn.SINGLE(JulSun1)+4)=7),_xlfn.SINGLE(JulSun1)+4,""),IF(AND(YEAR(_xlfn.SINGLE(JulSun1)+11)=_xlfn.SINGLE(AnnéeCivile),MONTH(_xlfn.SINGLE(JulSun1)+11)=7),_xlfn.SINGLE(JulSun1)+11,""))</f>
        <v>44020</v>
      </c>
      <c r="N41" s="14">
        <f>IF(DAY(_xlfn.SINGLE(JulSun1))=1,IF(AND(YEAR(_xlfn.SINGLE(JulSun1)+5)=_xlfn.SINGLE(AnnéeCivile),MONTH(_xlfn.SINGLE(JulSun1)+5)=7),_xlfn.SINGLE(JulSun1)+5,""),IF(AND(YEAR(_xlfn.SINGLE(JulSun1)+12)=_xlfn.SINGLE(AnnéeCivile),MONTH(_xlfn.SINGLE(JulSun1)+12)=7),_xlfn.SINGLE(JulSun1)+12,""))</f>
        <v>44021</v>
      </c>
      <c r="O41" s="14">
        <f>IF(DAY(_xlfn.SINGLE(JulSun1))=1,IF(AND(YEAR(_xlfn.SINGLE(JulSun1)+6)=_xlfn.SINGLE(AnnéeCivile),MONTH(_xlfn.SINGLE(JulSun1)+6)=7),_xlfn.SINGLE(JulSun1)+6,""),IF(AND(YEAR(_xlfn.SINGLE(JulSun1)+13)=_xlfn.SINGLE(AnnéeCivile),MONTH(_xlfn.SINGLE(JulSun1)+13)=7),_xlfn.SINGLE(JulSun1)+13,""))</f>
        <v>44022</v>
      </c>
      <c r="P41" s="14">
        <f>IF(DAY(_xlfn.SINGLE(JulSun1))=1,IF(AND(YEAR(_xlfn.SINGLE(JulSun1)+7)=_xlfn.SINGLE(AnnéeCivile),MONTH(_xlfn.SINGLE(JulSun1)+7)=7),_xlfn.SINGLE(JulSun1)+7,""),IF(AND(YEAR(_xlfn.SINGLE(JulSun1)+14)=_xlfn.SINGLE(AnnéeCivile),MONTH(_xlfn.SINGLE(JulSun1)+14)=7),_xlfn.SINGLE(JulSun1)+14,""))</f>
        <v>44023</v>
      </c>
      <c r="Q41" s="14">
        <f>IF(DAY(_xlfn.SINGLE(JulSun1))=1,IF(AND(YEAR(_xlfn.SINGLE(JulSun1)+8)=_xlfn.SINGLE(AnnéeCivile),MONTH(_xlfn.SINGLE(JulSun1)+8)=7),_xlfn.SINGLE(JulSun1)+8,""),IF(AND(YEAR(_xlfn.SINGLE(JulSun1)+15)=_xlfn.SINGLE(AnnéeCivile),MONTH(_xlfn.SINGLE(JulSun1)+15)=7),_xlfn.SINGLE(JulSun1)+15,""))</f>
        <v>44024</v>
      </c>
      <c r="R41" s="14">
        <f>IF(DAY(_xlfn.SINGLE(JulSun1))=1,IF(AND(YEAR(_xlfn.SINGLE(JulSun1)+9)=_xlfn.SINGLE(AnnéeCivile),MONTH(_xlfn.SINGLE(JulSun1)+9)=7),_xlfn.SINGLE(JulSun1)+9,""),IF(AND(YEAR(_xlfn.SINGLE(JulSun1)+16)=_xlfn.SINGLE(AnnéeCivile),MONTH(_xlfn.SINGLE(JulSun1)+16)=7),_xlfn.SINGLE(JulSun1)+16,""))</f>
        <v>44025</v>
      </c>
      <c r="S41" s="14">
        <f>IF(DAY(_xlfn.SINGLE(JulSun1))=1,IF(AND(YEAR(_xlfn.SINGLE(JulSun1)+10)=_xlfn.SINGLE(AnnéeCivile),MONTH(_xlfn.SINGLE(JulSun1)+10)=7),_xlfn.SINGLE(JulSun1)+10,""),IF(AND(YEAR(_xlfn.SINGLE(JulSun1)+17)=_xlfn.SINGLE(AnnéeCivile),MONTH(_xlfn.SINGLE(JulSun1)+17)=7),_xlfn.SINGLE(JulSun1)+17,""))</f>
        <v>44026</v>
      </c>
      <c r="T41" s="14">
        <f>IF(DAY(_xlfn.SINGLE(JulSun1))=1,IF(AND(YEAR(_xlfn.SINGLE(JulSun1)+11)=_xlfn.SINGLE(AnnéeCivile),MONTH(_xlfn.SINGLE(JulSun1)+11)=7),_xlfn.SINGLE(JulSun1)+11,""),IF(AND(YEAR(_xlfn.SINGLE(JulSun1)+18)=_xlfn.SINGLE(AnnéeCivile),MONTH(_xlfn.SINGLE(JulSun1)+18)=7),_xlfn.SINGLE(JulSun1)+18,""))</f>
        <v>44027</v>
      </c>
      <c r="U41" s="14">
        <f>IF(DAY(_xlfn.SINGLE(JulSun1))=1,IF(AND(YEAR(_xlfn.SINGLE(JulSun1)+12)=_xlfn.SINGLE(AnnéeCivile),MONTH(_xlfn.SINGLE(JulSun1)+12)=7),_xlfn.SINGLE(JulSun1)+12,""),IF(AND(YEAR(_xlfn.SINGLE(JulSun1)+19)=_xlfn.SINGLE(AnnéeCivile),MONTH(_xlfn.SINGLE(JulSun1)+19)=7),_xlfn.SINGLE(JulSun1)+19,""))</f>
        <v>44028</v>
      </c>
      <c r="V41" s="14">
        <f>IF(DAY(_xlfn.SINGLE(JulSun1))=1,IF(AND(YEAR(_xlfn.SINGLE(JulSun1)+13)=_xlfn.SINGLE(AnnéeCivile),MONTH(_xlfn.SINGLE(JulSun1)+13)=7),_xlfn.SINGLE(JulSun1)+13,""),IF(AND(YEAR(_xlfn.SINGLE(JulSun1)+20)=_xlfn.SINGLE(AnnéeCivile),MONTH(_xlfn.SINGLE(JulSun1)+20)=7),_xlfn.SINGLE(JulSun1)+20,""))</f>
        <v>44029</v>
      </c>
      <c r="W41" s="14">
        <f>IF(DAY(_xlfn.SINGLE(JulSun1))=1,IF(AND(YEAR(_xlfn.SINGLE(JulSun1)+14)=_xlfn.SINGLE(AnnéeCivile),MONTH(_xlfn.SINGLE(JulSun1)+14)=7),_xlfn.SINGLE(JulSun1)+14,""),IF(AND(YEAR(_xlfn.SINGLE(JulSun1)+21)=_xlfn.SINGLE(AnnéeCivile),MONTH(_xlfn.SINGLE(JulSun1)+21)=7),_xlfn.SINGLE(JulSun1)+21,""))</f>
        <v>44030</v>
      </c>
      <c r="X41" s="14">
        <f>IF(DAY(_xlfn.SINGLE(JulSun1))=1,IF(AND(YEAR(_xlfn.SINGLE(JulSun1)+15)=_xlfn.SINGLE(AnnéeCivile),MONTH(_xlfn.SINGLE(JulSun1)+15)=7),_xlfn.SINGLE(JulSun1)+15,""),IF(AND(YEAR(_xlfn.SINGLE(JulSun1)+22)=_xlfn.SINGLE(AnnéeCivile),MONTH(_xlfn.SINGLE(JulSun1)+22)=7),_xlfn.SINGLE(JulSun1)+22,""))</f>
        <v>44031</v>
      </c>
      <c r="Y41" s="14">
        <f>IF(DAY(_xlfn.SINGLE(JulSun1))=1,IF(AND(YEAR(_xlfn.SINGLE(JulSun1)+16)=_xlfn.SINGLE(AnnéeCivile),MONTH(_xlfn.SINGLE(JulSun1)+16)=7),_xlfn.SINGLE(JulSun1)+16,""),IF(AND(YEAR(_xlfn.SINGLE(JulSun1)+23)=_xlfn.SINGLE(AnnéeCivile),MONTH(_xlfn.SINGLE(JulSun1)+23)=7),_xlfn.SINGLE(JulSun1)+23,""))</f>
        <v>44032</v>
      </c>
      <c r="Z41" s="14">
        <f>IF(DAY(_xlfn.SINGLE(JulSun1))=1,IF(AND(YEAR(_xlfn.SINGLE(JulSun1)+17)=_xlfn.SINGLE(AnnéeCivile),MONTH(_xlfn.SINGLE(JulSun1)+17)=7),_xlfn.SINGLE(JulSun1)+17,""),IF(AND(YEAR(_xlfn.SINGLE(JulSun1)+24)=_xlfn.SINGLE(AnnéeCivile),MONTH(_xlfn.SINGLE(JulSun1)+24)=7),_xlfn.SINGLE(JulSun1)+24,""))</f>
        <v>44033</v>
      </c>
      <c r="AA41" s="14">
        <f>IF(DAY(_xlfn.SINGLE(JulSun1))=1,IF(AND(YEAR(_xlfn.SINGLE(JulSun1)+18)=_xlfn.SINGLE(AnnéeCivile),MONTH(_xlfn.SINGLE(JulSun1)+18)=7),_xlfn.SINGLE(JulSun1)+18,""),IF(AND(YEAR(_xlfn.SINGLE(JulSun1)+25)=_xlfn.SINGLE(AnnéeCivile),MONTH(_xlfn.SINGLE(JulSun1)+25)=7),_xlfn.SINGLE(JulSun1)+25,""))</f>
        <v>44034</v>
      </c>
      <c r="AB41" s="14">
        <f>IF(DAY(_xlfn.SINGLE(JulSun1))=1,IF(AND(YEAR(_xlfn.SINGLE(JulSun1)+19)=_xlfn.SINGLE(AnnéeCivile),MONTH(_xlfn.SINGLE(JulSun1)+19)=7),_xlfn.SINGLE(JulSun1)+19,""),IF(AND(YEAR(_xlfn.SINGLE(JulSun1)+26)=_xlfn.SINGLE(AnnéeCivile),MONTH(_xlfn.SINGLE(JulSun1)+26)=7),_xlfn.SINGLE(JulSun1)+26,""))</f>
        <v>44035</v>
      </c>
      <c r="AC41" s="14">
        <f>IF(DAY(_xlfn.SINGLE(JulSun1))=1,IF(AND(YEAR(_xlfn.SINGLE(JulSun1)+20)=_xlfn.SINGLE(AnnéeCivile),MONTH(_xlfn.SINGLE(JulSun1)+20)=7),_xlfn.SINGLE(JulSun1)+20,""),IF(AND(YEAR(_xlfn.SINGLE(JulSun1)+27)=_xlfn.SINGLE(AnnéeCivile),MONTH(_xlfn.SINGLE(JulSun1)+27)=7),_xlfn.SINGLE(JulSun1)+27,""))</f>
        <v>44036</v>
      </c>
      <c r="AD41" s="14">
        <f>IF(DAY(_xlfn.SINGLE(JulSun1))=1,IF(AND(YEAR(_xlfn.SINGLE(JulSun1)+21)=_xlfn.SINGLE(AnnéeCivile),MONTH(_xlfn.SINGLE(JulSun1)+21)=7),_xlfn.SINGLE(JulSun1)+21,""),IF(AND(YEAR(_xlfn.SINGLE(JulSun1)+28)=_xlfn.SINGLE(AnnéeCivile),MONTH(_xlfn.SINGLE(JulSun1)+28)=7),_xlfn.SINGLE(JulSun1)+28,""))</f>
        <v>44037</v>
      </c>
      <c r="AE41" s="14">
        <f>IF(DAY(_xlfn.SINGLE(JulSun1))=1,IF(AND(YEAR(_xlfn.SINGLE(JulSun1)+22)=_xlfn.SINGLE(AnnéeCivile),MONTH(_xlfn.SINGLE(JulSun1)+22)=7),_xlfn.SINGLE(JulSun1)+22,""),IF(AND(YEAR(_xlfn.SINGLE(JulSun1)+29)=_xlfn.SINGLE(AnnéeCivile),MONTH(_xlfn.SINGLE(JulSun1)+29)=7),_xlfn.SINGLE(JulSun1)+29,""))</f>
        <v>44038</v>
      </c>
      <c r="AF41" s="14">
        <f>IF(DAY(_xlfn.SINGLE(JulSun1))=1,IF(AND(YEAR(_xlfn.SINGLE(JulSun1)+23)=_xlfn.SINGLE(AnnéeCivile),MONTH(_xlfn.SINGLE(JulSun1)+23)=7),_xlfn.SINGLE(JulSun1)+23,""),IF(AND(YEAR(_xlfn.SINGLE(JulSun1)+30)=_xlfn.SINGLE(AnnéeCivile),MONTH(_xlfn.SINGLE(JulSun1)+30)=7),_xlfn.SINGLE(JulSun1)+30,""))</f>
        <v>44039</v>
      </c>
      <c r="AG41" s="14">
        <f>IF(DAY(_xlfn.SINGLE(JulSun1))=1,IF(AND(YEAR(_xlfn.SINGLE(JulSun1)+24)=_xlfn.SINGLE(AnnéeCivile),MONTH(_xlfn.SINGLE(JulSun1)+24)=7),_xlfn.SINGLE(JulSun1)+24,""),IF(AND(YEAR(_xlfn.SINGLE(JulSun1)+31)=_xlfn.SINGLE(AnnéeCivile),MONTH(_xlfn.SINGLE(JulSun1)+31)=7),_xlfn.SINGLE(JulSun1)+31,""))</f>
        <v>44040</v>
      </c>
      <c r="AH41" s="14">
        <f>IF(DAY(_xlfn.SINGLE(JulSun1))=1,IF(AND(YEAR(_xlfn.SINGLE(JulSun1)+25)=_xlfn.SINGLE(AnnéeCivile),MONTH(_xlfn.SINGLE(JulSun1)+25)=7),_xlfn.SINGLE(JulSun1)+25,""),IF(AND(YEAR(_xlfn.SINGLE(JulSun1)+32)=_xlfn.SINGLE(AnnéeCivile),MONTH(_xlfn.SINGLE(JulSun1)+32)=7),_xlfn.SINGLE(JulSun1)+32,""))</f>
        <v>44041</v>
      </c>
      <c r="AI41" s="14">
        <f>IF(DAY(_xlfn.SINGLE(JulSun1))=1,IF(AND(YEAR(_xlfn.SINGLE(JulSun1)+26)=_xlfn.SINGLE(AnnéeCivile),MONTH(_xlfn.SINGLE(JulSun1)+26)=7),_xlfn.SINGLE(JulSun1)+26,""),IF(AND(YEAR(_xlfn.SINGLE(JulSun1)+33)=_xlfn.SINGLE(AnnéeCivile),MONTH(_xlfn.SINGLE(JulSun1)+33)=7),_xlfn.SINGLE(JulSun1)+33,""))</f>
        <v>44042</v>
      </c>
      <c r="AJ41" s="14">
        <f>IF(DAY(_xlfn.SINGLE(JulSun1))=1,IF(AND(YEAR(_xlfn.SINGLE(JulSun1)+27)=_xlfn.SINGLE(AnnéeCivile),MONTH(_xlfn.SINGLE(JulSun1)+27)=7),_xlfn.SINGLE(JulSun1)+27,""),IF(AND(YEAR(_xlfn.SINGLE(JulSun1)+34)=_xlfn.SINGLE(AnnéeCivile),MONTH(_xlfn.SINGLE(JulSun1)+34)=7),_xlfn.SINGLE(JulSun1)+34,""))</f>
        <v>44043</v>
      </c>
      <c r="AK41" s="14" t="str">
        <f>IF(DAY(_xlfn.SINGLE(JulSun1))=1,IF(AND(YEAR(_xlfn.SINGLE(JulSun1)+28)=_xlfn.SINGLE(AnnéeCivile),MONTH(_xlfn.SINGLE(JulSun1)+28)=7),_xlfn.SINGLE(JulSun1)+28,""),IF(AND(YEAR(_xlfn.SINGLE(JulSun1)+35)=_xlfn.SINGLE(AnnéeCivile),MONTH(_xlfn.SINGLE(JulSun1)+35)=7),_xlfn.SINGLE(JulSun1)+35,""))</f>
        <v/>
      </c>
      <c r="AL41" s="14" t="str">
        <f>IF(DAY(_xlfn.SINGLE(JulSun1))=1,IF(AND(YEAR(_xlfn.SINGLE(JulSun1)+29)=_xlfn.SINGLE(AnnéeCivile),MONTH(_xlfn.SINGLE(JulSun1)+29)=7),_xlfn.SINGLE(JulSun1)+29,""),IF(AND(YEAR(_xlfn.SINGLE(JulSun1)+36)=_xlfn.SINGLE(AnnéeCivile),MONTH(_xlfn.SINGLE(JulSun1)+36)=7),_xlfn.SINGLE(JulSun1)+36,""))</f>
        <v/>
      </c>
      <c r="AM41" s="15" t="str">
        <f>IF(DAY(_xlfn.SINGLE(JulSun1))=1,IF(AND(YEAR(_xlfn.SINGLE(JulSun1)+30)=_xlfn.SINGLE(AnnéeCivile),MONTH(_xlfn.SINGLE(JulSun1)+30)=7),_xlfn.SINGLE(JulSun1)+30,""),IF(AND(YEAR(_xlfn.SINGLE(JulSun1)+37)=_xlfn.SINGLE(AnnéeCivile),MONTH(_xlfn.SINGLE(JulSun1)+37)=7),_xlfn.SINGLE(JulSun1)+37,""))</f>
        <v/>
      </c>
    </row>
    <row r="42" spans="2:39" s="12" customFormat="1" ht="19" customHeight="1" x14ac:dyDescent="0.4">
      <c r="B42" s="48"/>
      <c r="C42" s="13" t="s">
        <v>0</v>
      </c>
      <c r="D42" s="13" t="s">
        <v>1</v>
      </c>
      <c r="E42" s="13" t="s">
        <v>2</v>
      </c>
      <c r="F42" s="13" t="s">
        <v>3</v>
      </c>
      <c r="G42" s="13" t="s">
        <v>4</v>
      </c>
      <c r="H42" s="13" t="s">
        <v>5</v>
      </c>
      <c r="I42" s="13" t="s">
        <v>6</v>
      </c>
      <c r="J42" s="13" t="s">
        <v>0</v>
      </c>
      <c r="K42" s="13" t="s">
        <v>1</v>
      </c>
      <c r="L42" s="13" t="s">
        <v>2</v>
      </c>
      <c r="M42" s="13" t="s">
        <v>3</v>
      </c>
      <c r="N42" s="13" t="s">
        <v>4</v>
      </c>
      <c r="O42" s="13" t="s">
        <v>5</v>
      </c>
      <c r="P42" s="13" t="s">
        <v>6</v>
      </c>
      <c r="Q42" s="13" t="s">
        <v>0</v>
      </c>
      <c r="R42" s="13" t="s">
        <v>1</v>
      </c>
      <c r="S42" s="13" t="s">
        <v>2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0</v>
      </c>
      <c r="Y42" s="13" t="s">
        <v>1</v>
      </c>
      <c r="Z42" s="13" t="s">
        <v>2</v>
      </c>
      <c r="AA42" s="13" t="s">
        <v>3</v>
      </c>
      <c r="AB42" s="13" t="s">
        <v>4</v>
      </c>
      <c r="AC42" s="13" t="s">
        <v>5</v>
      </c>
      <c r="AD42" s="13" t="s">
        <v>6</v>
      </c>
      <c r="AE42" s="13" t="s">
        <v>0</v>
      </c>
      <c r="AF42" s="13" t="s">
        <v>1</v>
      </c>
      <c r="AG42" s="13" t="s">
        <v>2</v>
      </c>
      <c r="AH42" s="13" t="s">
        <v>3</v>
      </c>
      <c r="AI42" s="13" t="s">
        <v>4</v>
      </c>
      <c r="AJ42" s="13" t="s">
        <v>5</v>
      </c>
      <c r="AK42" s="13" t="s">
        <v>6</v>
      </c>
      <c r="AL42" s="13" t="s">
        <v>0</v>
      </c>
      <c r="AM42" s="16" t="s">
        <v>1</v>
      </c>
    </row>
    <row r="43" spans="2:39" ht="19" customHeight="1" x14ac:dyDescent="0.4">
      <c r="B43" s="10" t="str">
        <f>IF(Job1_Name="","",Job1_Name)</f>
        <v>Salle</v>
      </c>
      <c r="C43" s="41" t="str">
        <f t="shared" ref="C43:AM43" si="15">IF(OR(NOT(ISNUMBER(C41)),C41&lt;Job1_StartDate),"",IF(MID(Job1_Pattern,MOD(C41-Job1_StartDate,LEN(Job1_Pattern))+1,1)=Job1_Shift1_Code,1,IF(MID(Job1_Pattern,MOD(C41-Job1_StartDate,LEN(Job1_Pattern))+1,1)=Job1_Shift2_Code,2,IF(MID(Job1_Pattern,MOD(C41-Job1_StartDate,LEN(Job1_Pattern))+1,1)=Job1_Shift3_Code,3,""))))</f>
        <v/>
      </c>
      <c r="D43" s="41" t="str">
        <f t="shared" si="15"/>
        <v/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2:39" ht="19" customHeight="1" x14ac:dyDescent="0.4">
      <c r="B44" s="11" t="str">
        <f>IF(Job2_Name="","",Job2_Name)</f>
        <v xml:space="preserve">Plonge </v>
      </c>
      <c r="C44" s="42" t="str">
        <f t="shared" ref="C44:AM44" si="16">IF(OR(NOT(ISNUMBER(C41)),C41&lt;Job2_StartDate),"",IF(MID(Job2_Pattern,MOD(C41-Job2_StartDate,LEN(Job2_Pattern))+1,1)=Job2_Shift1_Code,1,IF(MID(Job2_Pattern,MOD(C41-Job2_StartDate,LEN(Job2_Pattern))+1,1)=Job2_Shift2_Code,2,IF(MID(Job2_Pattern,MOD(C41-Job2_StartDate,LEN(Job2_Pattern))+1,1)=Job2_Shift3_Code,3,""))))</f>
        <v/>
      </c>
      <c r="D44" s="42" t="str">
        <f t="shared" si="16"/>
        <v/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2:39" ht="19" customHeight="1" x14ac:dyDescent="0.4">
      <c r="B45" s="11" t="str">
        <f>IF(Job3_Name="","",Job3_Name)</f>
        <v>Cuisine</v>
      </c>
      <c r="C45" s="42" t="str">
        <f t="shared" ref="C45:AM45" si="17">IF(OR(NOT(ISNUMBER(C41)),C41&lt;Job3_StartDate),"",IF(MID(Job3_Pattern,MOD(C41-Job3_StartDate,LEN(Job3_Pattern))+1,1)=Job3_Shift1_Code,1,IF(MID(Job3_Pattern,MOD(C41-Job3_StartDate,LEN(Job3_Pattern))+1,1)=Job3_Shift2_Code,2,IF(MID(Job3_Pattern,MOD(C41-Job3_StartDate,LEN(Job3_Pattern))+1,1)=Job3_Shift3_Code,3,""))))</f>
        <v/>
      </c>
      <c r="D45" s="42" t="str">
        <f t="shared" si="17"/>
        <v/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2:39" ht="12" customHeight="1" x14ac:dyDescent="0.4"/>
    <row r="47" spans="2:39" s="12" customFormat="1" ht="19" customHeight="1" x14ac:dyDescent="0.4">
      <c r="B47" s="47">
        <f>DATE(_xlfn.SINGLE(AnnéeCivile),8,1)</f>
        <v>44044</v>
      </c>
      <c r="C47" s="14" t="str">
        <f>IF(DAY(_xlfn.SINGLE(AugSun1))=1,"",IF(AND(YEAR(_xlfn.SINGLE(AugSun1)+1)=_xlfn.SINGLE(AnnéeCivile),MONTH(_xlfn.SINGLE(AugSun1)+1)=8),_xlfn.SINGLE(AugSun1)+1,""))</f>
        <v/>
      </c>
      <c r="D47" s="14" t="str">
        <f>IF(DAY(_xlfn.SINGLE(AugSun1))=1,"",IF(AND(YEAR(_xlfn.SINGLE(AugSun1)+2)=_xlfn.SINGLE(AnnéeCivile),MONTH(_xlfn.SINGLE(AugSun1)+2)=8),_xlfn.SINGLE(AugSun1)+2,""))</f>
        <v/>
      </c>
      <c r="E47" s="14" t="str">
        <f>IF(DAY(_xlfn.SINGLE(AugSun1))=1,"",IF(AND(YEAR(_xlfn.SINGLE(AugSun1)+3)=_xlfn.SINGLE(AnnéeCivile),MONTH(_xlfn.SINGLE(AugSun1)+3)=8),_xlfn.SINGLE(AugSun1)+3,""))</f>
        <v/>
      </c>
      <c r="F47" s="14" t="str">
        <f>IF(DAY(_xlfn.SINGLE(AugSun1))=1,"",IF(AND(YEAR(_xlfn.SINGLE(AugSun1)+4)=_xlfn.SINGLE(AnnéeCivile),MONTH(_xlfn.SINGLE(AugSun1)+4)=8),_xlfn.SINGLE(AugSun1)+4,""))</f>
        <v/>
      </c>
      <c r="G47" s="14" t="str">
        <f>IF(DAY(_xlfn.SINGLE(AugSun1))=1,"",IF(AND(YEAR(_xlfn.SINGLE(AugSun1)+5)=_xlfn.SINGLE(AnnéeCivile),MONTH(_xlfn.SINGLE(AugSun1)+5)=8),_xlfn.SINGLE(AugSun1)+5,""))</f>
        <v/>
      </c>
      <c r="H47" s="14" t="str">
        <f>IF(DAY(_xlfn.SINGLE(AugSun1))=1,"",IF(AND(YEAR(_xlfn.SINGLE(AugSun1)+6)=_xlfn.SINGLE(AnnéeCivile),MONTH(_xlfn.SINGLE(AugSun1)+6)=8),_xlfn.SINGLE(AugSun1)+6,""))</f>
        <v/>
      </c>
      <c r="I47" s="14">
        <f>_xlfn.SINGLE(IF(DAY(_xlfn.SINGLE(AugSun1))=1,IF(AND(YEAR(_xlfn.SINGLE(AugSun1))=_xlfn.SINGLE(AnnéeCivile),MONTH(_xlfn.SINGLE(AugSun1))=8),AugSun1,""),IF(AND(YEAR(_xlfn.SINGLE(AugSun1)+7)=_xlfn.SINGLE(AnnéeCivile),MONTH(_xlfn.SINGLE(AugSun1)+7)=8),_xlfn.SINGLE(AugSun1)+7,"")))</f>
        <v>44044</v>
      </c>
      <c r="J47" s="14">
        <f>IF(DAY(_xlfn.SINGLE(AugSun1))=1,IF(AND(YEAR(_xlfn.SINGLE(AugSun1)+1)=_xlfn.SINGLE(AnnéeCivile),MONTH(_xlfn.SINGLE(AugSun1)+1)=8),_xlfn.SINGLE(AugSun1)+1,""),IF(AND(YEAR(_xlfn.SINGLE(AugSun1)+8)=_xlfn.SINGLE(AnnéeCivile),MONTH(_xlfn.SINGLE(AugSun1)+8)=8),_xlfn.SINGLE(AugSun1)+8,""))</f>
        <v>44045</v>
      </c>
      <c r="K47" s="14">
        <f>IF(DAY(_xlfn.SINGLE(AugSun1))=1,IF(AND(YEAR(_xlfn.SINGLE(AugSun1)+2)=_xlfn.SINGLE(AnnéeCivile),MONTH(_xlfn.SINGLE(AugSun1)+2)=8),_xlfn.SINGLE(AugSun1)+2,""),IF(AND(YEAR(_xlfn.SINGLE(AugSun1)+9)=_xlfn.SINGLE(AnnéeCivile),MONTH(_xlfn.SINGLE(AugSun1)+9)=8),_xlfn.SINGLE(AugSun1)+9,""))</f>
        <v>44046</v>
      </c>
      <c r="L47" s="14">
        <f>IF(DAY(_xlfn.SINGLE(AugSun1))=1,IF(AND(YEAR(_xlfn.SINGLE(AugSun1)+3)=_xlfn.SINGLE(AnnéeCivile),MONTH(_xlfn.SINGLE(AugSun1)+3)=8),_xlfn.SINGLE(AugSun1)+3,""),IF(AND(YEAR(_xlfn.SINGLE(AugSun1)+10)=_xlfn.SINGLE(AnnéeCivile),MONTH(_xlfn.SINGLE(AugSun1)+10)=8),_xlfn.SINGLE(AugSun1)+10,""))</f>
        <v>44047</v>
      </c>
      <c r="M47" s="14">
        <f>IF(DAY(_xlfn.SINGLE(AugSun1))=1,IF(AND(YEAR(_xlfn.SINGLE(AugSun1)+4)=_xlfn.SINGLE(AnnéeCivile),MONTH(_xlfn.SINGLE(AugSun1)+4)=8),_xlfn.SINGLE(AugSun1)+4,""),IF(AND(YEAR(_xlfn.SINGLE(AugSun1)+11)=_xlfn.SINGLE(AnnéeCivile),MONTH(_xlfn.SINGLE(AugSun1)+11)=8),_xlfn.SINGLE(AugSun1)+11,""))</f>
        <v>44048</v>
      </c>
      <c r="N47" s="14">
        <f>IF(DAY(_xlfn.SINGLE(AugSun1))=1,IF(AND(YEAR(_xlfn.SINGLE(AugSun1)+5)=_xlfn.SINGLE(AnnéeCivile),MONTH(_xlfn.SINGLE(AugSun1)+5)=8),_xlfn.SINGLE(AugSun1)+5,""),IF(AND(YEAR(_xlfn.SINGLE(AugSun1)+12)=_xlfn.SINGLE(AnnéeCivile),MONTH(_xlfn.SINGLE(AugSun1)+12)=8),_xlfn.SINGLE(AugSun1)+12,""))</f>
        <v>44049</v>
      </c>
      <c r="O47" s="14">
        <f>IF(DAY(_xlfn.SINGLE(AugSun1))=1,IF(AND(YEAR(_xlfn.SINGLE(AugSun1)+6)=_xlfn.SINGLE(AnnéeCivile),MONTH(_xlfn.SINGLE(AugSun1)+6)=8),_xlfn.SINGLE(AugSun1)+6,""),IF(AND(YEAR(_xlfn.SINGLE(AugSun1)+13)=_xlfn.SINGLE(AnnéeCivile),MONTH(_xlfn.SINGLE(AugSun1)+13)=8),_xlfn.SINGLE(AugSun1)+13,""))</f>
        <v>44050</v>
      </c>
      <c r="P47" s="14">
        <f>IF(DAY(_xlfn.SINGLE(AugSun1))=1,IF(AND(YEAR(_xlfn.SINGLE(AugSun1)+7)=_xlfn.SINGLE(AnnéeCivile),MONTH(_xlfn.SINGLE(AugSun1)+7)=8),_xlfn.SINGLE(AugSun1)+7,""),IF(AND(YEAR(_xlfn.SINGLE(AugSun1)+14)=_xlfn.SINGLE(AnnéeCivile),MONTH(_xlfn.SINGLE(AugSun1)+14)=8),_xlfn.SINGLE(AugSun1)+14,""))</f>
        <v>44051</v>
      </c>
      <c r="Q47" s="14">
        <f>IF(DAY(_xlfn.SINGLE(AugSun1))=1,IF(AND(YEAR(_xlfn.SINGLE(AugSun1)+8)=_xlfn.SINGLE(AnnéeCivile),MONTH(_xlfn.SINGLE(AugSun1)+8)=8),_xlfn.SINGLE(AugSun1)+8,""),IF(AND(YEAR(_xlfn.SINGLE(AugSun1)+15)=_xlfn.SINGLE(AnnéeCivile),MONTH(_xlfn.SINGLE(AugSun1)+15)=8),_xlfn.SINGLE(AugSun1)+15,""))</f>
        <v>44052</v>
      </c>
      <c r="R47" s="14">
        <f>IF(DAY(_xlfn.SINGLE(AugSun1))=1,IF(AND(YEAR(_xlfn.SINGLE(AugSun1)+9)=_xlfn.SINGLE(AnnéeCivile),MONTH(_xlfn.SINGLE(AugSun1)+9)=8),_xlfn.SINGLE(AugSun1)+9,""),IF(AND(YEAR(_xlfn.SINGLE(AugSun1)+16)=_xlfn.SINGLE(AnnéeCivile),MONTH(_xlfn.SINGLE(AugSun1)+16)=8),_xlfn.SINGLE(AugSun1)+16,""))</f>
        <v>44053</v>
      </c>
      <c r="S47" s="14">
        <f>IF(DAY(_xlfn.SINGLE(AugSun1))=1,IF(AND(YEAR(_xlfn.SINGLE(AugSun1)+10)=_xlfn.SINGLE(AnnéeCivile),MONTH(_xlfn.SINGLE(AugSun1)+10)=8),_xlfn.SINGLE(AugSun1)+10,""),IF(AND(YEAR(_xlfn.SINGLE(AugSun1)+17)=_xlfn.SINGLE(AnnéeCivile),MONTH(_xlfn.SINGLE(AugSun1)+17)=8),_xlfn.SINGLE(AugSun1)+17,""))</f>
        <v>44054</v>
      </c>
      <c r="T47" s="14">
        <f>IF(DAY(_xlfn.SINGLE(AugSun1))=1,IF(AND(YEAR(_xlfn.SINGLE(AugSun1)+11)=_xlfn.SINGLE(AnnéeCivile),MONTH(_xlfn.SINGLE(AugSun1)+11)=8),_xlfn.SINGLE(AugSun1)+11,""),IF(AND(YEAR(_xlfn.SINGLE(AugSun1)+18)=_xlfn.SINGLE(AnnéeCivile),MONTH(_xlfn.SINGLE(AugSun1)+18)=8),_xlfn.SINGLE(AugSun1)+18,""))</f>
        <v>44055</v>
      </c>
      <c r="U47" s="14">
        <f>IF(DAY(_xlfn.SINGLE(AugSun1))=1,IF(AND(YEAR(_xlfn.SINGLE(AugSun1)+12)=_xlfn.SINGLE(AnnéeCivile),MONTH(_xlfn.SINGLE(AugSun1)+12)=8),_xlfn.SINGLE(AugSun1)+12,""),IF(AND(YEAR(_xlfn.SINGLE(AugSun1)+19)=_xlfn.SINGLE(AnnéeCivile),MONTH(_xlfn.SINGLE(AugSun1)+19)=8),_xlfn.SINGLE(AugSun1)+19,""))</f>
        <v>44056</v>
      </c>
      <c r="V47" s="14">
        <f>IF(DAY(_xlfn.SINGLE(AugSun1))=1,IF(AND(YEAR(_xlfn.SINGLE(AugSun1)+13)=_xlfn.SINGLE(AnnéeCivile),MONTH(_xlfn.SINGLE(AugSun1)+13)=8),_xlfn.SINGLE(AugSun1)+13,""),IF(AND(YEAR(_xlfn.SINGLE(AugSun1)+20)=_xlfn.SINGLE(AnnéeCivile),MONTH(_xlfn.SINGLE(AugSun1)+20)=8),_xlfn.SINGLE(AugSun1)+20,""))</f>
        <v>44057</v>
      </c>
      <c r="W47" s="14">
        <f>IF(DAY(_xlfn.SINGLE(AugSun1))=1,IF(AND(YEAR(_xlfn.SINGLE(AugSun1)+14)=_xlfn.SINGLE(AnnéeCivile),MONTH(_xlfn.SINGLE(AugSun1)+14)=8),_xlfn.SINGLE(AugSun1)+14,""),IF(AND(YEAR(_xlfn.SINGLE(AugSun1)+21)=_xlfn.SINGLE(AnnéeCivile),MONTH(_xlfn.SINGLE(AugSun1)+21)=8),_xlfn.SINGLE(AugSun1)+21,""))</f>
        <v>44058</v>
      </c>
      <c r="X47" s="14">
        <f>IF(DAY(_xlfn.SINGLE(AugSun1))=1,IF(AND(YEAR(_xlfn.SINGLE(AugSun1)+15)=_xlfn.SINGLE(AnnéeCivile),MONTH(_xlfn.SINGLE(AugSun1)+15)=8),_xlfn.SINGLE(AugSun1)+15,""),IF(AND(YEAR(_xlfn.SINGLE(AugSun1)+22)=_xlfn.SINGLE(AnnéeCivile),MONTH(_xlfn.SINGLE(AugSun1)+22)=8),_xlfn.SINGLE(AugSun1)+22,""))</f>
        <v>44059</v>
      </c>
      <c r="Y47" s="14">
        <f>IF(DAY(_xlfn.SINGLE(AugSun1))=1,IF(AND(YEAR(_xlfn.SINGLE(AugSun1)+16)=_xlfn.SINGLE(AnnéeCivile),MONTH(_xlfn.SINGLE(AugSun1)+16)=8),_xlfn.SINGLE(AugSun1)+16,""),IF(AND(YEAR(_xlfn.SINGLE(AugSun1)+23)=_xlfn.SINGLE(AnnéeCivile),MONTH(_xlfn.SINGLE(AugSun1)+23)=8),_xlfn.SINGLE(AugSun1)+23,""))</f>
        <v>44060</v>
      </c>
      <c r="Z47" s="14">
        <f>IF(DAY(_xlfn.SINGLE(AugSun1))=1,IF(AND(YEAR(_xlfn.SINGLE(AugSun1)+17)=_xlfn.SINGLE(AnnéeCivile),MONTH(_xlfn.SINGLE(AugSun1)+17)=8),_xlfn.SINGLE(AugSun1)+17,""),IF(AND(YEAR(_xlfn.SINGLE(AugSun1)+24)=_xlfn.SINGLE(AnnéeCivile),MONTH(_xlfn.SINGLE(AugSun1)+24)=8),_xlfn.SINGLE(AugSun1)+24,""))</f>
        <v>44061</v>
      </c>
      <c r="AA47" s="14">
        <f>IF(DAY(_xlfn.SINGLE(AugSun1))=1,IF(AND(YEAR(_xlfn.SINGLE(AugSun1)+18)=_xlfn.SINGLE(AnnéeCivile),MONTH(_xlfn.SINGLE(AugSun1)+18)=8),_xlfn.SINGLE(AugSun1)+18,""),IF(AND(YEAR(_xlfn.SINGLE(AugSun1)+25)=_xlfn.SINGLE(AnnéeCivile),MONTH(_xlfn.SINGLE(AugSun1)+25)=8),_xlfn.SINGLE(AugSun1)+25,""))</f>
        <v>44062</v>
      </c>
      <c r="AB47" s="14">
        <f>IF(DAY(_xlfn.SINGLE(AugSun1))=1,IF(AND(YEAR(_xlfn.SINGLE(AugSun1)+19)=_xlfn.SINGLE(AnnéeCivile),MONTH(_xlfn.SINGLE(AugSun1)+19)=8),_xlfn.SINGLE(AugSun1)+19,""),IF(AND(YEAR(_xlfn.SINGLE(AugSun1)+26)=_xlfn.SINGLE(AnnéeCivile),MONTH(_xlfn.SINGLE(AugSun1)+26)=8),_xlfn.SINGLE(AugSun1)+26,""))</f>
        <v>44063</v>
      </c>
      <c r="AC47" s="14">
        <f>IF(DAY(_xlfn.SINGLE(AugSun1))=1,IF(AND(YEAR(_xlfn.SINGLE(AugSun1)+20)=_xlfn.SINGLE(AnnéeCivile),MONTH(_xlfn.SINGLE(AugSun1)+20)=8),_xlfn.SINGLE(AugSun1)+20,""),IF(AND(YEAR(_xlfn.SINGLE(AugSun1)+27)=_xlfn.SINGLE(AnnéeCivile),MONTH(_xlfn.SINGLE(AugSun1)+27)=8),_xlfn.SINGLE(AugSun1)+27,""))</f>
        <v>44064</v>
      </c>
      <c r="AD47" s="14">
        <f>IF(DAY(_xlfn.SINGLE(AugSun1))=1,IF(AND(YEAR(_xlfn.SINGLE(AugSun1)+21)=_xlfn.SINGLE(AnnéeCivile),MONTH(_xlfn.SINGLE(AugSun1)+21)=8),_xlfn.SINGLE(AugSun1)+21,""),IF(AND(YEAR(_xlfn.SINGLE(AugSun1)+28)=_xlfn.SINGLE(AnnéeCivile),MONTH(_xlfn.SINGLE(AugSun1)+28)=8),_xlfn.SINGLE(AugSun1)+28,""))</f>
        <v>44065</v>
      </c>
      <c r="AE47" s="14">
        <f>IF(DAY(_xlfn.SINGLE(AugSun1))=1,IF(AND(YEAR(_xlfn.SINGLE(AugSun1)+22)=_xlfn.SINGLE(AnnéeCivile),MONTH(_xlfn.SINGLE(AugSun1)+22)=8),_xlfn.SINGLE(AugSun1)+22,""),IF(AND(YEAR(_xlfn.SINGLE(AugSun1)+29)=_xlfn.SINGLE(AnnéeCivile),MONTH(_xlfn.SINGLE(AugSun1)+29)=8),_xlfn.SINGLE(AugSun1)+29,""))</f>
        <v>44066</v>
      </c>
      <c r="AF47" s="14">
        <f>IF(DAY(_xlfn.SINGLE(AugSun1))=1,IF(AND(YEAR(_xlfn.SINGLE(AugSun1)+23)=_xlfn.SINGLE(AnnéeCivile),MONTH(_xlfn.SINGLE(AugSun1)+23)=8),_xlfn.SINGLE(AugSun1)+23,""),IF(AND(YEAR(_xlfn.SINGLE(AugSun1)+30)=_xlfn.SINGLE(AnnéeCivile),MONTH(_xlfn.SINGLE(AugSun1)+30)=8),_xlfn.SINGLE(AugSun1)+30,""))</f>
        <v>44067</v>
      </c>
      <c r="AG47" s="14">
        <f>IF(DAY(_xlfn.SINGLE(AugSun1))=1,IF(AND(YEAR(_xlfn.SINGLE(AugSun1)+24)=_xlfn.SINGLE(AnnéeCivile),MONTH(_xlfn.SINGLE(AugSun1)+24)=8),_xlfn.SINGLE(AugSun1)+24,""),IF(AND(YEAR(_xlfn.SINGLE(AugSun1)+31)=_xlfn.SINGLE(AnnéeCivile),MONTH(_xlfn.SINGLE(AugSun1)+31)=8),_xlfn.SINGLE(AugSun1)+31,""))</f>
        <v>44068</v>
      </c>
      <c r="AH47" s="14">
        <f>IF(DAY(_xlfn.SINGLE(AugSun1))=1,IF(AND(YEAR(_xlfn.SINGLE(AugSun1)+25)=_xlfn.SINGLE(AnnéeCivile),MONTH(_xlfn.SINGLE(AugSun1)+25)=8),_xlfn.SINGLE(AugSun1)+25,""),IF(AND(YEAR(_xlfn.SINGLE(AugSun1)+32)=_xlfn.SINGLE(AnnéeCivile),MONTH(_xlfn.SINGLE(AugSun1)+32)=8),_xlfn.SINGLE(AugSun1)+32,""))</f>
        <v>44069</v>
      </c>
      <c r="AI47" s="14">
        <f>IF(DAY(_xlfn.SINGLE(AugSun1))=1,IF(AND(YEAR(_xlfn.SINGLE(AugSun1)+26)=_xlfn.SINGLE(AnnéeCivile),MONTH(_xlfn.SINGLE(AugSun1)+26)=8),_xlfn.SINGLE(AugSun1)+26,""),IF(AND(YEAR(_xlfn.SINGLE(AugSun1)+33)=_xlfn.SINGLE(AnnéeCivile),MONTH(_xlfn.SINGLE(AugSun1)+33)=8),_xlfn.SINGLE(AugSun1)+33,""))</f>
        <v>44070</v>
      </c>
      <c r="AJ47" s="14">
        <f>IF(DAY(_xlfn.SINGLE(AugSun1))=1,IF(AND(YEAR(_xlfn.SINGLE(AugSun1)+27)=_xlfn.SINGLE(AnnéeCivile),MONTH(_xlfn.SINGLE(AugSun1)+27)=8),_xlfn.SINGLE(AugSun1)+27,""),IF(AND(YEAR(_xlfn.SINGLE(AugSun1)+34)=_xlfn.SINGLE(AnnéeCivile),MONTH(_xlfn.SINGLE(AugSun1)+34)=8),_xlfn.SINGLE(AugSun1)+34,""))</f>
        <v>44071</v>
      </c>
      <c r="AK47" s="14">
        <f>IF(DAY(_xlfn.SINGLE(AugSun1))=1,IF(AND(YEAR(_xlfn.SINGLE(AugSun1)+28)=_xlfn.SINGLE(AnnéeCivile),MONTH(_xlfn.SINGLE(AugSun1)+28)=8),_xlfn.SINGLE(AugSun1)+28,""),IF(AND(YEAR(_xlfn.SINGLE(AugSun1)+35)=_xlfn.SINGLE(AnnéeCivile),MONTH(_xlfn.SINGLE(AugSun1)+35)=8),_xlfn.SINGLE(AugSun1)+35,""))</f>
        <v>44072</v>
      </c>
      <c r="AL47" s="14">
        <f>IF(DAY(_xlfn.SINGLE(AugSun1))=1,IF(AND(YEAR(_xlfn.SINGLE(AugSun1)+29)=_xlfn.SINGLE(AnnéeCivile),MONTH(_xlfn.SINGLE(AugSun1)+29)=8),_xlfn.SINGLE(AugSun1)+29,""),IF(AND(YEAR(_xlfn.SINGLE(AugSun1)+36)=_xlfn.SINGLE(AnnéeCivile),MONTH(_xlfn.SINGLE(AugSun1)+36)=8),_xlfn.SINGLE(AugSun1)+36,""))</f>
        <v>44073</v>
      </c>
      <c r="AM47" s="15">
        <f>IF(DAY(_xlfn.SINGLE(AugSun1))=1,IF(AND(YEAR(_xlfn.SINGLE(AugSun1)+30)=_xlfn.SINGLE(AnnéeCivile),MONTH(_xlfn.SINGLE(AugSun1)+30)=8),_xlfn.SINGLE(AugSun1)+30,""),IF(AND(YEAR(_xlfn.SINGLE(AugSun1)+37)=_xlfn.SINGLE(AnnéeCivile),MONTH(_xlfn.SINGLE(AugSun1)+37)=8),_xlfn.SINGLE(AugSun1)+37,""))</f>
        <v>44074</v>
      </c>
    </row>
    <row r="48" spans="2:39" s="12" customFormat="1" ht="19" customHeight="1" x14ac:dyDescent="0.4">
      <c r="B48" s="48"/>
      <c r="C48" s="13" t="s">
        <v>0</v>
      </c>
      <c r="D48" s="13" t="s">
        <v>1</v>
      </c>
      <c r="E48" s="13" t="s">
        <v>2</v>
      </c>
      <c r="F48" s="13" t="s">
        <v>3</v>
      </c>
      <c r="G48" s="13" t="s">
        <v>4</v>
      </c>
      <c r="H48" s="13" t="s">
        <v>5</v>
      </c>
      <c r="I48" s="13" t="s">
        <v>6</v>
      </c>
      <c r="J48" s="13" t="s">
        <v>0</v>
      </c>
      <c r="K48" s="13" t="s">
        <v>1</v>
      </c>
      <c r="L48" s="13" t="s">
        <v>2</v>
      </c>
      <c r="M48" s="13" t="s">
        <v>3</v>
      </c>
      <c r="N48" s="13" t="s">
        <v>4</v>
      </c>
      <c r="O48" s="13" t="s">
        <v>5</v>
      </c>
      <c r="P48" s="13" t="s">
        <v>6</v>
      </c>
      <c r="Q48" s="13" t="s">
        <v>0</v>
      </c>
      <c r="R48" s="13" t="s">
        <v>1</v>
      </c>
      <c r="S48" s="13" t="s">
        <v>2</v>
      </c>
      <c r="T48" s="13" t="s">
        <v>3</v>
      </c>
      <c r="U48" s="13" t="s">
        <v>4</v>
      </c>
      <c r="V48" s="13" t="s">
        <v>5</v>
      </c>
      <c r="W48" s="13" t="s">
        <v>6</v>
      </c>
      <c r="X48" s="13" t="s">
        <v>0</v>
      </c>
      <c r="Y48" s="13" t="s">
        <v>1</v>
      </c>
      <c r="Z48" s="13" t="s">
        <v>2</v>
      </c>
      <c r="AA48" s="13" t="s">
        <v>3</v>
      </c>
      <c r="AB48" s="13" t="s">
        <v>4</v>
      </c>
      <c r="AC48" s="13" t="s">
        <v>5</v>
      </c>
      <c r="AD48" s="13" t="s">
        <v>6</v>
      </c>
      <c r="AE48" s="13" t="s">
        <v>0</v>
      </c>
      <c r="AF48" s="13" t="s">
        <v>1</v>
      </c>
      <c r="AG48" s="13" t="s">
        <v>2</v>
      </c>
      <c r="AH48" s="13" t="s">
        <v>3</v>
      </c>
      <c r="AI48" s="13" t="s">
        <v>4</v>
      </c>
      <c r="AJ48" s="13" t="s">
        <v>5</v>
      </c>
      <c r="AK48" s="13" t="s">
        <v>6</v>
      </c>
      <c r="AL48" s="13" t="s">
        <v>0</v>
      </c>
      <c r="AM48" s="16" t="s">
        <v>1</v>
      </c>
    </row>
    <row r="49" spans="2:39" ht="19" customHeight="1" x14ac:dyDescent="0.4">
      <c r="B49" s="10" t="str">
        <f>IF(Job1_Name="","",Job1_Name)</f>
        <v>Salle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2:39" ht="19" customHeight="1" x14ac:dyDescent="0.4">
      <c r="B50" s="11" t="str">
        <f>IF(Job2_Name="","",Job2_Name)</f>
        <v xml:space="preserve">Plonge 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2:39" ht="19" customHeight="1" x14ac:dyDescent="0.4">
      <c r="B51" s="11" t="str">
        <f>IF(Job3_Name="","",Job3_Name)</f>
        <v>Cuisine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2:39" ht="12" customHeight="1" x14ac:dyDescent="0.4"/>
    <row r="53" spans="2:39" s="12" customFormat="1" ht="19" customHeight="1" x14ac:dyDescent="0.4">
      <c r="B53" s="47">
        <f>DATE(_xlfn.SINGLE(AnnéeCivile),9,1)</f>
        <v>44075</v>
      </c>
      <c r="C53" s="14" t="str">
        <f>IF(DAY(_xlfn.SINGLE(DimSep1))=1,"",IF(AND(YEAR(_xlfn.SINGLE(DimSep1)+1)=_xlfn.SINGLE(AnnéeCivile),MONTH(_xlfn.SINGLE(DimSep1)+1)=9),_xlfn.SINGLE(DimSep1)+1,""))</f>
        <v/>
      </c>
      <c r="D53" s="14" t="str">
        <f>IF(DAY(_xlfn.SINGLE(DimSep1))=1,"",IF(AND(YEAR(_xlfn.SINGLE(DimSep1)+2)=_xlfn.SINGLE(AnnéeCivile),MONTH(_xlfn.SINGLE(DimSep1)+2)=9),_xlfn.SINGLE(DimSep1)+2,""))</f>
        <v/>
      </c>
      <c r="E53" s="14">
        <f>IF(DAY(_xlfn.SINGLE(DimSep1))=1,"",IF(AND(YEAR(_xlfn.SINGLE(DimSep1)+3)=_xlfn.SINGLE(AnnéeCivile),MONTH(_xlfn.SINGLE(DimSep1)+3)=9),_xlfn.SINGLE(DimSep1)+3,""))</f>
        <v>44075</v>
      </c>
      <c r="F53" s="14">
        <f>IF(DAY(_xlfn.SINGLE(DimSep1))=1,"",IF(AND(YEAR(_xlfn.SINGLE(DimSep1)+4)=_xlfn.SINGLE(AnnéeCivile),MONTH(_xlfn.SINGLE(DimSep1)+4)=9),_xlfn.SINGLE(DimSep1)+4,""))</f>
        <v>44076</v>
      </c>
      <c r="G53" s="14">
        <f>IF(DAY(_xlfn.SINGLE(DimSep1))=1,"",IF(AND(YEAR(_xlfn.SINGLE(DimSep1)+5)=_xlfn.SINGLE(AnnéeCivile),MONTH(_xlfn.SINGLE(DimSep1)+5)=9),_xlfn.SINGLE(DimSep1)+5,""))</f>
        <v>44077</v>
      </c>
      <c r="H53" s="14">
        <f>IF(DAY(_xlfn.SINGLE(DimSep1))=1,"",IF(AND(YEAR(_xlfn.SINGLE(DimSep1)+6)=_xlfn.SINGLE(AnnéeCivile),MONTH(_xlfn.SINGLE(DimSep1)+6)=9),_xlfn.SINGLE(DimSep1)+6,""))</f>
        <v>44078</v>
      </c>
      <c r="I53" s="14">
        <f>_xlfn.SINGLE(IF(DAY(_xlfn.SINGLE(DimSep1))=1,IF(AND(YEAR(_xlfn.SINGLE(DimSep1))=_xlfn.SINGLE(AnnéeCivile),MONTH(_xlfn.SINGLE(DimSep1))=9),DimSep1,""),IF(AND(YEAR(_xlfn.SINGLE(DimSep1)+7)=_xlfn.SINGLE(AnnéeCivile),MONTH(_xlfn.SINGLE(DimSep1)+7)=9),_xlfn.SINGLE(DimSep1)+7,"")))</f>
        <v>44079</v>
      </c>
      <c r="J53" s="14">
        <f>IF(DAY(_xlfn.SINGLE(DimSep1))=1,IF(AND(YEAR(_xlfn.SINGLE(DimSep1)+1)=_xlfn.SINGLE(AnnéeCivile),MONTH(_xlfn.SINGLE(DimSep1)+1)=9),_xlfn.SINGLE(DimSep1)+1,""),IF(AND(YEAR(_xlfn.SINGLE(DimSep1)+8)=_xlfn.SINGLE(AnnéeCivile),MONTH(_xlfn.SINGLE(DimSep1)+8)=9),_xlfn.SINGLE(DimSep1)+8,""))</f>
        <v>44080</v>
      </c>
      <c r="K53" s="14">
        <f>IF(DAY(_xlfn.SINGLE(DimSep1))=1,IF(AND(YEAR(_xlfn.SINGLE(DimSep1)+2)=_xlfn.SINGLE(AnnéeCivile),MONTH(_xlfn.SINGLE(DimSep1)+2)=9),_xlfn.SINGLE(DimSep1)+2,""),IF(AND(YEAR(_xlfn.SINGLE(DimSep1)+9)=_xlfn.SINGLE(AnnéeCivile),MONTH(_xlfn.SINGLE(DimSep1)+9)=9),_xlfn.SINGLE(DimSep1)+9,""))</f>
        <v>44081</v>
      </c>
      <c r="L53" s="14">
        <f>IF(DAY(_xlfn.SINGLE(DimSep1))=1,IF(AND(YEAR(_xlfn.SINGLE(DimSep1)+3)=_xlfn.SINGLE(AnnéeCivile),MONTH(_xlfn.SINGLE(DimSep1)+3)=9),_xlfn.SINGLE(DimSep1)+3,""),IF(AND(YEAR(_xlfn.SINGLE(DimSep1)+10)=_xlfn.SINGLE(AnnéeCivile),MONTH(_xlfn.SINGLE(DimSep1)+10)=9),_xlfn.SINGLE(DimSep1)+10,""))</f>
        <v>44082</v>
      </c>
      <c r="M53" s="14">
        <f>IF(DAY(_xlfn.SINGLE(DimSep1))=1,IF(AND(YEAR(_xlfn.SINGLE(DimSep1)+4)=_xlfn.SINGLE(AnnéeCivile),MONTH(_xlfn.SINGLE(DimSep1)+4)=9),_xlfn.SINGLE(DimSep1)+4,""),IF(AND(YEAR(_xlfn.SINGLE(DimSep1)+11)=_xlfn.SINGLE(AnnéeCivile),MONTH(_xlfn.SINGLE(DimSep1)+11)=9),_xlfn.SINGLE(DimSep1)+11,""))</f>
        <v>44083</v>
      </c>
      <c r="N53" s="14">
        <f>IF(DAY(_xlfn.SINGLE(DimSep1))=1,IF(AND(YEAR(_xlfn.SINGLE(DimSep1)+5)=_xlfn.SINGLE(AnnéeCivile),MONTH(_xlfn.SINGLE(DimSep1)+5)=9),_xlfn.SINGLE(DimSep1)+5,""),IF(AND(YEAR(_xlfn.SINGLE(DimSep1)+12)=_xlfn.SINGLE(AnnéeCivile),MONTH(_xlfn.SINGLE(DimSep1)+12)=9),_xlfn.SINGLE(DimSep1)+12,""))</f>
        <v>44084</v>
      </c>
      <c r="O53" s="14">
        <f>IF(DAY(_xlfn.SINGLE(DimSep1))=1,IF(AND(YEAR(_xlfn.SINGLE(DimSep1)+6)=_xlfn.SINGLE(AnnéeCivile),MONTH(_xlfn.SINGLE(DimSep1)+6)=9),_xlfn.SINGLE(DimSep1)+6,""),IF(AND(YEAR(_xlfn.SINGLE(DimSep1)+13)=_xlfn.SINGLE(AnnéeCivile),MONTH(_xlfn.SINGLE(DimSep1)+13)=9),_xlfn.SINGLE(DimSep1)+13,""))</f>
        <v>44085</v>
      </c>
      <c r="P53" s="14">
        <f>IF(DAY(_xlfn.SINGLE(DimSep1))=1,IF(AND(YEAR(_xlfn.SINGLE(DimSep1)+7)=_xlfn.SINGLE(AnnéeCivile),MONTH(_xlfn.SINGLE(DimSep1)+7)=9),_xlfn.SINGLE(DimSep1)+7,""),IF(AND(YEAR(_xlfn.SINGLE(DimSep1)+14)=_xlfn.SINGLE(AnnéeCivile),MONTH(_xlfn.SINGLE(DimSep1)+14)=9),_xlfn.SINGLE(DimSep1)+14,""))</f>
        <v>44086</v>
      </c>
      <c r="Q53" s="14">
        <f>IF(DAY(_xlfn.SINGLE(DimSep1))=1,IF(AND(YEAR(_xlfn.SINGLE(DimSep1)+8)=_xlfn.SINGLE(AnnéeCivile),MONTH(_xlfn.SINGLE(DimSep1)+8)=9),_xlfn.SINGLE(DimSep1)+8,""),IF(AND(YEAR(_xlfn.SINGLE(DimSep1)+15)=_xlfn.SINGLE(AnnéeCivile),MONTH(_xlfn.SINGLE(DimSep1)+15)=9),_xlfn.SINGLE(DimSep1)+15,""))</f>
        <v>44087</v>
      </c>
      <c r="R53" s="14">
        <f>IF(DAY(_xlfn.SINGLE(DimSep1))=1,IF(AND(YEAR(_xlfn.SINGLE(DimSep1)+9)=_xlfn.SINGLE(AnnéeCivile),MONTH(_xlfn.SINGLE(DimSep1)+9)=9),_xlfn.SINGLE(DimSep1)+9,""),IF(AND(YEAR(_xlfn.SINGLE(DimSep1)+16)=_xlfn.SINGLE(AnnéeCivile),MONTH(_xlfn.SINGLE(DimSep1)+16)=9),_xlfn.SINGLE(DimSep1)+16,""))</f>
        <v>44088</v>
      </c>
      <c r="S53" s="14">
        <f>IF(DAY(_xlfn.SINGLE(DimSep1))=1,IF(AND(YEAR(_xlfn.SINGLE(DimSep1)+10)=_xlfn.SINGLE(AnnéeCivile),MONTH(_xlfn.SINGLE(DimSep1)+10)=9),_xlfn.SINGLE(DimSep1)+10,""),IF(AND(YEAR(_xlfn.SINGLE(DimSep1)+17)=_xlfn.SINGLE(AnnéeCivile),MONTH(_xlfn.SINGLE(DimSep1)+17)=9),_xlfn.SINGLE(DimSep1)+17,""))</f>
        <v>44089</v>
      </c>
      <c r="T53" s="14">
        <f>IF(DAY(_xlfn.SINGLE(DimSep1))=1,IF(AND(YEAR(_xlfn.SINGLE(DimSep1)+11)=_xlfn.SINGLE(AnnéeCivile),MONTH(_xlfn.SINGLE(DimSep1)+11)=9),_xlfn.SINGLE(DimSep1)+11,""),IF(AND(YEAR(_xlfn.SINGLE(DimSep1)+18)=_xlfn.SINGLE(AnnéeCivile),MONTH(_xlfn.SINGLE(DimSep1)+18)=9),_xlfn.SINGLE(DimSep1)+18,""))</f>
        <v>44090</v>
      </c>
      <c r="U53" s="14">
        <f>IF(DAY(_xlfn.SINGLE(DimSep1))=1,IF(AND(YEAR(_xlfn.SINGLE(DimSep1)+12)=_xlfn.SINGLE(AnnéeCivile),MONTH(_xlfn.SINGLE(DimSep1)+12)=9),_xlfn.SINGLE(DimSep1)+12,""),IF(AND(YEAR(_xlfn.SINGLE(DimSep1)+19)=_xlfn.SINGLE(AnnéeCivile),MONTH(_xlfn.SINGLE(DimSep1)+19)=9),_xlfn.SINGLE(DimSep1)+19,""))</f>
        <v>44091</v>
      </c>
      <c r="V53" s="14">
        <f>IF(DAY(_xlfn.SINGLE(DimSep1))=1,IF(AND(YEAR(_xlfn.SINGLE(DimSep1)+13)=_xlfn.SINGLE(AnnéeCivile),MONTH(_xlfn.SINGLE(DimSep1)+13)=9),_xlfn.SINGLE(DimSep1)+13,""),IF(AND(YEAR(_xlfn.SINGLE(DimSep1)+20)=_xlfn.SINGLE(AnnéeCivile),MONTH(_xlfn.SINGLE(DimSep1)+20)=9),_xlfn.SINGLE(DimSep1)+20,""))</f>
        <v>44092</v>
      </c>
      <c r="W53" s="14">
        <f>IF(DAY(_xlfn.SINGLE(DimSep1))=1,IF(AND(YEAR(_xlfn.SINGLE(DimSep1)+14)=_xlfn.SINGLE(AnnéeCivile),MONTH(_xlfn.SINGLE(DimSep1)+14)=9),_xlfn.SINGLE(DimSep1)+14,""),IF(AND(YEAR(_xlfn.SINGLE(DimSep1)+21)=_xlfn.SINGLE(AnnéeCivile),MONTH(_xlfn.SINGLE(DimSep1)+21)=9),_xlfn.SINGLE(DimSep1)+21,""))</f>
        <v>44093</v>
      </c>
      <c r="X53" s="14">
        <f>IF(DAY(_xlfn.SINGLE(DimSep1))=1,IF(AND(YEAR(_xlfn.SINGLE(DimSep1)+15)=_xlfn.SINGLE(AnnéeCivile),MONTH(_xlfn.SINGLE(DimSep1)+15)=9),_xlfn.SINGLE(DimSep1)+15,""),IF(AND(YEAR(_xlfn.SINGLE(DimSep1)+22)=_xlfn.SINGLE(AnnéeCivile),MONTH(_xlfn.SINGLE(DimSep1)+22)=9),_xlfn.SINGLE(DimSep1)+22,""))</f>
        <v>44094</v>
      </c>
      <c r="Y53" s="14">
        <f>IF(DAY(_xlfn.SINGLE(DimSep1))=1,IF(AND(YEAR(_xlfn.SINGLE(DimSep1)+16)=_xlfn.SINGLE(AnnéeCivile),MONTH(_xlfn.SINGLE(DimSep1)+16)=9),_xlfn.SINGLE(DimSep1)+16,""),IF(AND(YEAR(_xlfn.SINGLE(DimSep1)+23)=_xlfn.SINGLE(AnnéeCivile),MONTH(_xlfn.SINGLE(DimSep1)+23)=9),_xlfn.SINGLE(DimSep1)+23,""))</f>
        <v>44095</v>
      </c>
      <c r="Z53" s="14">
        <f>IF(DAY(_xlfn.SINGLE(DimSep1))=1,IF(AND(YEAR(_xlfn.SINGLE(DimSep1)+17)=_xlfn.SINGLE(AnnéeCivile),MONTH(_xlfn.SINGLE(DimSep1)+17)=9),_xlfn.SINGLE(DimSep1)+17,""),IF(AND(YEAR(_xlfn.SINGLE(DimSep1)+24)=_xlfn.SINGLE(AnnéeCivile),MONTH(_xlfn.SINGLE(DimSep1)+24)=9),_xlfn.SINGLE(DimSep1)+24,""))</f>
        <v>44096</v>
      </c>
      <c r="AA53" s="14">
        <f>IF(DAY(_xlfn.SINGLE(DimSep1))=1,IF(AND(YEAR(_xlfn.SINGLE(DimSep1)+18)=_xlfn.SINGLE(AnnéeCivile),MONTH(_xlfn.SINGLE(DimSep1)+18)=9),_xlfn.SINGLE(DimSep1)+18,""),IF(AND(YEAR(_xlfn.SINGLE(DimSep1)+25)=_xlfn.SINGLE(AnnéeCivile),MONTH(_xlfn.SINGLE(DimSep1)+25)=9),_xlfn.SINGLE(DimSep1)+25,""))</f>
        <v>44097</v>
      </c>
      <c r="AB53" s="14">
        <f>IF(DAY(_xlfn.SINGLE(DimSep1))=1,IF(AND(YEAR(_xlfn.SINGLE(DimSep1)+19)=_xlfn.SINGLE(AnnéeCivile),MONTH(_xlfn.SINGLE(DimSep1)+19)=9),_xlfn.SINGLE(DimSep1)+19,""),IF(AND(YEAR(_xlfn.SINGLE(DimSep1)+26)=_xlfn.SINGLE(AnnéeCivile),MONTH(_xlfn.SINGLE(DimSep1)+26)=9),_xlfn.SINGLE(DimSep1)+26,""))</f>
        <v>44098</v>
      </c>
      <c r="AC53" s="14">
        <f>IF(DAY(_xlfn.SINGLE(DimSep1))=1,IF(AND(YEAR(_xlfn.SINGLE(DimSep1)+20)=_xlfn.SINGLE(AnnéeCivile),MONTH(_xlfn.SINGLE(DimSep1)+20)=9),_xlfn.SINGLE(DimSep1)+20,""),IF(AND(YEAR(_xlfn.SINGLE(DimSep1)+27)=_xlfn.SINGLE(AnnéeCivile),MONTH(_xlfn.SINGLE(DimSep1)+27)=9),_xlfn.SINGLE(DimSep1)+27,""))</f>
        <v>44099</v>
      </c>
      <c r="AD53" s="14">
        <f>IF(DAY(_xlfn.SINGLE(DimSep1))=1,IF(AND(YEAR(_xlfn.SINGLE(DimSep1)+21)=_xlfn.SINGLE(AnnéeCivile),MONTH(_xlfn.SINGLE(DimSep1)+21)=9),_xlfn.SINGLE(DimSep1)+21,""),IF(AND(YEAR(_xlfn.SINGLE(DimSep1)+28)=_xlfn.SINGLE(AnnéeCivile),MONTH(_xlfn.SINGLE(DimSep1)+28)=9),_xlfn.SINGLE(DimSep1)+28,""))</f>
        <v>44100</v>
      </c>
      <c r="AE53" s="14">
        <f>IF(DAY(_xlfn.SINGLE(DimSep1))=1,IF(AND(YEAR(_xlfn.SINGLE(DimSep1)+22)=_xlfn.SINGLE(AnnéeCivile),MONTH(_xlfn.SINGLE(DimSep1)+22)=9),_xlfn.SINGLE(DimSep1)+22,""),IF(AND(YEAR(_xlfn.SINGLE(DimSep1)+29)=_xlfn.SINGLE(AnnéeCivile),MONTH(_xlfn.SINGLE(DimSep1)+29)=9),_xlfn.SINGLE(DimSep1)+29,""))</f>
        <v>44101</v>
      </c>
      <c r="AF53" s="14">
        <f>IF(DAY(_xlfn.SINGLE(DimSep1))=1,IF(AND(YEAR(_xlfn.SINGLE(DimSep1)+23)=_xlfn.SINGLE(AnnéeCivile),MONTH(_xlfn.SINGLE(DimSep1)+23)=9),_xlfn.SINGLE(DimSep1)+23,""),IF(AND(YEAR(_xlfn.SINGLE(DimSep1)+30)=_xlfn.SINGLE(AnnéeCivile),MONTH(_xlfn.SINGLE(DimSep1)+30)=9),_xlfn.SINGLE(DimSep1)+30,""))</f>
        <v>44102</v>
      </c>
      <c r="AG53" s="14">
        <f>IF(DAY(_xlfn.SINGLE(DimSep1))=1,IF(AND(YEAR(_xlfn.SINGLE(DimSep1)+24)=_xlfn.SINGLE(AnnéeCivile),MONTH(_xlfn.SINGLE(DimSep1)+24)=9),_xlfn.SINGLE(DimSep1)+24,""),IF(AND(YEAR(_xlfn.SINGLE(DimSep1)+31)=_xlfn.SINGLE(AnnéeCivile),MONTH(_xlfn.SINGLE(DimSep1)+31)=9),_xlfn.SINGLE(DimSep1)+31,""))</f>
        <v>44103</v>
      </c>
      <c r="AH53" s="14">
        <f>IF(DAY(_xlfn.SINGLE(DimSep1))=1,IF(AND(YEAR(_xlfn.SINGLE(DimSep1)+25)=_xlfn.SINGLE(AnnéeCivile),MONTH(_xlfn.SINGLE(DimSep1)+25)=9),_xlfn.SINGLE(DimSep1)+25,""),IF(AND(YEAR(_xlfn.SINGLE(DimSep1)+32)=_xlfn.SINGLE(AnnéeCivile),MONTH(_xlfn.SINGLE(DimSep1)+32)=9),_xlfn.SINGLE(DimSep1)+32,""))</f>
        <v>44104</v>
      </c>
      <c r="AI53" s="14" t="str">
        <f>IF(DAY(_xlfn.SINGLE(DimSep1))=1,IF(AND(YEAR(_xlfn.SINGLE(DimSep1)+26)=_xlfn.SINGLE(AnnéeCivile),MONTH(_xlfn.SINGLE(DimSep1)+26)=9),_xlfn.SINGLE(DimSep1)+26,""),IF(AND(YEAR(_xlfn.SINGLE(DimSep1)+33)=_xlfn.SINGLE(AnnéeCivile),MONTH(_xlfn.SINGLE(DimSep1)+33)=9),_xlfn.SINGLE(DimSep1)+33,""))</f>
        <v/>
      </c>
      <c r="AJ53" s="14" t="str">
        <f>IF(DAY(_xlfn.SINGLE(DimSep1))=1,IF(AND(YEAR(_xlfn.SINGLE(DimSep1)+27)=_xlfn.SINGLE(AnnéeCivile),MONTH(_xlfn.SINGLE(DimSep1)+27)=9),_xlfn.SINGLE(DimSep1)+27,""),IF(AND(YEAR(_xlfn.SINGLE(DimSep1)+34)=_xlfn.SINGLE(AnnéeCivile),MONTH(_xlfn.SINGLE(DimSep1)+34)=9),_xlfn.SINGLE(DimSep1)+34,""))</f>
        <v/>
      </c>
      <c r="AK53" s="14" t="str">
        <f>IF(DAY(_xlfn.SINGLE(DimSep1))=1,IF(AND(YEAR(_xlfn.SINGLE(DimSep1)+28)=_xlfn.SINGLE(AnnéeCivile),MONTH(_xlfn.SINGLE(DimSep1)+28)=9),_xlfn.SINGLE(DimSep1)+28,""),IF(AND(YEAR(_xlfn.SINGLE(DimSep1)+35)=_xlfn.SINGLE(AnnéeCivile),MONTH(_xlfn.SINGLE(DimSep1)+35)=9),_xlfn.SINGLE(DimSep1)+35,""))</f>
        <v/>
      </c>
      <c r="AL53" s="14" t="str">
        <f>IF(DAY(_xlfn.SINGLE(DimSep1))=1,IF(AND(YEAR(_xlfn.SINGLE(DimSep1)+29)=_xlfn.SINGLE(AnnéeCivile),MONTH(_xlfn.SINGLE(DimSep1)+29)=9),_xlfn.SINGLE(DimSep1)+29,""),IF(AND(YEAR(_xlfn.SINGLE(DimSep1)+36)=_xlfn.SINGLE(AnnéeCivile),MONTH(_xlfn.SINGLE(DimSep1)+36)=9),_xlfn.SINGLE(DimSep1)+36,""))</f>
        <v/>
      </c>
      <c r="AM53" s="15" t="str">
        <f>IF(DAY(_xlfn.SINGLE(DimSep1))=1,IF(AND(YEAR(_xlfn.SINGLE(DimSep1)+30)=_xlfn.SINGLE(AnnéeCivile),MONTH(_xlfn.SINGLE(DimSep1)+30)=9),_xlfn.SINGLE(DimSep1)+30,""),IF(AND(YEAR(_xlfn.SINGLE(DimSep1)+37)=_xlfn.SINGLE(AnnéeCivile),MONTH(_xlfn.SINGLE(DimSep1)+37)=9),_xlfn.SINGLE(DimSep1)+37,""))</f>
        <v/>
      </c>
    </row>
    <row r="54" spans="2:39" s="12" customFormat="1" ht="19" customHeight="1" x14ac:dyDescent="0.4">
      <c r="B54" s="48"/>
      <c r="C54" s="13" t="s">
        <v>0</v>
      </c>
      <c r="D54" s="13" t="s">
        <v>1</v>
      </c>
      <c r="E54" s="13" t="s">
        <v>2</v>
      </c>
      <c r="F54" s="13" t="s">
        <v>3</v>
      </c>
      <c r="G54" s="13" t="s">
        <v>4</v>
      </c>
      <c r="H54" s="13" t="s">
        <v>5</v>
      </c>
      <c r="I54" s="13" t="s">
        <v>6</v>
      </c>
      <c r="J54" s="13" t="s">
        <v>0</v>
      </c>
      <c r="K54" s="13" t="s">
        <v>1</v>
      </c>
      <c r="L54" s="13" t="s">
        <v>2</v>
      </c>
      <c r="M54" s="13" t="s">
        <v>3</v>
      </c>
      <c r="N54" s="13" t="s">
        <v>4</v>
      </c>
      <c r="O54" s="13" t="s">
        <v>5</v>
      </c>
      <c r="P54" s="13" t="s">
        <v>6</v>
      </c>
      <c r="Q54" s="13" t="s">
        <v>0</v>
      </c>
      <c r="R54" s="13" t="s">
        <v>1</v>
      </c>
      <c r="S54" s="13" t="s">
        <v>2</v>
      </c>
      <c r="T54" s="13" t="s">
        <v>3</v>
      </c>
      <c r="U54" s="13" t="s">
        <v>4</v>
      </c>
      <c r="V54" s="13" t="s">
        <v>5</v>
      </c>
      <c r="W54" s="13" t="s">
        <v>6</v>
      </c>
      <c r="X54" s="13" t="s">
        <v>0</v>
      </c>
      <c r="Y54" s="13" t="s">
        <v>1</v>
      </c>
      <c r="Z54" s="13" t="s">
        <v>2</v>
      </c>
      <c r="AA54" s="13" t="s">
        <v>3</v>
      </c>
      <c r="AB54" s="13" t="s">
        <v>4</v>
      </c>
      <c r="AC54" s="13" t="s">
        <v>5</v>
      </c>
      <c r="AD54" s="13" t="s">
        <v>6</v>
      </c>
      <c r="AE54" s="13" t="s">
        <v>0</v>
      </c>
      <c r="AF54" s="13" t="s">
        <v>1</v>
      </c>
      <c r="AG54" s="13" t="s">
        <v>2</v>
      </c>
      <c r="AH54" s="13" t="s">
        <v>3</v>
      </c>
      <c r="AI54" s="13" t="s">
        <v>4</v>
      </c>
      <c r="AJ54" s="13" t="s">
        <v>5</v>
      </c>
      <c r="AK54" s="13" t="s">
        <v>6</v>
      </c>
      <c r="AL54" s="13" t="s">
        <v>0</v>
      </c>
      <c r="AM54" s="16" t="s">
        <v>1</v>
      </c>
    </row>
    <row r="55" spans="2:39" ht="19" customHeight="1" x14ac:dyDescent="0.4">
      <c r="B55" s="10" t="str">
        <f>IF(Job1_Name="","",Job1_Name)</f>
        <v>Salle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 t="str">
        <f t="shared" ref="C55:AM55" si="18">IF(OR(NOT(ISNUMBER(AK53)),AK53&lt;Job1_StartDate),"",IF(MID(Job1_Pattern,MOD(AK53-Job1_StartDate,LEN(Job1_Pattern))+1,1)=Job1_Shift1_Code,1,IF(MID(Job1_Pattern,MOD(AK53-Job1_StartDate,LEN(Job1_Pattern))+1,1)=Job1_Shift2_Code,2,IF(MID(Job1_Pattern,MOD(AK53-Job1_StartDate,LEN(Job1_Pattern))+1,1)=Job1_Shift3_Code,3,""))))</f>
        <v/>
      </c>
      <c r="AL55" s="41" t="str">
        <f t="shared" si="18"/>
        <v/>
      </c>
      <c r="AM55" s="41" t="str">
        <f t="shared" si="18"/>
        <v/>
      </c>
    </row>
    <row r="56" spans="2:39" ht="19" customHeight="1" x14ac:dyDescent="0.4">
      <c r="B56" s="11" t="str">
        <f>IF(Job2_Name="","",Job2_Name)</f>
        <v xml:space="preserve">Plonge 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 t="str">
        <f t="shared" ref="C56:AM56" si="19">IF(OR(NOT(ISNUMBER(AK53)),AK53&lt;Job2_StartDate),"",IF(MID(Job2_Pattern,MOD(AK53-Job2_StartDate,LEN(Job2_Pattern))+1,1)=Job2_Shift1_Code,1,IF(MID(Job2_Pattern,MOD(AK53-Job2_StartDate,LEN(Job2_Pattern))+1,1)=Job2_Shift2_Code,2,IF(MID(Job2_Pattern,MOD(AK53-Job2_StartDate,LEN(Job2_Pattern))+1,1)=Job2_Shift3_Code,3,""))))</f>
        <v/>
      </c>
      <c r="AL56" s="42" t="str">
        <f t="shared" si="19"/>
        <v/>
      </c>
      <c r="AM56" s="42" t="str">
        <f t="shared" si="19"/>
        <v/>
      </c>
    </row>
    <row r="57" spans="2:39" ht="19" customHeight="1" x14ac:dyDescent="0.4">
      <c r="B57" s="11" t="str">
        <f>IF(Job3_Name="","",Job3_Name)</f>
        <v>Cuisine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 t="str">
        <f t="shared" ref="C57:AM57" si="20">IF(OR(NOT(ISNUMBER(AK53)),AK53&lt;Job3_StartDate),"",IF(MID(Job3_Pattern,MOD(AK53-Job3_StartDate,LEN(Job3_Pattern))+1,1)=Job3_Shift1_Code,1,IF(MID(Job3_Pattern,MOD(AK53-Job3_StartDate,LEN(Job3_Pattern))+1,1)=Job3_Shift2_Code,2,IF(MID(Job3_Pattern,MOD(AK53-Job3_StartDate,LEN(Job3_Pattern))+1,1)=Job3_Shift3_Code,3,""))))</f>
        <v/>
      </c>
      <c r="AL57" s="42" t="str">
        <f t="shared" si="20"/>
        <v/>
      </c>
      <c r="AM57" s="42" t="str">
        <f t="shared" si="20"/>
        <v/>
      </c>
    </row>
    <row r="58" spans="2:39" ht="12" customHeight="1" x14ac:dyDescent="0.4"/>
    <row r="59" spans="2:39" s="12" customFormat="1" ht="19" customHeight="1" x14ac:dyDescent="0.4">
      <c r="B59" s="47">
        <f>DATE(_xlfn.SINGLE(AnnéeCivile),10,1)</f>
        <v>44105</v>
      </c>
      <c r="C59" s="14" t="str">
        <f>IF(DAY(_xlfn.SINGLE(OctSun1))=1,"",IF(AND(YEAR(_xlfn.SINGLE(OctSun1)+1)=_xlfn.SINGLE(AnnéeCivile),MONTH(_xlfn.SINGLE(OctSun1)+1)=10),_xlfn.SINGLE(OctSun1)+1,""))</f>
        <v/>
      </c>
      <c r="D59" s="14" t="str">
        <f>IF(DAY(_xlfn.SINGLE(OctSun1))=1,"",IF(AND(YEAR(_xlfn.SINGLE(OctSun1)+2)=_xlfn.SINGLE(AnnéeCivile),MONTH(_xlfn.SINGLE(OctSun1)+2)=10),_xlfn.SINGLE(OctSun1)+2,""))</f>
        <v/>
      </c>
      <c r="E59" s="14" t="str">
        <f>IF(DAY(_xlfn.SINGLE(OctSun1))=1,"",IF(AND(YEAR(_xlfn.SINGLE(OctSun1)+3)=_xlfn.SINGLE(AnnéeCivile),MONTH(_xlfn.SINGLE(OctSun1)+3)=10),_xlfn.SINGLE(OctSun1)+3,""))</f>
        <v/>
      </c>
      <c r="F59" s="14" t="str">
        <f>IF(DAY(_xlfn.SINGLE(OctSun1))=1,"",IF(AND(YEAR(_xlfn.SINGLE(OctSun1)+4)=_xlfn.SINGLE(AnnéeCivile),MONTH(_xlfn.SINGLE(OctSun1)+4)=10),_xlfn.SINGLE(OctSun1)+4,""))</f>
        <v/>
      </c>
      <c r="G59" s="14">
        <f>IF(DAY(_xlfn.SINGLE(OctSun1))=1,"",IF(AND(YEAR(_xlfn.SINGLE(OctSun1)+5)=_xlfn.SINGLE(AnnéeCivile),MONTH(_xlfn.SINGLE(OctSun1)+5)=10),_xlfn.SINGLE(OctSun1)+5,""))</f>
        <v>44105</v>
      </c>
      <c r="H59" s="14">
        <f>IF(DAY(_xlfn.SINGLE(OctSun1))=1,"",IF(AND(YEAR(_xlfn.SINGLE(OctSun1)+6)=_xlfn.SINGLE(AnnéeCivile),MONTH(_xlfn.SINGLE(OctSun1)+6)=10),_xlfn.SINGLE(OctSun1)+6,""))</f>
        <v>44106</v>
      </c>
      <c r="I59" s="14">
        <f>_xlfn.SINGLE(IF(DAY(_xlfn.SINGLE(OctSun1))=1,IF(AND(YEAR(_xlfn.SINGLE(OctSun1))=_xlfn.SINGLE(AnnéeCivile),MONTH(_xlfn.SINGLE(OctSun1))=10),OctSun1,""),IF(AND(YEAR(_xlfn.SINGLE(OctSun1)+7)=_xlfn.SINGLE(AnnéeCivile),MONTH(_xlfn.SINGLE(OctSun1)+7)=10),_xlfn.SINGLE(OctSun1)+7,"")))</f>
        <v>44107</v>
      </c>
      <c r="J59" s="14">
        <f>IF(DAY(_xlfn.SINGLE(OctSun1))=1,IF(AND(YEAR(_xlfn.SINGLE(OctSun1)+1)=_xlfn.SINGLE(AnnéeCivile),MONTH(_xlfn.SINGLE(OctSun1)+1)=10),_xlfn.SINGLE(OctSun1)+1,""),IF(AND(YEAR(_xlfn.SINGLE(OctSun1)+8)=_xlfn.SINGLE(AnnéeCivile),MONTH(_xlfn.SINGLE(OctSun1)+8)=10),_xlfn.SINGLE(OctSun1)+8,""))</f>
        <v>44108</v>
      </c>
      <c r="K59" s="14">
        <f>IF(DAY(_xlfn.SINGLE(OctSun1))=1,IF(AND(YEAR(_xlfn.SINGLE(OctSun1)+2)=_xlfn.SINGLE(AnnéeCivile),MONTH(_xlfn.SINGLE(OctSun1)+2)=10),_xlfn.SINGLE(OctSun1)+2,""),IF(AND(YEAR(_xlfn.SINGLE(OctSun1)+9)=_xlfn.SINGLE(AnnéeCivile),MONTH(_xlfn.SINGLE(OctSun1)+9)=10),_xlfn.SINGLE(OctSun1)+9,""))</f>
        <v>44109</v>
      </c>
      <c r="L59" s="14">
        <f>IF(DAY(_xlfn.SINGLE(OctSun1))=1,IF(AND(YEAR(_xlfn.SINGLE(OctSun1)+3)=_xlfn.SINGLE(AnnéeCivile),MONTH(_xlfn.SINGLE(OctSun1)+3)=10),_xlfn.SINGLE(OctSun1)+3,""),IF(AND(YEAR(_xlfn.SINGLE(OctSun1)+10)=_xlfn.SINGLE(AnnéeCivile),MONTH(_xlfn.SINGLE(OctSun1)+10)=10),_xlfn.SINGLE(OctSun1)+10,""))</f>
        <v>44110</v>
      </c>
      <c r="M59" s="14">
        <f>IF(DAY(_xlfn.SINGLE(OctSun1))=1,IF(AND(YEAR(_xlfn.SINGLE(OctSun1)+4)=_xlfn.SINGLE(AnnéeCivile),MONTH(_xlfn.SINGLE(OctSun1)+4)=10),_xlfn.SINGLE(OctSun1)+4,""),IF(AND(YEAR(_xlfn.SINGLE(OctSun1)+11)=_xlfn.SINGLE(AnnéeCivile),MONTH(_xlfn.SINGLE(OctSun1)+11)=10),_xlfn.SINGLE(OctSun1)+11,""))</f>
        <v>44111</v>
      </c>
      <c r="N59" s="14">
        <f>IF(DAY(_xlfn.SINGLE(OctSun1))=1,IF(AND(YEAR(_xlfn.SINGLE(OctSun1)+5)=_xlfn.SINGLE(AnnéeCivile),MONTH(_xlfn.SINGLE(OctSun1)+5)=10),_xlfn.SINGLE(OctSun1)+5,""),IF(AND(YEAR(_xlfn.SINGLE(OctSun1)+12)=_xlfn.SINGLE(AnnéeCivile),MONTH(_xlfn.SINGLE(OctSun1)+12)=10),_xlfn.SINGLE(OctSun1)+12,""))</f>
        <v>44112</v>
      </c>
      <c r="O59" s="14">
        <f>IF(DAY(_xlfn.SINGLE(OctSun1))=1,IF(AND(YEAR(_xlfn.SINGLE(OctSun1)+6)=_xlfn.SINGLE(AnnéeCivile),MONTH(_xlfn.SINGLE(OctSun1)+6)=10),_xlfn.SINGLE(OctSun1)+6,""),IF(AND(YEAR(_xlfn.SINGLE(OctSun1)+13)=_xlfn.SINGLE(AnnéeCivile),MONTH(_xlfn.SINGLE(OctSun1)+13)=10),_xlfn.SINGLE(OctSun1)+13,""))</f>
        <v>44113</v>
      </c>
      <c r="P59" s="14">
        <f>IF(DAY(_xlfn.SINGLE(OctSun1))=1,IF(AND(YEAR(_xlfn.SINGLE(OctSun1)+7)=_xlfn.SINGLE(AnnéeCivile),MONTH(_xlfn.SINGLE(OctSun1)+7)=10),_xlfn.SINGLE(OctSun1)+7,""),IF(AND(YEAR(_xlfn.SINGLE(OctSun1)+14)=_xlfn.SINGLE(AnnéeCivile),MONTH(_xlfn.SINGLE(OctSun1)+14)=10),_xlfn.SINGLE(OctSun1)+14,""))</f>
        <v>44114</v>
      </c>
      <c r="Q59" s="14">
        <f>IF(DAY(_xlfn.SINGLE(OctSun1))=1,IF(AND(YEAR(_xlfn.SINGLE(OctSun1)+8)=_xlfn.SINGLE(AnnéeCivile),MONTH(_xlfn.SINGLE(OctSun1)+8)=10),_xlfn.SINGLE(OctSun1)+8,""),IF(AND(YEAR(_xlfn.SINGLE(OctSun1)+15)=_xlfn.SINGLE(AnnéeCivile),MONTH(_xlfn.SINGLE(OctSun1)+15)=10),_xlfn.SINGLE(OctSun1)+15,""))</f>
        <v>44115</v>
      </c>
      <c r="R59" s="14">
        <f>IF(DAY(_xlfn.SINGLE(OctSun1))=1,IF(AND(YEAR(_xlfn.SINGLE(OctSun1)+9)=_xlfn.SINGLE(AnnéeCivile),MONTH(_xlfn.SINGLE(OctSun1)+9)=10),_xlfn.SINGLE(OctSun1)+9,""),IF(AND(YEAR(_xlfn.SINGLE(OctSun1)+16)=_xlfn.SINGLE(AnnéeCivile),MONTH(_xlfn.SINGLE(OctSun1)+16)=10),_xlfn.SINGLE(OctSun1)+16,""))</f>
        <v>44116</v>
      </c>
      <c r="S59" s="14">
        <f>IF(DAY(_xlfn.SINGLE(OctSun1))=1,IF(AND(YEAR(_xlfn.SINGLE(OctSun1)+10)=_xlfn.SINGLE(AnnéeCivile),MONTH(_xlfn.SINGLE(OctSun1)+10)=10),_xlfn.SINGLE(OctSun1)+10,""),IF(AND(YEAR(_xlfn.SINGLE(OctSun1)+17)=_xlfn.SINGLE(AnnéeCivile),MONTH(_xlfn.SINGLE(OctSun1)+17)=10),_xlfn.SINGLE(OctSun1)+17,""))</f>
        <v>44117</v>
      </c>
      <c r="T59" s="14">
        <f>IF(DAY(_xlfn.SINGLE(OctSun1))=1,IF(AND(YEAR(_xlfn.SINGLE(OctSun1)+11)=_xlfn.SINGLE(AnnéeCivile),MONTH(_xlfn.SINGLE(OctSun1)+11)=10),_xlfn.SINGLE(OctSun1)+11,""),IF(AND(YEAR(_xlfn.SINGLE(OctSun1)+18)=_xlfn.SINGLE(AnnéeCivile),MONTH(_xlfn.SINGLE(OctSun1)+18)=10),_xlfn.SINGLE(OctSun1)+18,""))</f>
        <v>44118</v>
      </c>
      <c r="U59" s="14">
        <f>IF(DAY(_xlfn.SINGLE(OctSun1))=1,IF(AND(YEAR(_xlfn.SINGLE(OctSun1)+12)=_xlfn.SINGLE(AnnéeCivile),MONTH(_xlfn.SINGLE(OctSun1)+12)=10),_xlfn.SINGLE(OctSun1)+12,""),IF(AND(YEAR(_xlfn.SINGLE(OctSun1)+19)=_xlfn.SINGLE(AnnéeCivile),MONTH(_xlfn.SINGLE(OctSun1)+19)=10),_xlfn.SINGLE(OctSun1)+19,""))</f>
        <v>44119</v>
      </c>
      <c r="V59" s="14">
        <f>IF(DAY(_xlfn.SINGLE(OctSun1))=1,IF(AND(YEAR(_xlfn.SINGLE(OctSun1)+13)=_xlfn.SINGLE(AnnéeCivile),MONTH(_xlfn.SINGLE(OctSun1)+13)=10),_xlfn.SINGLE(OctSun1)+13,""),IF(AND(YEAR(_xlfn.SINGLE(OctSun1)+20)=_xlfn.SINGLE(AnnéeCivile),MONTH(_xlfn.SINGLE(OctSun1)+20)=10),_xlfn.SINGLE(OctSun1)+20,""))</f>
        <v>44120</v>
      </c>
      <c r="W59" s="14">
        <f>IF(DAY(_xlfn.SINGLE(OctSun1))=1,IF(AND(YEAR(_xlfn.SINGLE(OctSun1)+14)=_xlfn.SINGLE(AnnéeCivile),MONTH(_xlfn.SINGLE(OctSun1)+14)=10),_xlfn.SINGLE(OctSun1)+14,""),IF(AND(YEAR(_xlfn.SINGLE(OctSun1)+21)=_xlfn.SINGLE(AnnéeCivile),MONTH(_xlfn.SINGLE(OctSun1)+21)=10),_xlfn.SINGLE(OctSun1)+21,""))</f>
        <v>44121</v>
      </c>
      <c r="X59" s="14">
        <f>IF(DAY(_xlfn.SINGLE(OctSun1))=1,IF(AND(YEAR(_xlfn.SINGLE(OctSun1)+15)=_xlfn.SINGLE(AnnéeCivile),MONTH(_xlfn.SINGLE(OctSun1)+15)=10),_xlfn.SINGLE(OctSun1)+15,""),IF(AND(YEAR(_xlfn.SINGLE(OctSun1)+22)=_xlfn.SINGLE(AnnéeCivile),MONTH(_xlfn.SINGLE(OctSun1)+22)=10),_xlfn.SINGLE(OctSun1)+22,""))</f>
        <v>44122</v>
      </c>
      <c r="Y59" s="14">
        <f>IF(DAY(_xlfn.SINGLE(OctSun1))=1,IF(AND(YEAR(_xlfn.SINGLE(OctSun1)+16)=_xlfn.SINGLE(AnnéeCivile),MONTH(_xlfn.SINGLE(OctSun1)+16)=10),_xlfn.SINGLE(OctSun1)+16,""),IF(AND(YEAR(_xlfn.SINGLE(OctSun1)+23)=_xlfn.SINGLE(AnnéeCivile),MONTH(_xlfn.SINGLE(OctSun1)+23)=10),_xlfn.SINGLE(OctSun1)+23,""))</f>
        <v>44123</v>
      </c>
      <c r="Z59" s="14">
        <f>IF(DAY(_xlfn.SINGLE(OctSun1))=1,IF(AND(YEAR(_xlfn.SINGLE(OctSun1)+17)=_xlfn.SINGLE(AnnéeCivile),MONTH(_xlfn.SINGLE(OctSun1)+17)=10),_xlfn.SINGLE(OctSun1)+17,""),IF(AND(YEAR(_xlfn.SINGLE(OctSun1)+24)=_xlfn.SINGLE(AnnéeCivile),MONTH(_xlfn.SINGLE(OctSun1)+24)=10),_xlfn.SINGLE(OctSun1)+24,""))</f>
        <v>44124</v>
      </c>
      <c r="AA59" s="14">
        <f>IF(DAY(_xlfn.SINGLE(OctSun1))=1,IF(AND(YEAR(_xlfn.SINGLE(OctSun1)+18)=_xlfn.SINGLE(AnnéeCivile),MONTH(_xlfn.SINGLE(OctSun1)+18)=10),_xlfn.SINGLE(OctSun1)+18,""),IF(AND(YEAR(_xlfn.SINGLE(OctSun1)+25)=_xlfn.SINGLE(AnnéeCivile),MONTH(_xlfn.SINGLE(OctSun1)+25)=10),_xlfn.SINGLE(OctSun1)+25,""))</f>
        <v>44125</v>
      </c>
      <c r="AB59" s="14">
        <f>IF(DAY(_xlfn.SINGLE(OctSun1))=1,IF(AND(YEAR(_xlfn.SINGLE(OctSun1)+19)=_xlfn.SINGLE(AnnéeCivile),MONTH(_xlfn.SINGLE(OctSun1)+19)=10),_xlfn.SINGLE(OctSun1)+19,""),IF(AND(YEAR(_xlfn.SINGLE(OctSun1)+26)=_xlfn.SINGLE(AnnéeCivile),MONTH(_xlfn.SINGLE(OctSun1)+26)=10),_xlfn.SINGLE(OctSun1)+26,""))</f>
        <v>44126</v>
      </c>
      <c r="AC59" s="14">
        <f>IF(DAY(_xlfn.SINGLE(OctSun1))=1,IF(AND(YEAR(_xlfn.SINGLE(OctSun1)+20)=_xlfn.SINGLE(AnnéeCivile),MONTH(_xlfn.SINGLE(OctSun1)+20)=10),_xlfn.SINGLE(OctSun1)+20,""),IF(AND(YEAR(_xlfn.SINGLE(OctSun1)+27)=_xlfn.SINGLE(AnnéeCivile),MONTH(_xlfn.SINGLE(OctSun1)+27)=10),_xlfn.SINGLE(OctSun1)+27,""))</f>
        <v>44127</v>
      </c>
      <c r="AD59" s="14">
        <f>IF(DAY(_xlfn.SINGLE(OctSun1))=1,IF(AND(YEAR(_xlfn.SINGLE(OctSun1)+21)=_xlfn.SINGLE(AnnéeCivile),MONTH(_xlfn.SINGLE(OctSun1)+21)=10),_xlfn.SINGLE(OctSun1)+21,""),IF(AND(YEAR(_xlfn.SINGLE(OctSun1)+28)=_xlfn.SINGLE(AnnéeCivile),MONTH(_xlfn.SINGLE(OctSun1)+28)=10),_xlfn.SINGLE(OctSun1)+28,""))</f>
        <v>44128</v>
      </c>
      <c r="AE59" s="14">
        <f>IF(DAY(_xlfn.SINGLE(OctSun1))=1,IF(AND(YEAR(_xlfn.SINGLE(OctSun1)+22)=_xlfn.SINGLE(AnnéeCivile),MONTH(_xlfn.SINGLE(OctSun1)+22)=10),_xlfn.SINGLE(OctSun1)+22,""),IF(AND(YEAR(_xlfn.SINGLE(OctSun1)+29)=_xlfn.SINGLE(AnnéeCivile),MONTH(_xlfn.SINGLE(OctSun1)+29)=10),_xlfn.SINGLE(OctSun1)+29,""))</f>
        <v>44129</v>
      </c>
      <c r="AF59" s="14">
        <f>IF(DAY(_xlfn.SINGLE(OctSun1))=1,IF(AND(YEAR(_xlfn.SINGLE(OctSun1)+23)=_xlfn.SINGLE(AnnéeCivile),MONTH(_xlfn.SINGLE(OctSun1)+23)=10),_xlfn.SINGLE(OctSun1)+23,""),IF(AND(YEAR(_xlfn.SINGLE(OctSun1)+30)=_xlfn.SINGLE(AnnéeCivile),MONTH(_xlfn.SINGLE(OctSun1)+30)=10),_xlfn.SINGLE(OctSun1)+30,""))</f>
        <v>44130</v>
      </c>
      <c r="AG59" s="14">
        <f>IF(DAY(_xlfn.SINGLE(OctSun1))=1,IF(AND(YEAR(_xlfn.SINGLE(OctSun1)+24)=_xlfn.SINGLE(AnnéeCivile),MONTH(_xlfn.SINGLE(OctSun1)+24)=10),_xlfn.SINGLE(OctSun1)+24,""),IF(AND(YEAR(_xlfn.SINGLE(OctSun1)+31)=_xlfn.SINGLE(AnnéeCivile),MONTH(_xlfn.SINGLE(OctSun1)+31)=10),_xlfn.SINGLE(OctSun1)+31,""))</f>
        <v>44131</v>
      </c>
      <c r="AH59" s="14">
        <f>IF(DAY(_xlfn.SINGLE(OctSun1))=1,IF(AND(YEAR(_xlfn.SINGLE(OctSun1)+25)=_xlfn.SINGLE(AnnéeCivile),MONTH(_xlfn.SINGLE(OctSun1)+25)=10),_xlfn.SINGLE(OctSun1)+25,""),IF(AND(YEAR(_xlfn.SINGLE(OctSun1)+32)=_xlfn.SINGLE(AnnéeCivile),MONTH(_xlfn.SINGLE(OctSun1)+32)=10),_xlfn.SINGLE(OctSun1)+32,""))</f>
        <v>44132</v>
      </c>
      <c r="AI59" s="14">
        <f>IF(DAY(_xlfn.SINGLE(OctSun1))=1,IF(AND(YEAR(_xlfn.SINGLE(OctSun1)+26)=_xlfn.SINGLE(AnnéeCivile),MONTH(_xlfn.SINGLE(OctSun1)+26)=10),_xlfn.SINGLE(OctSun1)+26,""),IF(AND(YEAR(_xlfn.SINGLE(OctSun1)+33)=_xlfn.SINGLE(AnnéeCivile),MONTH(_xlfn.SINGLE(OctSun1)+33)=10),_xlfn.SINGLE(OctSun1)+33,""))</f>
        <v>44133</v>
      </c>
      <c r="AJ59" s="14">
        <f>IF(DAY(_xlfn.SINGLE(OctSun1))=1,IF(AND(YEAR(_xlfn.SINGLE(OctSun1)+27)=_xlfn.SINGLE(AnnéeCivile),MONTH(_xlfn.SINGLE(OctSun1)+27)=10),_xlfn.SINGLE(OctSun1)+27,""),IF(AND(YEAR(_xlfn.SINGLE(OctSun1)+34)=_xlfn.SINGLE(AnnéeCivile),MONTH(_xlfn.SINGLE(OctSun1)+34)=10),_xlfn.SINGLE(OctSun1)+34,""))</f>
        <v>44134</v>
      </c>
      <c r="AK59" s="14">
        <f>IF(DAY(_xlfn.SINGLE(OctSun1))=1,IF(AND(YEAR(_xlfn.SINGLE(OctSun1)+28)=_xlfn.SINGLE(AnnéeCivile),MONTH(_xlfn.SINGLE(OctSun1)+28)=10),_xlfn.SINGLE(OctSun1)+28,""),IF(AND(YEAR(_xlfn.SINGLE(OctSun1)+35)=_xlfn.SINGLE(AnnéeCivile),MONTH(_xlfn.SINGLE(OctSun1)+35)=10),_xlfn.SINGLE(OctSun1)+35,""))</f>
        <v>44135</v>
      </c>
      <c r="AL59" s="14" t="str">
        <f>IF(DAY(_xlfn.SINGLE(OctSun1))=1,IF(AND(YEAR(_xlfn.SINGLE(OctSun1)+29)=_xlfn.SINGLE(AnnéeCivile),MONTH(_xlfn.SINGLE(OctSun1)+29)=10),_xlfn.SINGLE(OctSun1)+29,""),IF(AND(YEAR(_xlfn.SINGLE(OctSun1)+36)=_xlfn.SINGLE(AnnéeCivile),MONTH(_xlfn.SINGLE(OctSun1)+36)=10),_xlfn.SINGLE(OctSun1)+36,""))</f>
        <v/>
      </c>
      <c r="AM59" s="15" t="str">
        <f>IF(DAY(_xlfn.SINGLE(OctSun1))=1,IF(AND(YEAR(_xlfn.SINGLE(OctSun1)+30)=_xlfn.SINGLE(AnnéeCivile),MONTH(_xlfn.SINGLE(OctSun1)+30)=10),_xlfn.SINGLE(OctSun1)+30,""),IF(AND(YEAR(_xlfn.SINGLE(OctSun1)+37)=_xlfn.SINGLE(AnnéeCivile),MONTH(_xlfn.SINGLE(OctSun1)+37)=10),_xlfn.SINGLE(OctSun1)+37,""))</f>
        <v/>
      </c>
    </row>
    <row r="60" spans="2:39" s="12" customFormat="1" ht="19" customHeight="1" x14ac:dyDescent="0.4">
      <c r="B60" s="48"/>
      <c r="C60" s="13" t="s">
        <v>0</v>
      </c>
      <c r="D60" s="13" t="s">
        <v>1</v>
      </c>
      <c r="E60" s="13" t="s">
        <v>2</v>
      </c>
      <c r="F60" s="13" t="s">
        <v>3</v>
      </c>
      <c r="G60" s="13" t="s">
        <v>4</v>
      </c>
      <c r="H60" s="13" t="s">
        <v>5</v>
      </c>
      <c r="I60" s="13" t="s">
        <v>6</v>
      </c>
      <c r="J60" s="13" t="s">
        <v>0</v>
      </c>
      <c r="K60" s="13" t="s">
        <v>1</v>
      </c>
      <c r="L60" s="13" t="s">
        <v>2</v>
      </c>
      <c r="M60" s="13" t="s">
        <v>3</v>
      </c>
      <c r="N60" s="13" t="s">
        <v>4</v>
      </c>
      <c r="O60" s="13" t="s">
        <v>5</v>
      </c>
      <c r="P60" s="13" t="s">
        <v>6</v>
      </c>
      <c r="Q60" s="13" t="s">
        <v>0</v>
      </c>
      <c r="R60" s="13" t="s">
        <v>1</v>
      </c>
      <c r="S60" s="13" t="s">
        <v>2</v>
      </c>
      <c r="T60" s="13" t="s">
        <v>3</v>
      </c>
      <c r="U60" s="13" t="s">
        <v>4</v>
      </c>
      <c r="V60" s="13" t="s">
        <v>5</v>
      </c>
      <c r="W60" s="13" t="s">
        <v>6</v>
      </c>
      <c r="X60" s="13" t="s">
        <v>0</v>
      </c>
      <c r="Y60" s="13" t="s">
        <v>1</v>
      </c>
      <c r="Z60" s="13" t="s">
        <v>2</v>
      </c>
      <c r="AA60" s="13" t="s">
        <v>3</v>
      </c>
      <c r="AB60" s="13" t="s">
        <v>4</v>
      </c>
      <c r="AC60" s="13" t="s">
        <v>5</v>
      </c>
      <c r="AD60" s="13" t="s">
        <v>6</v>
      </c>
      <c r="AE60" s="13" t="s">
        <v>0</v>
      </c>
      <c r="AF60" s="13" t="s">
        <v>1</v>
      </c>
      <c r="AG60" s="13" t="s">
        <v>2</v>
      </c>
      <c r="AH60" s="13" t="s">
        <v>3</v>
      </c>
      <c r="AI60" s="13" t="s">
        <v>4</v>
      </c>
      <c r="AJ60" s="13" t="s">
        <v>5</v>
      </c>
      <c r="AK60" s="13" t="s">
        <v>6</v>
      </c>
      <c r="AL60" s="13" t="s">
        <v>0</v>
      </c>
      <c r="AM60" s="16" t="s">
        <v>1</v>
      </c>
    </row>
    <row r="61" spans="2:39" ht="19" customHeight="1" x14ac:dyDescent="0.4">
      <c r="B61" s="10" t="str">
        <f>IF(Job1_Name="","",Job1_Name)</f>
        <v>Salle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 t="str">
        <f t="shared" ref="C61:AM61" si="21">IF(OR(NOT(ISNUMBER(AM59)),AM59&lt;Job1_StartDate),"",IF(MID(Job1_Pattern,MOD(AM59-Job1_StartDate,LEN(Job1_Pattern))+1,1)=Job1_Shift1_Code,1,IF(MID(Job1_Pattern,MOD(AM59-Job1_StartDate,LEN(Job1_Pattern))+1,1)=Job1_Shift2_Code,2,IF(MID(Job1_Pattern,MOD(AM59-Job1_StartDate,LEN(Job1_Pattern))+1,1)=Job1_Shift3_Code,3,""))))</f>
        <v/>
      </c>
    </row>
    <row r="62" spans="2:39" ht="19" customHeight="1" x14ac:dyDescent="0.4">
      <c r="B62" s="11" t="str">
        <f>IF(Job2_Name="","",Job2_Name)</f>
        <v xml:space="preserve">Plonge 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 t="str">
        <f t="shared" ref="C62:AM62" si="22">IF(OR(NOT(ISNUMBER(AM59)),AM59&lt;Job2_StartDate),"",IF(MID(Job2_Pattern,MOD(AM59-Job2_StartDate,LEN(Job2_Pattern))+1,1)=Job2_Shift1_Code,1,IF(MID(Job2_Pattern,MOD(AM59-Job2_StartDate,LEN(Job2_Pattern))+1,1)=Job2_Shift2_Code,2,IF(MID(Job2_Pattern,MOD(AM59-Job2_StartDate,LEN(Job2_Pattern))+1,1)=Job2_Shift3_Code,3,""))))</f>
        <v/>
      </c>
    </row>
    <row r="63" spans="2:39" ht="19" customHeight="1" x14ac:dyDescent="0.4">
      <c r="B63" s="11" t="str">
        <f>IF(Job3_Name="","",Job3_Name)</f>
        <v>Cuisine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 t="str">
        <f t="shared" ref="C63:AM63" si="23">IF(OR(NOT(ISNUMBER(AM59)),AM59&lt;Job3_StartDate),"",IF(MID(Job3_Pattern,MOD(AM59-Job3_StartDate,LEN(Job3_Pattern))+1,1)=Job3_Shift1_Code,1,IF(MID(Job3_Pattern,MOD(AM59-Job3_StartDate,LEN(Job3_Pattern))+1,1)=Job3_Shift2_Code,2,IF(MID(Job3_Pattern,MOD(AM59-Job3_StartDate,LEN(Job3_Pattern))+1,1)=Job3_Shift3_Code,3,""))))</f>
        <v/>
      </c>
    </row>
    <row r="64" spans="2:39" ht="12" customHeight="1" x14ac:dyDescent="0.4"/>
    <row r="65" spans="2:39" s="12" customFormat="1" ht="19" customHeight="1" x14ac:dyDescent="0.4">
      <c r="B65" s="47">
        <f>DATE(_xlfn.SINGLE(AnnéeCivile),11,1)</f>
        <v>44136</v>
      </c>
      <c r="C65" s="14">
        <f>IF(DAY(_xlfn.SINGLE(NovSun1))=1,"",IF(AND(YEAR(_xlfn.SINGLE(NovSun1)+1)=_xlfn.SINGLE(AnnéeCivile),MONTH(_xlfn.SINGLE(NovSun1)+1)=11),_xlfn.SINGLE(NovSun1)+1,""))</f>
        <v>44136</v>
      </c>
      <c r="D65" s="14">
        <f>IF(DAY(_xlfn.SINGLE(NovSun1))=1,"",IF(AND(YEAR(_xlfn.SINGLE(NovSun1)+2)=_xlfn.SINGLE(AnnéeCivile),MONTH(_xlfn.SINGLE(NovSun1)+2)=11),_xlfn.SINGLE(NovSun1)+2,""))</f>
        <v>44137</v>
      </c>
      <c r="E65" s="14">
        <f>IF(DAY(_xlfn.SINGLE(NovSun1))=1,"",IF(AND(YEAR(_xlfn.SINGLE(NovSun1)+3)=_xlfn.SINGLE(AnnéeCivile),MONTH(_xlfn.SINGLE(NovSun1)+3)=11),_xlfn.SINGLE(NovSun1)+3,""))</f>
        <v>44138</v>
      </c>
      <c r="F65" s="14">
        <f>IF(DAY(_xlfn.SINGLE(NovSun1))=1,"",IF(AND(YEAR(_xlfn.SINGLE(NovSun1)+4)=_xlfn.SINGLE(AnnéeCivile),MONTH(_xlfn.SINGLE(NovSun1)+4)=11),_xlfn.SINGLE(NovSun1)+4,""))</f>
        <v>44139</v>
      </c>
      <c r="G65" s="14">
        <f>IF(DAY(_xlfn.SINGLE(NovSun1))=1,"",IF(AND(YEAR(_xlfn.SINGLE(NovSun1)+5)=_xlfn.SINGLE(AnnéeCivile),MONTH(_xlfn.SINGLE(NovSun1)+5)=11),_xlfn.SINGLE(NovSun1)+5,""))</f>
        <v>44140</v>
      </c>
      <c r="H65" s="14">
        <f>IF(DAY(_xlfn.SINGLE(NovSun1))=1,"",IF(AND(YEAR(_xlfn.SINGLE(NovSun1)+6)=_xlfn.SINGLE(AnnéeCivile),MONTH(_xlfn.SINGLE(NovSun1)+6)=11),_xlfn.SINGLE(NovSun1)+6,""))</f>
        <v>44141</v>
      </c>
      <c r="I65" s="14">
        <f>_xlfn.SINGLE(IF(DAY(_xlfn.SINGLE(NovSun1))=1,IF(AND(YEAR(_xlfn.SINGLE(NovSun1))=_xlfn.SINGLE(AnnéeCivile),MONTH(_xlfn.SINGLE(NovSun1))=11),NovSun1,""),IF(AND(YEAR(_xlfn.SINGLE(NovSun1)+7)=_xlfn.SINGLE(AnnéeCivile),MONTH(_xlfn.SINGLE(NovSun1)+7)=11),_xlfn.SINGLE(NovSun1)+7,"")))</f>
        <v>44142</v>
      </c>
      <c r="J65" s="14">
        <f>IF(DAY(_xlfn.SINGLE(NovSun1))=1,IF(AND(YEAR(_xlfn.SINGLE(NovSun1)+1)=_xlfn.SINGLE(AnnéeCivile),MONTH(_xlfn.SINGLE(NovSun1)+1)=11),_xlfn.SINGLE(NovSun1)+1,""),IF(AND(YEAR(_xlfn.SINGLE(NovSun1)+8)=_xlfn.SINGLE(AnnéeCivile),MONTH(_xlfn.SINGLE(NovSun1)+8)=11),_xlfn.SINGLE(NovSun1)+8,""))</f>
        <v>44143</v>
      </c>
      <c r="K65" s="14">
        <f>IF(DAY(_xlfn.SINGLE(NovSun1))=1,IF(AND(YEAR(_xlfn.SINGLE(NovSun1)+2)=_xlfn.SINGLE(AnnéeCivile),MONTH(_xlfn.SINGLE(NovSun1)+2)=11),_xlfn.SINGLE(NovSun1)+2,""),IF(AND(YEAR(_xlfn.SINGLE(NovSun1)+9)=_xlfn.SINGLE(AnnéeCivile),MONTH(_xlfn.SINGLE(NovSun1)+9)=11),_xlfn.SINGLE(NovSun1)+9,""))</f>
        <v>44144</v>
      </c>
      <c r="L65" s="14">
        <f>IF(DAY(_xlfn.SINGLE(NovSun1))=1,IF(AND(YEAR(_xlfn.SINGLE(NovSun1)+3)=_xlfn.SINGLE(AnnéeCivile),MONTH(_xlfn.SINGLE(NovSun1)+3)=11),_xlfn.SINGLE(NovSun1)+3,""),IF(AND(YEAR(_xlfn.SINGLE(NovSun1)+10)=_xlfn.SINGLE(AnnéeCivile),MONTH(_xlfn.SINGLE(NovSun1)+10)=11),_xlfn.SINGLE(NovSun1)+10,""))</f>
        <v>44145</v>
      </c>
      <c r="M65" s="14">
        <f>IF(DAY(_xlfn.SINGLE(NovSun1))=1,IF(AND(YEAR(_xlfn.SINGLE(NovSun1)+4)=_xlfn.SINGLE(AnnéeCivile),MONTH(_xlfn.SINGLE(NovSun1)+4)=11),_xlfn.SINGLE(NovSun1)+4,""),IF(AND(YEAR(_xlfn.SINGLE(NovSun1)+11)=_xlfn.SINGLE(AnnéeCivile),MONTH(_xlfn.SINGLE(NovSun1)+11)=11),_xlfn.SINGLE(NovSun1)+11,""))</f>
        <v>44146</v>
      </c>
      <c r="N65" s="14">
        <f>IF(DAY(_xlfn.SINGLE(NovSun1))=1,IF(AND(YEAR(_xlfn.SINGLE(NovSun1)+5)=_xlfn.SINGLE(AnnéeCivile),MONTH(_xlfn.SINGLE(NovSun1)+5)=11),_xlfn.SINGLE(NovSun1)+5,""),IF(AND(YEAR(_xlfn.SINGLE(NovSun1)+12)=_xlfn.SINGLE(AnnéeCivile),MONTH(_xlfn.SINGLE(NovSun1)+12)=11),_xlfn.SINGLE(NovSun1)+12,""))</f>
        <v>44147</v>
      </c>
      <c r="O65" s="14">
        <f>IF(DAY(_xlfn.SINGLE(NovSun1))=1,IF(AND(YEAR(_xlfn.SINGLE(NovSun1)+6)=_xlfn.SINGLE(AnnéeCivile),MONTH(_xlfn.SINGLE(NovSun1)+6)=11),_xlfn.SINGLE(NovSun1)+6,""),IF(AND(YEAR(_xlfn.SINGLE(NovSun1)+13)=_xlfn.SINGLE(AnnéeCivile),MONTH(_xlfn.SINGLE(NovSun1)+13)=11),_xlfn.SINGLE(NovSun1)+13,""))</f>
        <v>44148</v>
      </c>
      <c r="P65" s="14">
        <f>IF(DAY(_xlfn.SINGLE(NovSun1))=1,IF(AND(YEAR(_xlfn.SINGLE(NovSun1)+7)=_xlfn.SINGLE(AnnéeCivile),MONTH(_xlfn.SINGLE(NovSun1)+7)=11),_xlfn.SINGLE(NovSun1)+7,""),IF(AND(YEAR(_xlfn.SINGLE(NovSun1)+14)=_xlfn.SINGLE(AnnéeCivile),MONTH(_xlfn.SINGLE(NovSun1)+14)=11),_xlfn.SINGLE(NovSun1)+14,""))</f>
        <v>44149</v>
      </c>
      <c r="Q65" s="14">
        <f>IF(DAY(_xlfn.SINGLE(NovSun1))=1,IF(AND(YEAR(_xlfn.SINGLE(NovSun1)+8)=_xlfn.SINGLE(AnnéeCivile),MONTH(_xlfn.SINGLE(NovSun1)+8)=11),_xlfn.SINGLE(NovSun1)+8,""),IF(AND(YEAR(_xlfn.SINGLE(NovSun1)+15)=_xlfn.SINGLE(AnnéeCivile),MONTH(_xlfn.SINGLE(NovSun1)+15)=11),_xlfn.SINGLE(NovSun1)+15,""))</f>
        <v>44150</v>
      </c>
      <c r="R65" s="14">
        <f>IF(DAY(_xlfn.SINGLE(NovSun1))=1,IF(AND(YEAR(_xlfn.SINGLE(NovSun1)+9)=_xlfn.SINGLE(AnnéeCivile),MONTH(_xlfn.SINGLE(NovSun1)+9)=11),_xlfn.SINGLE(NovSun1)+9,""),IF(AND(YEAR(_xlfn.SINGLE(NovSun1)+16)=_xlfn.SINGLE(AnnéeCivile),MONTH(_xlfn.SINGLE(NovSun1)+16)=11),_xlfn.SINGLE(NovSun1)+16,""))</f>
        <v>44151</v>
      </c>
      <c r="S65" s="14">
        <f>IF(DAY(_xlfn.SINGLE(NovSun1))=1,IF(AND(YEAR(_xlfn.SINGLE(NovSun1)+10)=_xlfn.SINGLE(AnnéeCivile),MONTH(_xlfn.SINGLE(NovSun1)+10)=11),_xlfn.SINGLE(NovSun1)+10,""),IF(AND(YEAR(_xlfn.SINGLE(NovSun1)+17)=_xlfn.SINGLE(AnnéeCivile),MONTH(_xlfn.SINGLE(NovSun1)+17)=11),_xlfn.SINGLE(NovSun1)+17,""))</f>
        <v>44152</v>
      </c>
      <c r="T65" s="14">
        <f>IF(DAY(_xlfn.SINGLE(NovSun1))=1,IF(AND(YEAR(_xlfn.SINGLE(NovSun1)+11)=_xlfn.SINGLE(AnnéeCivile),MONTH(_xlfn.SINGLE(NovSun1)+11)=11),_xlfn.SINGLE(NovSun1)+11,""),IF(AND(YEAR(_xlfn.SINGLE(NovSun1)+18)=_xlfn.SINGLE(AnnéeCivile),MONTH(_xlfn.SINGLE(NovSun1)+18)=11),_xlfn.SINGLE(NovSun1)+18,""))</f>
        <v>44153</v>
      </c>
      <c r="U65" s="14">
        <f>IF(DAY(_xlfn.SINGLE(NovSun1))=1,IF(AND(YEAR(_xlfn.SINGLE(NovSun1)+12)=_xlfn.SINGLE(AnnéeCivile),MONTH(_xlfn.SINGLE(NovSun1)+12)=11),_xlfn.SINGLE(NovSun1)+12,""),IF(AND(YEAR(_xlfn.SINGLE(NovSun1)+19)=_xlfn.SINGLE(AnnéeCivile),MONTH(_xlfn.SINGLE(NovSun1)+19)=11),_xlfn.SINGLE(NovSun1)+19,""))</f>
        <v>44154</v>
      </c>
      <c r="V65" s="14">
        <f>IF(DAY(_xlfn.SINGLE(NovSun1))=1,IF(AND(YEAR(_xlfn.SINGLE(NovSun1)+13)=_xlfn.SINGLE(AnnéeCivile),MONTH(_xlfn.SINGLE(NovSun1)+13)=11),_xlfn.SINGLE(NovSun1)+13,""),IF(AND(YEAR(_xlfn.SINGLE(NovSun1)+20)=_xlfn.SINGLE(AnnéeCivile),MONTH(_xlfn.SINGLE(NovSun1)+20)=11),_xlfn.SINGLE(NovSun1)+20,""))</f>
        <v>44155</v>
      </c>
      <c r="W65" s="14">
        <f>IF(DAY(_xlfn.SINGLE(NovSun1))=1,IF(AND(YEAR(_xlfn.SINGLE(NovSun1)+14)=_xlfn.SINGLE(AnnéeCivile),MONTH(_xlfn.SINGLE(NovSun1)+14)=11),_xlfn.SINGLE(NovSun1)+14,""),IF(AND(YEAR(_xlfn.SINGLE(NovSun1)+21)=_xlfn.SINGLE(AnnéeCivile),MONTH(_xlfn.SINGLE(NovSun1)+21)=11),_xlfn.SINGLE(NovSun1)+21,""))</f>
        <v>44156</v>
      </c>
      <c r="X65" s="14">
        <f>IF(DAY(_xlfn.SINGLE(NovSun1))=1,IF(AND(YEAR(_xlfn.SINGLE(NovSun1)+15)=_xlfn.SINGLE(AnnéeCivile),MONTH(_xlfn.SINGLE(NovSun1)+15)=11),_xlfn.SINGLE(NovSun1)+15,""),IF(AND(YEAR(_xlfn.SINGLE(NovSun1)+22)=_xlfn.SINGLE(AnnéeCivile),MONTH(_xlfn.SINGLE(NovSun1)+22)=11),_xlfn.SINGLE(NovSun1)+22,""))</f>
        <v>44157</v>
      </c>
      <c r="Y65" s="14">
        <f>IF(DAY(_xlfn.SINGLE(NovSun1))=1,IF(AND(YEAR(_xlfn.SINGLE(NovSun1)+16)=_xlfn.SINGLE(AnnéeCivile),MONTH(_xlfn.SINGLE(NovSun1)+16)=11),_xlfn.SINGLE(NovSun1)+16,""),IF(AND(YEAR(_xlfn.SINGLE(NovSun1)+23)=_xlfn.SINGLE(AnnéeCivile),MONTH(_xlfn.SINGLE(NovSun1)+23)=11),_xlfn.SINGLE(NovSun1)+23,""))</f>
        <v>44158</v>
      </c>
      <c r="Z65" s="14">
        <f>IF(DAY(_xlfn.SINGLE(NovSun1))=1,IF(AND(YEAR(_xlfn.SINGLE(NovSun1)+17)=_xlfn.SINGLE(AnnéeCivile),MONTH(_xlfn.SINGLE(NovSun1)+17)=11),_xlfn.SINGLE(NovSun1)+17,""),IF(AND(YEAR(_xlfn.SINGLE(NovSun1)+24)=_xlfn.SINGLE(AnnéeCivile),MONTH(_xlfn.SINGLE(NovSun1)+24)=11),_xlfn.SINGLE(NovSun1)+24,""))</f>
        <v>44159</v>
      </c>
      <c r="AA65" s="14">
        <f>IF(DAY(_xlfn.SINGLE(NovSun1))=1,IF(AND(YEAR(_xlfn.SINGLE(NovSun1)+18)=_xlfn.SINGLE(AnnéeCivile),MONTH(_xlfn.SINGLE(NovSun1)+18)=11),_xlfn.SINGLE(NovSun1)+18,""),IF(AND(YEAR(_xlfn.SINGLE(NovSun1)+25)=_xlfn.SINGLE(AnnéeCivile),MONTH(_xlfn.SINGLE(NovSun1)+25)=11),_xlfn.SINGLE(NovSun1)+25,""))</f>
        <v>44160</v>
      </c>
      <c r="AB65" s="14">
        <f>IF(DAY(_xlfn.SINGLE(NovSun1))=1,IF(AND(YEAR(_xlfn.SINGLE(NovSun1)+19)=_xlfn.SINGLE(AnnéeCivile),MONTH(_xlfn.SINGLE(NovSun1)+19)=11),_xlfn.SINGLE(NovSun1)+19,""),IF(AND(YEAR(_xlfn.SINGLE(NovSun1)+26)=_xlfn.SINGLE(AnnéeCivile),MONTH(_xlfn.SINGLE(NovSun1)+26)=11),_xlfn.SINGLE(NovSun1)+26,""))</f>
        <v>44161</v>
      </c>
      <c r="AC65" s="14">
        <f>IF(DAY(_xlfn.SINGLE(NovSun1))=1,IF(AND(YEAR(_xlfn.SINGLE(NovSun1)+20)=_xlfn.SINGLE(AnnéeCivile),MONTH(_xlfn.SINGLE(NovSun1)+20)=11),_xlfn.SINGLE(NovSun1)+20,""),IF(AND(YEAR(_xlfn.SINGLE(NovSun1)+27)=_xlfn.SINGLE(AnnéeCivile),MONTH(_xlfn.SINGLE(NovSun1)+27)=11),_xlfn.SINGLE(NovSun1)+27,""))</f>
        <v>44162</v>
      </c>
      <c r="AD65" s="14">
        <f>IF(DAY(_xlfn.SINGLE(NovSun1))=1,IF(AND(YEAR(_xlfn.SINGLE(NovSun1)+21)=_xlfn.SINGLE(AnnéeCivile),MONTH(_xlfn.SINGLE(NovSun1)+21)=11),_xlfn.SINGLE(NovSun1)+21,""),IF(AND(YEAR(_xlfn.SINGLE(NovSun1)+28)=_xlfn.SINGLE(AnnéeCivile),MONTH(_xlfn.SINGLE(NovSun1)+28)=11),_xlfn.SINGLE(NovSun1)+28,""))</f>
        <v>44163</v>
      </c>
      <c r="AE65" s="14">
        <f>IF(DAY(_xlfn.SINGLE(NovSun1))=1,IF(AND(YEAR(_xlfn.SINGLE(NovSun1)+22)=_xlfn.SINGLE(AnnéeCivile),MONTH(_xlfn.SINGLE(NovSun1)+22)=11),_xlfn.SINGLE(NovSun1)+22,""),IF(AND(YEAR(_xlfn.SINGLE(NovSun1)+29)=_xlfn.SINGLE(AnnéeCivile),MONTH(_xlfn.SINGLE(NovSun1)+29)=11),_xlfn.SINGLE(NovSun1)+29,""))</f>
        <v>44164</v>
      </c>
      <c r="AF65" s="14">
        <f>IF(DAY(_xlfn.SINGLE(NovSun1))=1,IF(AND(YEAR(_xlfn.SINGLE(NovSun1)+23)=_xlfn.SINGLE(AnnéeCivile),MONTH(_xlfn.SINGLE(NovSun1)+23)=11),_xlfn.SINGLE(NovSun1)+23,""),IF(AND(YEAR(_xlfn.SINGLE(NovSun1)+30)=_xlfn.SINGLE(AnnéeCivile),MONTH(_xlfn.SINGLE(NovSun1)+30)=11),_xlfn.SINGLE(NovSun1)+30,""))</f>
        <v>44165</v>
      </c>
      <c r="AG65" s="14" t="str">
        <f>IF(DAY(_xlfn.SINGLE(NovSun1))=1,IF(AND(YEAR(_xlfn.SINGLE(NovSun1)+24)=_xlfn.SINGLE(AnnéeCivile),MONTH(_xlfn.SINGLE(NovSun1)+24)=11),_xlfn.SINGLE(NovSun1)+24,""),IF(AND(YEAR(_xlfn.SINGLE(NovSun1)+31)=_xlfn.SINGLE(AnnéeCivile),MONTH(_xlfn.SINGLE(NovSun1)+31)=11),_xlfn.SINGLE(NovSun1)+31,""))</f>
        <v/>
      </c>
      <c r="AH65" s="14" t="str">
        <f>IF(DAY(_xlfn.SINGLE(NovSun1))=1,IF(AND(YEAR(_xlfn.SINGLE(NovSun1)+25)=_xlfn.SINGLE(AnnéeCivile),MONTH(_xlfn.SINGLE(NovSun1)+25)=11),_xlfn.SINGLE(NovSun1)+25,""),IF(AND(YEAR(_xlfn.SINGLE(NovSun1)+32)=_xlfn.SINGLE(AnnéeCivile),MONTH(_xlfn.SINGLE(NovSun1)+32)=11),_xlfn.SINGLE(NovSun1)+32,""))</f>
        <v/>
      </c>
      <c r="AI65" s="14" t="str">
        <f>IF(DAY(_xlfn.SINGLE(NovSun1))=1,IF(AND(YEAR(_xlfn.SINGLE(NovSun1)+26)=_xlfn.SINGLE(AnnéeCivile),MONTH(_xlfn.SINGLE(NovSun1)+26)=11),_xlfn.SINGLE(NovSun1)+26,""),IF(AND(YEAR(_xlfn.SINGLE(NovSun1)+33)=_xlfn.SINGLE(AnnéeCivile),MONTH(_xlfn.SINGLE(NovSun1)+33)=11),_xlfn.SINGLE(NovSun1)+33,""))</f>
        <v/>
      </c>
      <c r="AJ65" s="14" t="str">
        <f>IF(DAY(_xlfn.SINGLE(NovSun1))=1,IF(AND(YEAR(_xlfn.SINGLE(NovSun1)+27)=_xlfn.SINGLE(AnnéeCivile),MONTH(_xlfn.SINGLE(NovSun1)+27)=11),_xlfn.SINGLE(NovSun1)+27,""),IF(AND(YEAR(_xlfn.SINGLE(NovSun1)+34)=_xlfn.SINGLE(AnnéeCivile),MONTH(_xlfn.SINGLE(NovSun1)+34)=11),_xlfn.SINGLE(NovSun1)+34,""))</f>
        <v/>
      </c>
      <c r="AK65" s="14" t="str">
        <f>IF(DAY(_xlfn.SINGLE(NovSun1))=1,IF(AND(YEAR(_xlfn.SINGLE(NovSun1)+28)=_xlfn.SINGLE(AnnéeCivile),MONTH(_xlfn.SINGLE(NovSun1)+28)=11),_xlfn.SINGLE(NovSun1)+28,""),IF(AND(YEAR(_xlfn.SINGLE(NovSun1)+35)=_xlfn.SINGLE(AnnéeCivile),MONTH(_xlfn.SINGLE(NovSun1)+35)=11),_xlfn.SINGLE(NovSun1)+35,""))</f>
        <v/>
      </c>
      <c r="AL65" s="14" t="str">
        <f>IF(DAY(_xlfn.SINGLE(NovSun1))=1,IF(AND(YEAR(_xlfn.SINGLE(NovSun1)+29)=_xlfn.SINGLE(AnnéeCivile),MONTH(_xlfn.SINGLE(NovSun1)+29)=11),_xlfn.SINGLE(NovSun1)+29,""),IF(AND(YEAR(_xlfn.SINGLE(NovSun1)+36)=_xlfn.SINGLE(AnnéeCivile),MONTH(_xlfn.SINGLE(NovSun1)+36)=11),_xlfn.SINGLE(NovSun1)+36,""))</f>
        <v/>
      </c>
      <c r="AM65" s="15" t="str">
        <f>IF(DAY(_xlfn.SINGLE(NovSun1))=1,IF(AND(YEAR(_xlfn.SINGLE(NovSun1)+30)=_xlfn.SINGLE(AnnéeCivile),MONTH(_xlfn.SINGLE(NovSun1)+30)=11),_xlfn.SINGLE(NovSun1)+30,""),IF(AND(YEAR(_xlfn.SINGLE(NovSun1)+37)=_xlfn.SINGLE(AnnéeCivile),MONTH(_xlfn.SINGLE(NovSun1)+37)=11),_xlfn.SINGLE(NovSun1)+37,""))</f>
        <v/>
      </c>
    </row>
    <row r="66" spans="2:39" s="12" customFormat="1" ht="19" customHeight="1" x14ac:dyDescent="0.4">
      <c r="B66" s="48"/>
      <c r="C66" s="13" t="s">
        <v>0</v>
      </c>
      <c r="D66" s="13" t="s">
        <v>1</v>
      </c>
      <c r="E66" s="13" t="s">
        <v>2</v>
      </c>
      <c r="F66" s="13" t="s">
        <v>3</v>
      </c>
      <c r="G66" s="13" t="s">
        <v>4</v>
      </c>
      <c r="H66" s="13" t="s">
        <v>5</v>
      </c>
      <c r="I66" s="13" t="s">
        <v>6</v>
      </c>
      <c r="J66" s="13" t="s">
        <v>0</v>
      </c>
      <c r="K66" s="13" t="s">
        <v>1</v>
      </c>
      <c r="L66" s="13" t="s">
        <v>2</v>
      </c>
      <c r="M66" s="13" t="s">
        <v>3</v>
      </c>
      <c r="N66" s="13" t="s">
        <v>4</v>
      </c>
      <c r="O66" s="13" t="s">
        <v>5</v>
      </c>
      <c r="P66" s="13" t="s">
        <v>6</v>
      </c>
      <c r="Q66" s="13" t="s">
        <v>0</v>
      </c>
      <c r="R66" s="13" t="s">
        <v>1</v>
      </c>
      <c r="S66" s="13" t="s">
        <v>2</v>
      </c>
      <c r="T66" s="13" t="s">
        <v>3</v>
      </c>
      <c r="U66" s="13" t="s">
        <v>4</v>
      </c>
      <c r="V66" s="13" t="s">
        <v>5</v>
      </c>
      <c r="W66" s="13" t="s">
        <v>6</v>
      </c>
      <c r="X66" s="13" t="s">
        <v>0</v>
      </c>
      <c r="Y66" s="13" t="s">
        <v>1</v>
      </c>
      <c r="Z66" s="13" t="s">
        <v>2</v>
      </c>
      <c r="AA66" s="13" t="s">
        <v>3</v>
      </c>
      <c r="AB66" s="13" t="s">
        <v>4</v>
      </c>
      <c r="AC66" s="13" t="s">
        <v>5</v>
      </c>
      <c r="AD66" s="13" t="s">
        <v>6</v>
      </c>
      <c r="AE66" s="13" t="s">
        <v>0</v>
      </c>
      <c r="AF66" s="13" t="s">
        <v>1</v>
      </c>
      <c r="AG66" s="13" t="s">
        <v>2</v>
      </c>
      <c r="AH66" s="13" t="s">
        <v>3</v>
      </c>
      <c r="AI66" s="13" t="s">
        <v>4</v>
      </c>
      <c r="AJ66" s="13" t="s">
        <v>5</v>
      </c>
      <c r="AK66" s="13" t="s">
        <v>6</v>
      </c>
      <c r="AL66" s="13" t="s">
        <v>0</v>
      </c>
      <c r="AM66" s="16" t="s">
        <v>1</v>
      </c>
    </row>
    <row r="67" spans="2:39" ht="19" customHeight="1" x14ac:dyDescent="0.4">
      <c r="B67" s="10" t="str">
        <f>IF(Job1_Name="","",Job1_Name)</f>
        <v>Salle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</row>
    <row r="68" spans="2:39" ht="19" customHeight="1" x14ac:dyDescent="0.4">
      <c r="B68" s="11" t="str">
        <f>IF(Job2_Name="","",Job2_Name)</f>
        <v xml:space="preserve">Plonge 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2:39" ht="19" customHeight="1" x14ac:dyDescent="0.4">
      <c r="B69" s="11" t="str">
        <f>IF(Job3_Name="","",Job3_Name)</f>
        <v>Cuisine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2:39" ht="12" customHeight="1" x14ac:dyDescent="0.4"/>
    <row r="71" spans="2:39" s="12" customFormat="1" ht="19" customHeight="1" x14ac:dyDescent="0.4">
      <c r="B71" s="47">
        <f>DATE(_xlfn.SINGLE(AnnéeCivile),12,1)</f>
        <v>44166</v>
      </c>
      <c r="C71" s="14" t="str">
        <f>IF(DAY(_xlfn.SINGLE(DecSun1))=1,"",IF(AND(YEAR(_xlfn.SINGLE(DecSun1)+1)=_xlfn.SINGLE(AnnéeCivile),MONTH(_xlfn.SINGLE(DecSun1)+1)=12),_xlfn.SINGLE(DecSun1)+1,""))</f>
        <v/>
      </c>
      <c r="D71" s="14" t="str">
        <f>IF(DAY(_xlfn.SINGLE(DecSun1))=1,"",IF(AND(YEAR(_xlfn.SINGLE(DecSun1)+2)=_xlfn.SINGLE(AnnéeCivile),MONTH(_xlfn.SINGLE(DecSun1)+2)=12),_xlfn.SINGLE(DecSun1)+2,""))</f>
        <v/>
      </c>
      <c r="E71" s="14">
        <f>IF(DAY(_xlfn.SINGLE(DecSun1))=1,"",IF(AND(YEAR(_xlfn.SINGLE(DecSun1)+3)=_xlfn.SINGLE(AnnéeCivile),MONTH(_xlfn.SINGLE(DecSun1)+3)=12),_xlfn.SINGLE(DecSun1)+3,""))</f>
        <v>44166</v>
      </c>
      <c r="F71" s="14">
        <f>IF(DAY(_xlfn.SINGLE(DecSun1))=1,"",IF(AND(YEAR(_xlfn.SINGLE(DecSun1)+4)=_xlfn.SINGLE(AnnéeCivile),MONTH(_xlfn.SINGLE(DecSun1)+4)=12),_xlfn.SINGLE(DecSun1)+4,""))</f>
        <v>44167</v>
      </c>
      <c r="G71" s="14">
        <f>IF(DAY(_xlfn.SINGLE(DecSun1))=1,"",IF(AND(YEAR(_xlfn.SINGLE(DecSun1)+5)=_xlfn.SINGLE(AnnéeCivile),MONTH(_xlfn.SINGLE(DecSun1)+5)=12),_xlfn.SINGLE(DecSun1)+5,""))</f>
        <v>44168</v>
      </c>
      <c r="H71" s="14">
        <f>IF(DAY(_xlfn.SINGLE(DecSun1))=1,"",IF(AND(YEAR(_xlfn.SINGLE(DecSun1)+6)=_xlfn.SINGLE(AnnéeCivile),MONTH(_xlfn.SINGLE(DecSun1)+6)=12),_xlfn.SINGLE(DecSun1)+6,""))</f>
        <v>44169</v>
      </c>
      <c r="I71" s="14">
        <f>_xlfn.SINGLE(IF(DAY(_xlfn.SINGLE(DecSun1))=1,IF(AND(YEAR(_xlfn.SINGLE(DecSun1))=_xlfn.SINGLE(AnnéeCivile),MONTH(_xlfn.SINGLE(DecSun1))=12),DecSun1,""),IF(AND(YEAR(_xlfn.SINGLE(DecSun1)+7)=_xlfn.SINGLE(AnnéeCivile),MONTH(_xlfn.SINGLE(DecSun1)+7)=12),_xlfn.SINGLE(DecSun1)+7,"")))</f>
        <v>44170</v>
      </c>
      <c r="J71" s="14">
        <f>IF(DAY(_xlfn.SINGLE(DecSun1))=1,IF(AND(YEAR(_xlfn.SINGLE(DecSun1)+1)=_xlfn.SINGLE(AnnéeCivile),MONTH(_xlfn.SINGLE(DecSun1)+1)=12),_xlfn.SINGLE(DecSun1)+1,""),IF(AND(YEAR(_xlfn.SINGLE(DecSun1)+8)=_xlfn.SINGLE(AnnéeCivile),MONTH(_xlfn.SINGLE(DecSun1)+8)=12),_xlfn.SINGLE(DecSun1)+8,""))</f>
        <v>44171</v>
      </c>
      <c r="K71" s="14">
        <f>IF(DAY(_xlfn.SINGLE(DecSun1))=1,IF(AND(YEAR(_xlfn.SINGLE(DecSun1)+2)=_xlfn.SINGLE(AnnéeCivile),MONTH(_xlfn.SINGLE(DecSun1)+2)=12),_xlfn.SINGLE(DecSun1)+2,""),IF(AND(YEAR(_xlfn.SINGLE(DecSun1)+9)=_xlfn.SINGLE(AnnéeCivile),MONTH(_xlfn.SINGLE(DecSun1)+9)=12),_xlfn.SINGLE(DecSun1)+9,""))</f>
        <v>44172</v>
      </c>
      <c r="L71" s="14">
        <f>IF(DAY(_xlfn.SINGLE(DecSun1))=1,IF(AND(YEAR(_xlfn.SINGLE(DecSun1)+3)=_xlfn.SINGLE(AnnéeCivile),MONTH(_xlfn.SINGLE(DecSun1)+3)=12),_xlfn.SINGLE(DecSun1)+3,""),IF(AND(YEAR(_xlfn.SINGLE(DecSun1)+10)=_xlfn.SINGLE(AnnéeCivile),MONTH(_xlfn.SINGLE(DecSun1)+10)=12),_xlfn.SINGLE(DecSun1)+10,""))</f>
        <v>44173</v>
      </c>
      <c r="M71" s="14">
        <f>IF(DAY(_xlfn.SINGLE(DecSun1))=1,IF(AND(YEAR(_xlfn.SINGLE(DecSun1)+4)=_xlfn.SINGLE(AnnéeCivile),MONTH(_xlfn.SINGLE(DecSun1)+4)=12),_xlfn.SINGLE(DecSun1)+4,""),IF(AND(YEAR(_xlfn.SINGLE(DecSun1)+11)=_xlfn.SINGLE(AnnéeCivile),MONTH(_xlfn.SINGLE(DecSun1)+11)=12),_xlfn.SINGLE(DecSun1)+11,""))</f>
        <v>44174</v>
      </c>
      <c r="N71" s="14">
        <f>IF(DAY(_xlfn.SINGLE(DecSun1))=1,IF(AND(YEAR(_xlfn.SINGLE(DecSun1)+5)=_xlfn.SINGLE(AnnéeCivile),MONTH(_xlfn.SINGLE(DecSun1)+5)=12),_xlfn.SINGLE(DecSun1)+5,""),IF(AND(YEAR(_xlfn.SINGLE(DecSun1)+12)=_xlfn.SINGLE(AnnéeCivile),MONTH(_xlfn.SINGLE(DecSun1)+12)=12),_xlfn.SINGLE(DecSun1)+12,""))</f>
        <v>44175</v>
      </c>
      <c r="O71" s="14">
        <f>IF(DAY(_xlfn.SINGLE(DecSun1))=1,IF(AND(YEAR(_xlfn.SINGLE(DecSun1)+6)=_xlfn.SINGLE(AnnéeCivile),MONTH(_xlfn.SINGLE(DecSun1)+6)=12),_xlfn.SINGLE(DecSun1)+6,""),IF(AND(YEAR(_xlfn.SINGLE(DecSun1)+13)=_xlfn.SINGLE(AnnéeCivile),MONTH(_xlfn.SINGLE(DecSun1)+13)=12),_xlfn.SINGLE(DecSun1)+13,""))</f>
        <v>44176</v>
      </c>
      <c r="P71" s="14">
        <f>IF(DAY(_xlfn.SINGLE(DecSun1))=1,IF(AND(YEAR(_xlfn.SINGLE(DecSun1)+7)=_xlfn.SINGLE(AnnéeCivile),MONTH(_xlfn.SINGLE(DecSun1)+7)=12),_xlfn.SINGLE(DecSun1)+7,""),IF(AND(YEAR(_xlfn.SINGLE(DecSun1)+14)=_xlfn.SINGLE(AnnéeCivile),MONTH(_xlfn.SINGLE(DecSun1)+14)=12),_xlfn.SINGLE(DecSun1)+14,""))</f>
        <v>44177</v>
      </c>
      <c r="Q71" s="14">
        <f>IF(DAY(_xlfn.SINGLE(DecSun1))=1,IF(AND(YEAR(_xlfn.SINGLE(DecSun1)+8)=_xlfn.SINGLE(AnnéeCivile),MONTH(_xlfn.SINGLE(DecSun1)+8)=12),_xlfn.SINGLE(DecSun1)+8,""),IF(AND(YEAR(_xlfn.SINGLE(DecSun1)+15)=_xlfn.SINGLE(AnnéeCivile),MONTH(_xlfn.SINGLE(DecSun1)+15)=12),_xlfn.SINGLE(DecSun1)+15,""))</f>
        <v>44178</v>
      </c>
      <c r="R71" s="14">
        <f>IF(DAY(_xlfn.SINGLE(DecSun1))=1,IF(AND(YEAR(_xlfn.SINGLE(DecSun1)+9)=_xlfn.SINGLE(AnnéeCivile),MONTH(_xlfn.SINGLE(DecSun1)+9)=12),_xlfn.SINGLE(DecSun1)+9,""),IF(AND(YEAR(_xlfn.SINGLE(DecSun1)+16)=_xlfn.SINGLE(AnnéeCivile),MONTH(_xlfn.SINGLE(DecSun1)+16)=12),_xlfn.SINGLE(DecSun1)+16,""))</f>
        <v>44179</v>
      </c>
      <c r="S71" s="14">
        <f>IF(DAY(_xlfn.SINGLE(DecSun1))=1,IF(AND(YEAR(_xlfn.SINGLE(DecSun1)+10)=_xlfn.SINGLE(AnnéeCivile),MONTH(_xlfn.SINGLE(DecSun1)+10)=12),_xlfn.SINGLE(DecSun1)+10,""),IF(AND(YEAR(_xlfn.SINGLE(DecSun1)+17)=_xlfn.SINGLE(AnnéeCivile),MONTH(_xlfn.SINGLE(DecSun1)+17)=12),_xlfn.SINGLE(DecSun1)+17,""))</f>
        <v>44180</v>
      </c>
      <c r="T71" s="14">
        <f>IF(DAY(_xlfn.SINGLE(DecSun1))=1,IF(AND(YEAR(_xlfn.SINGLE(DecSun1)+11)=_xlfn.SINGLE(AnnéeCivile),MONTH(_xlfn.SINGLE(DecSun1)+11)=12),_xlfn.SINGLE(DecSun1)+11,""),IF(AND(YEAR(_xlfn.SINGLE(DecSun1)+18)=_xlfn.SINGLE(AnnéeCivile),MONTH(_xlfn.SINGLE(DecSun1)+18)=12),_xlfn.SINGLE(DecSun1)+18,""))</f>
        <v>44181</v>
      </c>
      <c r="U71" s="14">
        <f>IF(DAY(_xlfn.SINGLE(DecSun1))=1,IF(AND(YEAR(_xlfn.SINGLE(DecSun1)+12)=_xlfn.SINGLE(AnnéeCivile),MONTH(_xlfn.SINGLE(DecSun1)+12)=12),_xlfn.SINGLE(DecSun1)+12,""),IF(AND(YEAR(_xlfn.SINGLE(DecSun1)+19)=_xlfn.SINGLE(AnnéeCivile),MONTH(_xlfn.SINGLE(DecSun1)+19)=12),_xlfn.SINGLE(DecSun1)+19,""))</f>
        <v>44182</v>
      </c>
      <c r="V71" s="14">
        <f>IF(DAY(_xlfn.SINGLE(DecSun1))=1,IF(AND(YEAR(_xlfn.SINGLE(DecSun1)+13)=_xlfn.SINGLE(AnnéeCivile),MONTH(_xlfn.SINGLE(DecSun1)+13)=12),_xlfn.SINGLE(DecSun1)+13,""),IF(AND(YEAR(_xlfn.SINGLE(DecSun1)+20)=_xlfn.SINGLE(AnnéeCivile),MONTH(_xlfn.SINGLE(DecSun1)+20)=12),_xlfn.SINGLE(DecSun1)+20,""))</f>
        <v>44183</v>
      </c>
      <c r="W71" s="14">
        <f>IF(DAY(_xlfn.SINGLE(DecSun1))=1,IF(AND(YEAR(_xlfn.SINGLE(DecSun1)+14)=_xlfn.SINGLE(AnnéeCivile),MONTH(_xlfn.SINGLE(DecSun1)+14)=12),_xlfn.SINGLE(DecSun1)+14,""),IF(AND(YEAR(_xlfn.SINGLE(DecSun1)+21)=_xlfn.SINGLE(AnnéeCivile),MONTH(_xlfn.SINGLE(DecSun1)+21)=12),_xlfn.SINGLE(DecSun1)+21,""))</f>
        <v>44184</v>
      </c>
      <c r="X71" s="14">
        <f>IF(DAY(_xlfn.SINGLE(DecSun1))=1,IF(AND(YEAR(_xlfn.SINGLE(DecSun1)+15)=_xlfn.SINGLE(AnnéeCivile),MONTH(_xlfn.SINGLE(DecSun1)+15)=12),_xlfn.SINGLE(DecSun1)+15,""),IF(AND(YEAR(_xlfn.SINGLE(DecSun1)+22)=_xlfn.SINGLE(AnnéeCivile),MONTH(_xlfn.SINGLE(DecSun1)+22)=12),_xlfn.SINGLE(DecSun1)+22,""))</f>
        <v>44185</v>
      </c>
      <c r="Y71" s="14">
        <f>IF(DAY(_xlfn.SINGLE(DecSun1))=1,IF(AND(YEAR(_xlfn.SINGLE(DecSun1)+16)=_xlfn.SINGLE(AnnéeCivile),MONTH(_xlfn.SINGLE(DecSun1)+16)=12),_xlfn.SINGLE(DecSun1)+16,""),IF(AND(YEAR(_xlfn.SINGLE(DecSun1)+23)=_xlfn.SINGLE(AnnéeCivile),MONTH(_xlfn.SINGLE(DecSun1)+23)=12),_xlfn.SINGLE(DecSun1)+23,""))</f>
        <v>44186</v>
      </c>
      <c r="Z71" s="14">
        <f>IF(DAY(_xlfn.SINGLE(DecSun1))=1,IF(AND(YEAR(_xlfn.SINGLE(DecSun1)+17)=_xlfn.SINGLE(AnnéeCivile),MONTH(_xlfn.SINGLE(DecSun1)+17)=12),_xlfn.SINGLE(DecSun1)+17,""),IF(AND(YEAR(_xlfn.SINGLE(DecSun1)+24)=_xlfn.SINGLE(AnnéeCivile),MONTH(_xlfn.SINGLE(DecSun1)+24)=12),_xlfn.SINGLE(DecSun1)+24,""))</f>
        <v>44187</v>
      </c>
      <c r="AA71" s="14">
        <f>IF(DAY(_xlfn.SINGLE(DecSun1))=1,IF(AND(YEAR(_xlfn.SINGLE(DecSun1)+18)=_xlfn.SINGLE(AnnéeCivile),MONTH(_xlfn.SINGLE(DecSun1)+18)=12),_xlfn.SINGLE(DecSun1)+18,""),IF(AND(YEAR(_xlfn.SINGLE(DecSun1)+25)=_xlfn.SINGLE(AnnéeCivile),MONTH(_xlfn.SINGLE(DecSun1)+25)=12),_xlfn.SINGLE(DecSun1)+25,""))</f>
        <v>44188</v>
      </c>
      <c r="AB71" s="14">
        <f>IF(DAY(_xlfn.SINGLE(DecSun1))=1,IF(AND(YEAR(_xlfn.SINGLE(DecSun1)+19)=_xlfn.SINGLE(AnnéeCivile),MONTH(_xlfn.SINGLE(DecSun1)+19)=12),_xlfn.SINGLE(DecSun1)+19,""),IF(AND(YEAR(_xlfn.SINGLE(DecSun1)+26)=_xlfn.SINGLE(AnnéeCivile),MONTH(_xlfn.SINGLE(DecSun1)+26)=12),_xlfn.SINGLE(DecSun1)+26,""))</f>
        <v>44189</v>
      </c>
      <c r="AC71" s="14">
        <f>IF(DAY(_xlfn.SINGLE(DecSun1))=1,IF(AND(YEAR(_xlfn.SINGLE(DecSun1)+20)=_xlfn.SINGLE(AnnéeCivile),MONTH(_xlfn.SINGLE(DecSun1)+20)=12),_xlfn.SINGLE(DecSun1)+20,""),IF(AND(YEAR(_xlfn.SINGLE(DecSun1)+27)=_xlfn.SINGLE(AnnéeCivile),MONTH(_xlfn.SINGLE(DecSun1)+27)=12),_xlfn.SINGLE(DecSun1)+27,""))</f>
        <v>44190</v>
      </c>
      <c r="AD71" s="14">
        <f>IF(DAY(_xlfn.SINGLE(DecSun1))=1,IF(AND(YEAR(_xlfn.SINGLE(DecSun1)+21)=_xlfn.SINGLE(AnnéeCivile),MONTH(_xlfn.SINGLE(DecSun1)+21)=12),_xlfn.SINGLE(DecSun1)+21,""),IF(AND(YEAR(_xlfn.SINGLE(DecSun1)+28)=_xlfn.SINGLE(AnnéeCivile),MONTH(_xlfn.SINGLE(DecSun1)+28)=12),_xlfn.SINGLE(DecSun1)+28,""))</f>
        <v>44191</v>
      </c>
      <c r="AE71" s="14">
        <f>IF(DAY(_xlfn.SINGLE(DecSun1))=1,IF(AND(YEAR(_xlfn.SINGLE(DecSun1)+22)=_xlfn.SINGLE(AnnéeCivile),MONTH(_xlfn.SINGLE(DecSun1)+22)=12),_xlfn.SINGLE(DecSun1)+22,""),IF(AND(YEAR(_xlfn.SINGLE(DecSun1)+29)=_xlfn.SINGLE(AnnéeCivile),MONTH(_xlfn.SINGLE(DecSun1)+29)=12),_xlfn.SINGLE(DecSun1)+29,""))</f>
        <v>44192</v>
      </c>
      <c r="AF71" s="14">
        <f>IF(DAY(_xlfn.SINGLE(DecSun1))=1,IF(AND(YEAR(_xlfn.SINGLE(DecSun1)+23)=_xlfn.SINGLE(AnnéeCivile),MONTH(_xlfn.SINGLE(DecSun1)+23)=12),_xlfn.SINGLE(DecSun1)+23,""),IF(AND(YEAR(_xlfn.SINGLE(DecSun1)+30)=_xlfn.SINGLE(AnnéeCivile),MONTH(_xlfn.SINGLE(DecSun1)+30)=12),_xlfn.SINGLE(DecSun1)+30,""))</f>
        <v>44193</v>
      </c>
      <c r="AG71" s="14">
        <f>IF(DAY(_xlfn.SINGLE(DecSun1))=1,IF(AND(YEAR(_xlfn.SINGLE(DecSun1)+24)=_xlfn.SINGLE(AnnéeCivile),MONTH(_xlfn.SINGLE(DecSun1)+24)=12),_xlfn.SINGLE(DecSun1)+24,""),IF(AND(YEAR(_xlfn.SINGLE(DecSun1)+31)=_xlfn.SINGLE(AnnéeCivile),MONTH(_xlfn.SINGLE(DecSun1)+31)=12),_xlfn.SINGLE(DecSun1)+31,""))</f>
        <v>44194</v>
      </c>
      <c r="AH71" s="14">
        <f>IF(DAY(_xlfn.SINGLE(DecSun1))=1,IF(AND(YEAR(_xlfn.SINGLE(DecSun1)+25)=_xlfn.SINGLE(AnnéeCivile),MONTH(_xlfn.SINGLE(DecSun1)+25)=12),_xlfn.SINGLE(DecSun1)+25,""),IF(AND(YEAR(_xlfn.SINGLE(DecSun1)+32)=_xlfn.SINGLE(AnnéeCivile),MONTH(_xlfn.SINGLE(DecSun1)+32)=12),_xlfn.SINGLE(DecSun1)+32,""))</f>
        <v>44195</v>
      </c>
      <c r="AI71" s="14">
        <f>IF(DAY(_xlfn.SINGLE(DecSun1))=1,IF(AND(YEAR(_xlfn.SINGLE(DecSun1)+26)=_xlfn.SINGLE(AnnéeCivile),MONTH(_xlfn.SINGLE(DecSun1)+26)=12),_xlfn.SINGLE(DecSun1)+26,""),IF(AND(YEAR(_xlfn.SINGLE(DecSun1)+33)=_xlfn.SINGLE(AnnéeCivile),MONTH(_xlfn.SINGLE(DecSun1)+33)=12),_xlfn.SINGLE(DecSun1)+33,""))</f>
        <v>44196</v>
      </c>
      <c r="AJ71" s="14" t="str">
        <f>IF(DAY(_xlfn.SINGLE(DecSun1))=1,IF(AND(YEAR(_xlfn.SINGLE(DecSun1)+27)=_xlfn.SINGLE(AnnéeCivile),MONTH(_xlfn.SINGLE(DecSun1)+27)=12),_xlfn.SINGLE(DecSun1)+27,""),IF(AND(YEAR(_xlfn.SINGLE(DecSun1)+34)=_xlfn.SINGLE(AnnéeCivile),MONTH(_xlfn.SINGLE(DecSun1)+34)=12),_xlfn.SINGLE(DecSun1)+34,""))</f>
        <v/>
      </c>
      <c r="AK71" s="14" t="str">
        <f>IF(DAY(_xlfn.SINGLE(DecSun1))=1,IF(AND(YEAR(_xlfn.SINGLE(DecSun1)+28)=_xlfn.SINGLE(AnnéeCivile),MONTH(_xlfn.SINGLE(DecSun1)+28)=12),_xlfn.SINGLE(DecSun1)+28,""),IF(AND(YEAR(_xlfn.SINGLE(DecSun1)+35)=_xlfn.SINGLE(AnnéeCivile),MONTH(_xlfn.SINGLE(DecSun1)+35)=12),_xlfn.SINGLE(DecSun1)+35,""))</f>
        <v/>
      </c>
      <c r="AL71" s="14" t="str">
        <f>IF(DAY(_xlfn.SINGLE(DecSun1))=1,IF(AND(YEAR(_xlfn.SINGLE(DecSun1)+29)=_xlfn.SINGLE(AnnéeCivile),MONTH(_xlfn.SINGLE(DecSun1)+29)=12),_xlfn.SINGLE(DecSun1)+29,""),IF(AND(YEAR(_xlfn.SINGLE(DecSun1)+36)=_xlfn.SINGLE(AnnéeCivile),MONTH(_xlfn.SINGLE(DecSun1)+36)=12),_xlfn.SINGLE(DecSun1)+36,""))</f>
        <v/>
      </c>
      <c r="AM71" s="15" t="str">
        <f>IF(DAY(_xlfn.SINGLE(DecSun1))=1,IF(AND(YEAR(_xlfn.SINGLE(DecSun1)+30)=_xlfn.SINGLE(AnnéeCivile),MONTH(_xlfn.SINGLE(DecSun1)+30)=12),_xlfn.SINGLE(DecSun1)+30,""),IF(AND(YEAR(_xlfn.SINGLE(DecSun1)+37)=_xlfn.SINGLE(AnnéeCivile),MONTH(_xlfn.SINGLE(DecSun1)+37)=12),_xlfn.SINGLE(DecSun1)+37,""))</f>
        <v/>
      </c>
    </row>
    <row r="72" spans="2:39" s="12" customFormat="1" ht="19" customHeight="1" x14ac:dyDescent="0.4">
      <c r="B72" s="48"/>
      <c r="C72" s="13" t="s">
        <v>0</v>
      </c>
      <c r="D72" s="13" t="s">
        <v>1</v>
      </c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0</v>
      </c>
      <c r="K72" s="13" t="s">
        <v>1</v>
      </c>
      <c r="L72" s="13" t="s">
        <v>2</v>
      </c>
      <c r="M72" s="13" t="s">
        <v>3</v>
      </c>
      <c r="N72" s="13" t="s">
        <v>4</v>
      </c>
      <c r="O72" s="13" t="s">
        <v>5</v>
      </c>
      <c r="P72" s="13" t="s">
        <v>6</v>
      </c>
      <c r="Q72" s="13" t="s">
        <v>0</v>
      </c>
      <c r="R72" s="13" t="s">
        <v>1</v>
      </c>
      <c r="S72" s="13" t="s">
        <v>2</v>
      </c>
      <c r="T72" s="13" t="s">
        <v>3</v>
      </c>
      <c r="U72" s="13" t="s">
        <v>4</v>
      </c>
      <c r="V72" s="13" t="s">
        <v>5</v>
      </c>
      <c r="W72" s="13" t="s">
        <v>6</v>
      </c>
      <c r="X72" s="13" t="s">
        <v>0</v>
      </c>
      <c r="Y72" s="13" t="s">
        <v>1</v>
      </c>
      <c r="Z72" s="13" t="s">
        <v>2</v>
      </c>
      <c r="AA72" s="13" t="s">
        <v>3</v>
      </c>
      <c r="AB72" s="13" t="s">
        <v>4</v>
      </c>
      <c r="AC72" s="13" t="s">
        <v>5</v>
      </c>
      <c r="AD72" s="13" t="s">
        <v>6</v>
      </c>
      <c r="AE72" s="13" t="s">
        <v>0</v>
      </c>
      <c r="AF72" s="13" t="s">
        <v>1</v>
      </c>
      <c r="AG72" s="13" t="s">
        <v>2</v>
      </c>
      <c r="AH72" s="13" t="s">
        <v>3</v>
      </c>
      <c r="AI72" s="13" t="s">
        <v>4</v>
      </c>
      <c r="AJ72" s="13" t="s">
        <v>5</v>
      </c>
      <c r="AK72" s="13" t="s">
        <v>6</v>
      </c>
      <c r="AL72" s="13" t="s">
        <v>0</v>
      </c>
      <c r="AM72" s="16" t="s">
        <v>1</v>
      </c>
    </row>
    <row r="73" spans="2:39" ht="19" customHeight="1" x14ac:dyDescent="0.4">
      <c r="B73" s="10" t="str">
        <f>IF(Job1_Name="","",Job1_Name)</f>
        <v>Salle</v>
      </c>
      <c r="C73" s="41" t="str">
        <f t="shared" ref="C73:AM73" si="24">IF(OR(NOT(ISNUMBER(C71)),C71&lt;Job1_StartDate),"",IF(MID(Job1_Pattern,MOD(C71-Job1_StartDate,LEN(Job1_Pattern))+1,1)=Job1_Shift1_Code,1,IF(MID(Job1_Pattern,MOD(C71-Job1_StartDate,LEN(Job1_Pattern))+1,1)=Job1_Shift2_Code,2,IF(MID(Job1_Pattern,MOD(C71-Job1_StartDate,LEN(Job1_Pattern))+1,1)=Job1_Shift3_Code,3,""))))</f>
        <v/>
      </c>
      <c r="D73" s="41" t="str">
        <f t="shared" si="24"/>
        <v/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2:39" ht="19" customHeight="1" x14ac:dyDescent="0.4">
      <c r="B74" s="11" t="str">
        <f>IF(Job2_Name="","",Job2_Name)</f>
        <v xml:space="preserve">Plonge </v>
      </c>
      <c r="C74" s="42" t="str">
        <f t="shared" ref="C74:AM74" si="25">IF(OR(NOT(ISNUMBER(C71)),C71&lt;Job2_StartDate),"",IF(MID(Job2_Pattern,MOD(C71-Job2_StartDate,LEN(Job2_Pattern))+1,1)=Job2_Shift1_Code,1,IF(MID(Job2_Pattern,MOD(C71-Job2_StartDate,LEN(Job2_Pattern))+1,1)=Job2_Shift2_Code,2,IF(MID(Job2_Pattern,MOD(C71-Job2_StartDate,LEN(Job2_Pattern))+1,1)=Job2_Shift3_Code,3,""))))</f>
        <v/>
      </c>
      <c r="D74" s="42" t="str">
        <f t="shared" si="25"/>
        <v/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2:39" ht="19" customHeight="1" x14ac:dyDescent="0.4">
      <c r="B75" s="11" t="str">
        <f>IF(Job3_Name="","",Job3_Name)</f>
        <v>Cuisine</v>
      </c>
      <c r="C75" s="42" t="str">
        <f t="shared" ref="C75:AM75" si="26">IF(OR(NOT(ISNUMBER(C71)),C71&lt;Job3_StartDate),"",IF(MID(Job3_Pattern,MOD(C71-Job3_StartDate,LEN(Job3_Pattern))+1,1)=Job3_Shift1_Code,1,IF(MID(Job3_Pattern,MOD(C71-Job3_StartDate,LEN(Job3_Pattern))+1,1)=Job3_Shift2_Code,2,IF(MID(Job3_Pattern,MOD(C71-Job3_StartDate,LEN(Job3_Pattern))+1,1)=Job3_Shift3_Code,3,""))))</f>
        <v/>
      </c>
      <c r="D75" s="42" t="str">
        <f t="shared" si="26"/>
        <v/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</sheetData>
  <mergeCells count="13">
    <mergeCell ref="B5:B6"/>
    <mergeCell ref="B11:B12"/>
    <mergeCell ref="B17:B18"/>
    <mergeCell ref="B23:B24"/>
    <mergeCell ref="AH1:AM1"/>
    <mergeCell ref="B59:B60"/>
    <mergeCell ref="B65:B66"/>
    <mergeCell ref="B71:B72"/>
    <mergeCell ref="B29:B30"/>
    <mergeCell ref="B35:B36"/>
    <mergeCell ref="B41:B42"/>
    <mergeCell ref="B47:B48"/>
    <mergeCell ref="B53:B54"/>
  </mergeCells>
  <conditionalFormatting sqref="C5:AM5 C11:AM11 C17:AM17 C23:AM23 C29:AM29 C35:AM35 C41:AM41 C47:AM47 C53:AM53 C59:AM59 C65:AM65 C71:AM71">
    <cfRule type="expression" dxfId="5" priority="6">
      <formula>NOT(ISNUMBER(C5))</formula>
    </cfRule>
  </conditionalFormatting>
  <conditionalFormatting sqref="C6:AM6 C12:AM12 C18:AM18 C24:AM24 C30:AM30 C36:AM36 C42:AM42 C48:AM48 C54:AM54 C60:AM60 C66:AM66 C72:AM72">
    <cfRule type="expression" dxfId="4" priority="1" stopIfTrue="1">
      <formula>NOT(ISNUMBER(C5))</formula>
    </cfRule>
    <cfRule type="expression" dxfId="3" priority="5">
      <formula>OR(COUNTIF(C7:C9,1)&gt;1,COUNTIF(C7:C9,2)&gt;1,COUNTIF(C7:C9,3)&gt;1)</formula>
    </cfRule>
  </conditionalFormatting>
  <conditionalFormatting sqref="C13:AM15 C19:AM21 C25:AM27 C31:AM33 C37:AM39 C43:AM45 C49:AM51 C55:AM57 C61:AM63 C67:AM69 C73:AM75 C7:AM9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operator="equal">
      <formula>3</formula>
    </cfRule>
  </conditionalFormatting>
  <dataValidations count="2">
    <dataValidation allowBlank="1" showInputMessage="1" showErrorMessage="1" promptTitle="Calendrier d’horaire de travail" prompt="Use the spin buttons to change the calendar year. _x000a__x000a_Calendar automatically shows daily shift schedule for up to 3 jobs. Setup the job/shift details and pattern from the Jobs and Shifts tab._x000a__x000a_Days highlighted red indicate schedule conflicts._x000a_" sqref="A1" xr:uid="{00000000-0002-0000-0000-000000000000}"/>
    <dataValidation allowBlank="1" showInputMessage="1" showErrorMessage="1" prompt="Utiliser les toupies pour modifier rapidement l’année du calendrier" sqref="AH1" xr:uid="{00000000-0002-0000-0000-000001000000}"/>
  </dataValidations>
  <printOptions horizontalCentered="1" verticalCentered="1"/>
  <pageMargins left="0.3" right="0.3" top="0.3" bottom="0.3" header="0.3" footer="0.3"/>
  <pageSetup paperSize="9" scale="5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mpteur">
              <controlPr defaultSize="0" print="0" autoPict="0" altText="Utilisez le bouton de compteur pour modifier l’année civile ou modifiez l’année dans la cellule AH1">
                <anchor moveWithCells="1">
                  <from>
                    <xdr:col>33</xdr:col>
                    <xdr:colOff>57150</xdr:colOff>
                    <xdr:row>0</xdr:row>
                    <xdr:rowOff>317500</xdr:rowOff>
                  </from>
                  <to>
                    <xdr:col>33</xdr:col>
                    <xdr:colOff>209550</xdr:colOff>
                    <xdr:row>0</xdr:row>
                    <xdr:rowOff>622300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"/>
  <sheetViews>
    <sheetView showGridLines="0" showRowColHeaders="0" zoomScaleNormal="100" workbookViewId="0">
      <selection activeCell="F9" sqref="F9"/>
    </sheetView>
  </sheetViews>
  <sheetFormatPr baseColWidth="10" defaultColWidth="0" defaultRowHeight="21" customHeight="1" x14ac:dyDescent="0.4"/>
  <cols>
    <col min="1" max="1" width="1.765625" style="6" customWidth="1"/>
    <col min="2" max="2" width="12" style="7" customWidth="1"/>
    <col min="3" max="3" width="15.84375" style="7" customWidth="1"/>
    <col min="4" max="6" width="30.765625" style="20" customWidth="1"/>
    <col min="7" max="7" width="1.765625" style="6" customWidth="1"/>
    <col min="8" max="16384" width="8.84375" style="6" hidden="1"/>
  </cols>
  <sheetData>
    <row r="1" spans="2:7" s="18" customFormat="1" ht="48.75" customHeight="1" x14ac:dyDescent="0.9">
      <c r="B1" s="21" t="s">
        <v>36</v>
      </c>
      <c r="C1" s="22"/>
      <c r="D1" s="23"/>
      <c r="E1" s="23"/>
      <c r="F1" s="23"/>
      <c r="G1" s="18" t="s">
        <v>24</v>
      </c>
    </row>
    <row r="3" spans="2:7" s="40" customFormat="1" ht="30" customHeight="1" x14ac:dyDescent="0.4">
      <c r="B3" s="38"/>
      <c r="C3" s="38"/>
      <c r="D3" s="39" t="s">
        <v>41</v>
      </c>
      <c r="E3" s="39" t="s">
        <v>40</v>
      </c>
      <c r="F3" s="39" t="s">
        <v>42</v>
      </c>
    </row>
    <row r="4" spans="2:7" ht="9" customHeight="1" x14ac:dyDescent="0.4"/>
    <row r="5" spans="2:7" ht="30" customHeight="1" x14ac:dyDescent="0.4">
      <c r="B5" s="53" t="s">
        <v>10</v>
      </c>
      <c r="C5" s="53"/>
      <c r="D5" s="27" t="s">
        <v>27</v>
      </c>
      <c r="E5" s="28" t="s">
        <v>28</v>
      </c>
      <c r="F5" s="28" t="s">
        <v>29</v>
      </c>
    </row>
    <row r="6" spans="2:7" ht="9" customHeight="1" x14ac:dyDescent="0.4"/>
    <row r="7" spans="2:7" ht="21" customHeight="1" x14ac:dyDescent="0.4">
      <c r="B7" s="59" t="s">
        <v>7</v>
      </c>
      <c r="C7" s="32" t="s">
        <v>14</v>
      </c>
      <c r="D7" s="29" t="s">
        <v>17</v>
      </c>
      <c r="E7" s="29" t="s">
        <v>17</v>
      </c>
      <c r="F7" s="29" t="s">
        <v>17</v>
      </c>
    </row>
    <row r="8" spans="2:7" ht="21" customHeight="1" x14ac:dyDescent="0.4">
      <c r="B8" s="60"/>
      <c r="C8" s="24" t="s">
        <v>15</v>
      </c>
      <c r="D8" s="29" t="s">
        <v>18</v>
      </c>
      <c r="E8" s="29" t="s">
        <v>18</v>
      </c>
      <c r="F8" s="29" t="s">
        <v>18</v>
      </c>
    </row>
    <row r="9" spans="2:7" ht="21" customHeight="1" x14ac:dyDescent="0.4">
      <c r="B9" s="61"/>
      <c r="C9" s="33" t="s">
        <v>16</v>
      </c>
      <c r="D9" s="29" t="s">
        <v>35</v>
      </c>
      <c r="E9" s="29" t="s">
        <v>37</v>
      </c>
      <c r="F9" s="29" t="s">
        <v>32</v>
      </c>
    </row>
    <row r="10" spans="2:7" ht="9" customHeight="1" x14ac:dyDescent="0.4"/>
    <row r="11" spans="2:7" ht="21" customHeight="1" x14ac:dyDescent="0.4">
      <c r="B11" s="62" t="s">
        <v>8</v>
      </c>
      <c r="C11" s="30" t="s">
        <v>14</v>
      </c>
      <c r="D11" s="34"/>
      <c r="E11" s="34"/>
      <c r="F11" s="34" t="s">
        <v>30</v>
      </c>
    </row>
    <row r="12" spans="2:7" ht="21" customHeight="1" x14ac:dyDescent="0.4">
      <c r="B12" s="63"/>
      <c r="C12" s="25" t="s">
        <v>15</v>
      </c>
      <c r="D12" s="34"/>
      <c r="E12" s="34"/>
      <c r="F12" s="34" t="s">
        <v>19</v>
      </c>
    </row>
    <row r="13" spans="2:7" ht="21" customHeight="1" x14ac:dyDescent="0.4">
      <c r="B13" s="64"/>
      <c r="C13" s="31" t="s">
        <v>16</v>
      </c>
      <c r="D13" s="34"/>
      <c r="E13" s="34"/>
      <c r="F13" s="34" t="s">
        <v>31</v>
      </c>
    </row>
    <row r="14" spans="2:7" ht="9" customHeight="1" x14ac:dyDescent="0.4"/>
    <row r="15" spans="2:7" ht="21" customHeight="1" x14ac:dyDescent="0.4">
      <c r="B15" s="50" t="s">
        <v>9</v>
      </c>
      <c r="C15" s="35" t="s">
        <v>14</v>
      </c>
      <c r="D15" s="37" t="s">
        <v>33</v>
      </c>
      <c r="E15" s="37" t="s">
        <v>33</v>
      </c>
      <c r="F15" s="37" t="s">
        <v>33</v>
      </c>
    </row>
    <row r="16" spans="2:7" ht="21" customHeight="1" x14ac:dyDescent="0.4">
      <c r="B16" s="51"/>
      <c r="C16" s="26" t="s">
        <v>15</v>
      </c>
      <c r="D16" s="37" t="s">
        <v>23</v>
      </c>
      <c r="E16" s="37" t="s">
        <v>23</v>
      </c>
      <c r="F16" s="37" t="s">
        <v>23</v>
      </c>
    </row>
    <row r="17" spans="2:6" ht="21" customHeight="1" x14ac:dyDescent="0.4">
      <c r="B17" s="52"/>
      <c r="C17" s="36" t="s">
        <v>16</v>
      </c>
      <c r="D17" s="37" t="s">
        <v>34</v>
      </c>
      <c r="E17" s="37" t="s">
        <v>38</v>
      </c>
      <c r="F17" s="37" t="s">
        <v>34</v>
      </c>
    </row>
    <row r="18" spans="2:6" ht="9" customHeight="1" x14ac:dyDescent="0.4"/>
    <row r="19" spans="2:6" ht="30" customHeight="1" x14ac:dyDescent="0.4">
      <c r="B19" s="58" t="s">
        <v>11</v>
      </c>
      <c r="C19" s="53"/>
      <c r="D19" s="27" t="s">
        <v>20</v>
      </c>
      <c r="E19" s="28" t="s">
        <v>20</v>
      </c>
      <c r="F19" s="28" t="s">
        <v>20</v>
      </c>
    </row>
    <row r="20" spans="2:6" ht="9" customHeight="1" x14ac:dyDescent="0.4"/>
    <row r="21" spans="2:6" ht="30" customHeight="1" x14ac:dyDescent="0.4">
      <c r="B21" s="54" t="s">
        <v>12</v>
      </c>
      <c r="C21" s="55"/>
      <c r="D21" s="46">
        <f>DATE(AnnéeCivile,1,6)</f>
        <v>43836</v>
      </c>
      <c r="E21" s="46">
        <f>DATE(AnnéeCivile,1,6)</f>
        <v>43836</v>
      </c>
      <c r="F21" s="46">
        <f>DATE(AnnéeCivile,1,6)</f>
        <v>43836</v>
      </c>
    </row>
    <row r="22" spans="2:6" ht="30" customHeight="1" x14ac:dyDescent="0.4">
      <c r="B22" s="56" t="s">
        <v>13</v>
      </c>
      <c r="C22" s="57"/>
      <c r="D22" s="27" t="s">
        <v>21</v>
      </c>
      <c r="E22" s="28" t="s">
        <v>22</v>
      </c>
      <c r="F22" s="27" t="s">
        <v>26</v>
      </c>
    </row>
  </sheetData>
  <mergeCells count="7">
    <mergeCell ref="B15:B17"/>
    <mergeCell ref="B5:C5"/>
    <mergeCell ref="B21:C21"/>
    <mergeCell ref="B22:C22"/>
    <mergeCell ref="B19:C19"/>
    <mergeCell ref="B7:B9"/>
    <mergeCell ref="B11:B13"/>
  </mergeCells>
  <phoneticPr fontId="24" type="noConversion"/>
  <dataValidations count="9">
    <dataValidation allowBlank="1" showInputMessage="1" showErrorMessage="1" prompt="Dans cet onglet, vous pouvez configurer : _x000a_- description du travail_x000a_- détails de chaque modèle équipe_x000a_- modèle et date de début_x000a__x000a_Les équipes en conflit sont indiquées par le jour de la semaine en rouge dans l’onglet Calendrier d’horaire de travail." sqref="A1" xr:uid="{00000000-0002-0000-0100-000000000000}"/>
    <dataValidation allowBlank="1" showInputMessage="1" showErrorMessage="1" prompt="Dans cette ligne, tapez une description pour chacun des travaux" sqref="B5:C5" xr:uid="{00000000-0002-0000-0100-000001000000}"/>
    <dataValidation allowBlank="1" showInputMessage="1" showErrorMessage="1" prompt="Dans ces lignes, entrez les détails de l’équipe 1 pour chaque travail" sqref="B7:B9" xr:uid="{00000000-0002-0000-0100-000002000000}"/>
    <dataValidation allowBlank="1" showInputMessage="1" showErrorMessage="1" prompt="Dans ces lignes, entrez les détails de l’équipe 2 pour chaque travail" sqref="B11:B13" xr:uid="{00000000-0002-0000-0100-000003000000}"/>
    <dataValidation allowBlank="1" showInputMessage="1" showErrorMessage="1" prompt="Dans ces lignes, entrez les détails de l’équipe 3 pour chaque travail" sqref="B15:B17" xr:uid="{00000000-0002-0000-0100-000004000000}"/>
    <dataValidation allowBlank="1" showInputMessage="1" showErrorMessage="1" prompt="Définissez le modèle à l’aide des lettres de code des différentes équipes" sqref="D22:F22" xr:uid="{00000000-0002-0000-0100-000005000000}"/>
    <dataValidation allowBlank="1" showInputMessage="1" showErrorMessage="1" prompt="Dans cette ligne, indiquez le modèle à l’aide des lettres de code des différentes équipes" sqref="B22:C22" xr:uid="{00000000-0002-0000-0100-000006000000}"/>
    <dataValidation allowBlank="1" showInputMessage="1" showErrorMessage="1" prompt="Dans cette ligne, entrez la date de début du modèle pour chaque travail" sqref="B21:C21" xr:uid="{00000000-0002-0000-0100-000007000000}"/>
    <dataValidation allowBlank="1" showInputMessage="1" showErrorMessage="1" prompt="Veillez à utiliser une seule lettre comme code d’équipe" sqref="D8:F8 D12:F12 D16:F16" xr:uid="{00000000-0002-0000-0100-000008000000}"/>
  </dataValidations>
  <pageMargins left="0.3" right="0.3" top="0.3" bottom="0.3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78B39E-F25B-497F-AEEC-91B6A327B9D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67070F5E-656C-4433-A894-6CD92555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E67587-31CB-4B73-8967-ABA78EA88C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25</vt:i4>
      </vt:variant>
    </vt:vector>
  </HeadingPairs>
  <TitlesOfParts>
    <vt:vector size="27" baseType="lpstr">
      <vt:lpstr>Calendrier d’horaire de travail</vt:lpstr>
      <vt:lpstr>Travaux et équipes</vt:lpstr>
      <vt:lpstr>AnnéeCivile</vt:lpstr>
      <vt:lpstr>Job1_DayOff_Code</vt:lpstr>
      <vt:lpstr>Job1_Name</vt:lpstr>
      <vt:lpstr>Job1_Pattern</vt:lpstr>
      <vt:lpstr>Job1_Shift1_Code</vt:lpstr>
      <vt:lpstr>Job1_Shift2_Code</vt:lpstr>
      <vt:lpstr>Job1_Shift3_Code</vt:lpstr>
      <vt:lpstr>Job1_StartDate</vt:lpstr>
      <vt:lpstr>Job2_DayOff_Code</vt:lpstr>
      <vt:lpstr>Job2_Name</vt:lpstr>
      <vt:lpstr>Job2_Pattern</vt:lpstr>
      <vt:lpstr>Job2_Shift1_Code</vt:lpstr>
      <vt:lpstr>Job2_Shift2_Code</vt:lpstr>
      <vt:lpstr>Job2_Shift3_Code</vt:lpstr>
      <vt:lpstr>Job2_StartDate</vt:lpstr>
      <vt:lpstr>Job3_DayOff_Code</vt:lpstr>
      <vt:lpstr>Job3_Name</vt:lpstr>
      <vt:lpstr>Job3_Pattern</vt:lpstr>
      <vt:lpstr>Job3_Shift1_Code</vt:lpstr>
      <vt:lpstr>Job3_Shift2_Code</vt:lpstr>
      <vt:lpstr>Job3_Shift3_Code</vt:lpstr>
      <vt:lpstr>Job3_StartDate</vt:lpstr>
      <vt:lpstr>Range_Dates</vt:lpstr>
      <vt:lpstr>Range_Days</vt:lpstr>
      <vt:lpstr>Range_Weekdays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2019-02-18T23:05:43Z</dcterms:created>
  <dcterms:modified xsi:type="dcterms:W3CDTF">2020-02-25T11:11:13Z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