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20115" windowHeight="8010"/>
  </bookViews>
  <sheets>
    <sheet name="Feuil1" sheetId="1" r:id="rId1"/>
    <sheet name="Feuil2" sheetId="2" r:id="rId2"/>
  </sheets>
  <definedNames>
    <definedName name="date">Feuil2!#REF!</definedName>
    <definedName name="datte">Feuil2!#REF!</definedName>
    <definedName name="Début">Feuil2!$K$1:$K$8</definedName>
    <definedName name="Équipe">Feuil2!$J$1:$J$8</definedName>
    <definedName name="Fer">#REF!</definedName>
    <definedName name="Fériée">Tableau2[#All]</definedName>
    <definedName name="jour">Feuil2!#REF!</definedName>
    <definedName name="mois">Feuil2!$A$1:$A$12</definedName>
    <definedName name="mois2">Feuil1!#REF!</definedName>
    <definedName name="Pause1">Feuil2!$L$1:$L$8</definedName>
    <definedName name="Pause2">Feuil2!$M$1:$M$8</definedName>
    <definedName name="promo">Feuil1!$M$2</definedName>
    <definedName name="prono0">Feuil1!$N$2</definedName>
    <definedName name="semaine">Feuil2!#REF!</definedName>
    <definedName name="semaine2">Feuil2!#REF!</definedName>
    <definedName name="Sortie">Feuil2!$N$1:$N$8</definedName>
  </definedNames>
  <calcPr calcId="125725"/>
</workbook>
</file>

<file path=xl/calcChain.xml><?xml version="1.0" encoding="utf-8"?>
<calcChain xmlns="http://schemas.openxmlformats.org/spreadsheetml/2006/main">
  <c r="I12" i="1"/>
  <c r="C11"/>
  <c r="C6"/>
  <c r="D6"/>
  <c r="C7"/>
  <c r="D7"/>
  <c r="C8"/>
  <c r="D8"/>
  <c r="C9"/>
  <c r="D9"/>
  <c r="C10"/>
  <c r="D10"/>
  <c r="D11"/>
  <c r="D5"/>
  <c r="C5"/>
  <c r="B6"/>
  <c r="E6"/>
  <c r="B7"/>
  <c r="F7" s="1"/>
  <c r="E7"/>
  <c r="B8"/>
  <c r="K8" s="1"/>
  <c r="E8"/>
  <c r="B9"/>
  <c r="K9" s="1"/>
  <c r="E9"/>
  <c r="B10"/>
  <c r="K10" s="1"/>
  <c r="E10"/>
  <c r="B11"/>
  <c r="K11" s="1"/>
  <c r="E11"/>
  <c r="E5"/>
  <c r="B5"/>
  <c r="F6" l="1"/>
  <c r="K5"/>
  <c r="F5"/>
  <c r="K6"/>
  <c r="K7"/>
  <c r="F11"/>
  <c r="H11"/>
  <c r="F8"/>
  <c r="F9"/>
  <c r="F10"/>
  <c r="K12" l="1"/>
  <c r="F12"/>
  <c r="H5"/>
  <c r="H9"/>
  <c r="H6"/>
  <c r="H7"/>
  <c r="H8"/>
  <c r="J12" l="1"/>
  <c r="B6" i="2"/>
  <c r="H10" i="1" l="1"/>
  <c r="H12" s="1"/>
  <c r="B9" i="2" l="1"/>
  <c r="B18" l="1"/>
  <c r="B17"/>
  <c r="B16"/>
  <c r="B15"/>
  <c r="B14"/>
  <c r="B10"/>
  <c r="B7"/>
  <c r="B12" l="1"/>
  <c r="B1" i="1" l="1"/>
  <c r="B11" i="2"/>
  <c r="B13"/>
  <c r="B8"/>
  <c r="C1" i="1" l="1"/>
</calcChain>
</file>

<file path=xl/sharedStrings.xml><?xml version="1.0" encoding="utf-8"?>
<sst xmlns="http://schemas.openxmlformats.org/spreadsheetml/2006/main" count="54" uniqueCount="43">
  <si>
    <t>Jour de l'an</t>
  </si>
  <si>
    <t>Pâques</t>
  </si>
  <si>
    <t>Lundi de Pâques</t>
  </si>
  <si>
    <t>Fête du travail</t>
  </si>
  <si>
    <t>Armistice 39/45</t>
  </si>
  <si>
    <t>Ascension</t>
  </si>
  <si>
    <t>Pentecôte</t>
  </si>
  <si>
    <t>Lundi de Pentecôte</t>
  </si>
  <si>
    <t>Fête Nationale</t>
  </si>
  <si>
    <t>Assomption</t>
  </si>
  <si>
    <t>Toussaint</t>
  </si>
  <si>
    <t>Armistice 14/18</t>
  </si>
  <si>
    <t>Noël</t>
  </si>
  <si>
    <t>Mercredi</t>
  </si>
  <si>
    <t>Jeudi</t>
  </si>
  <si>
    <t>Vendredi</t>
  </si>
  <si>
    <t>Samedi</t>
  </si>
  <si>
    <t>Date</t>
  </si>
  <si>
    <t>fériée</t>
  </si>
  <si>
    <t>Me</t>
  </si>
  <si>
    <t>J</t>
  </si>
  <si>
    <t>V</t>
  </si>
  <si>
    <t>S</t>
  </si>
  <si>
    <t>Heure 
Arrivée</t>
  </si>
  <si>
    <t>Début 
Pause</t>
  </si>
  <si>
    <t>Fin 
Pause</t>
  </si>
  <si>
    <t>Heure 
Départ</t>
  </si>
  <si>
    <t>Cumul
/Jour</t>
  </si>
  <si>
    <t>Nuits</t>
  </si>
  <si>
    <t xml:space="preserve">        </t>
  </si>
  <si>
    <t>Cumul
H/25%</t>
  </si>
  <si>
    <t>Cumul
H/50%</t>
  </si>
  <si>
    <t>Équipe</t>
  </si>
  <si>
    <t>Panniers</t>
  </si>
  <si>
    <t>Matin 5H</t>
  </si>
  <si>
    <t>Nuit 19H</t>
  </si>
  <si>
    <t>Nuit 21H</t>
  </si>
  <si>
    <t>Jour/N</t>
  </si>
  <si>
    <t>Appré/M</t>
  </si>
  <si>
    <t>Autre</t>
  </si>
  <si>
    <t>Vacance</t>
  </si>
  <si>
    <t>Total/Sem</t>
  </si>
  <si>
    <t>Sem
35H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</si>
</sst>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164" formatCode="[$-F800]dddd\,\ mmmm\ dd\,\ yyyy"/>
    <numFmt numFmtId="165" formatCode="d/m;@"/>
    <numFmt numFmtId="166" formatCode="mmm\-yyyy"/>
    <numFmt numFmtId="167" formatCode="[h]&quot;h&quot;mm;"/>
    <numFmt numFmtId="168" formatCode="#,##0.0000\ &quot;€&quot;"/>
    <numFmt numFmtId="169" formatCode="#,##0.00\ &quot;€&quot;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71717"/>
      <name val="Arial"/>
      <family val="2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4" borderId="2" xfId="0" applyNumberFormat="1" applyFont="1" applyFill="1" applyBorder="1"/>
    <xf numFmtId="164" fontId="3" fillId="4" borderId="3" xfId="0" applyNumberFormat="1" applyFont="1" applyFill="1" applyBorder="1"/>
    <xf numFmtId="164" fontId="0" fillId="4" borderId="3" xfId="0" applyNumberFormat="1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166" fontId="0" fillId="5" borderId="4" xfId="0" applyNumberFormat="1" applyFill="1" applyBorder="1"/>
    <xf numFmtId="166" fontId="0" fillId="5" borderId="5" xfId="0" applyNumberFormat="1" applyFill="1" applyBorder="1"/>
    <xf numFmtId="166" fontId="0" fillId="5" borderId="6" xfId="0" applyNumberFormat="1" applyFill="1" applyBorder="1"/>
    <xf numFmtId="0" fontId="0" fillId="0" borderId="0" xfId="0" applyFont="1"/>
    <xf numFmtId="167" fontId="5" fillId="6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6" fillId="7" borderId="9" xfId="0" applyFont="1" applyFill="1" applyBorder="1"/>
    <xf numFmtId="167" fontId="6" fillId="7" borderId="8" xfId="0" applyNumberFormat="1" applyFont="1" applyFill="1" applyBorder="1"/>
    <xf numFmtId="167" fontId="6" fillId="7" borderId="1" xfId="0" applyNumberFormat="1" applyFont="1" applyFill="1" applyBorder="1"/>
    <xf numFmtId="167" fontId="0" fillId="7" borderId="1" xfId="0" applyNumberFormat="1" applyFill="1" applyBorder="1" applyAlignment="1">
      <alignment horizontal="center"/>
    </xf>
    <xf numFmtId="0" fontId="0" fillId="0" borderId="0" xfId="0" applyAlignment="1">
      <alignment horizontal="right" vertical="center"/>
    </xf>
    <xf numFmtId="49" fontId="0" fillId="0" borderId="0" xfId="0" applyNumberFormat="1"/>
    <xf numFmtId="49" fontId="6" fillId="0" borderId="0" xfId="0" applyNumberFormat="1" applyFont="1"/>
    <xf numFmtId="49" fontId="7" fillId="0" borderId="0" xfId="0" applyNumberFormat="1" applyFont="1"/>
    <xf numFmtId="167" fontId="5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168" fontId="8" fillId="0" borderId="0" xfId="0" applyNumberFormat="1" applyFont="1" applyFill="1" applyBorder="1"/>
    <xf numFmtId="169" fontId="0" fillId="0" borderId="0" xfId="0" applyNumberFormat="1"/>
    <xf numFmtId="10" fontId="0" fillId="0" borderId="0" xfId="0" applyNumberFormat="1"/>
    <xf numFmtId="0" fontId="0" fillId="8" borderId="4" xfId="0" applyFill="1" applyBorder="1"/>
    <xf numFmtId="49" fontId="8" fillId="0" borderId="0" xfId="0" applyNumberFormat="1" applyFont="1" applyFill="1" applyBorder="1" applyAlignment="1" applyProtection="1">
      <alignment horizontal="center" vertical="center"/>
      <protection hidden="1"/>
    </xf>
    <xf numFmtId="49" fontId="8" fillId="0" borderId="0" xfId="0" applyNumberFormat="1" applyFont="1" applyFill="1" applyBorder="1" applyAlignment="1">
      <alignment horizontal="center" vertical="center"/>
    </xf>
    <xf numFmtId="8" fontId="0" fillId="8" borderId="0" xfId="0" applyNumberFormat="1" applyFill="1" applyAlignment="1">
      <alignment horizontal="center" vertical="center"/>
    </xf>
    <xf numFmtId="20" fontId="0" fillId="5" borderId="0" xfId="0" applyNumberFormat="1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10" borderId="0" xfId="0" applyNumberForma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8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20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8" borderId="1" xfId="0" applyFill="1" applyBorder="1"/>
    <xf numFmtId="167" fontId="0" fillId="9" borderId="0" xfId="0" applyNumberFormat="1" applyFill="1" applyBorder="1"/>
    <xf numFmtId="167" fontId="6" fillId="9" borderId="0" xfId="0" applyNumberFormat="1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0" xfId="0" applyFill="1" applyBorder="1"/>
    <xf numFmtId="0" fontId="0" fillId="9" borderId="12" xfId="0" applyFill="1" applyBorder="1"/>
    <xf numFmtId="0" fontId="1" fillId="9" borderId="0" xfId="0" applyFont="1" applyFill="1" applyBorder="1" applyAlignment="1">
      <alignment horizontal="center" vertical="center"/>
    </xf>
    <xf numFmtId="165" fontId="9" fillId="9" borderId="0" xfId="0" applyNumberFormat="1" applyFont="1" applyFill="1" applyAlignment="1">
      <alignment horizontal="center"/>
    </xf>
    <xf numFmtId="165" fontId="4" fillId="9" borderId="0" xfId="0" applyNumberFormat="1" applyFont="1" applyFill="1" applyAlignment="1">
      <alignment horizontal="center"/>
    </xf>
    <xf numFmtId="167" fontId="4" fillId="9" borderId="0" xfId="0" applyNumberFormat="1" applyFont="1" applyFill="1" applyAlignment="1">
      <alignment horizontal="center"/>
    </xf>
    <xf numFmtId="0" fontId="0" fillId="9" borderId="0" xfId="0" applyFill="1"/>
    <xf numFmtId="167" fontId="0" fillId="9" borderId="0" xfId="0" applyNumberFormat="1" applyFill="1"/>
    <xf numFmtId="0" fontId="10" fillId="9" borderId="0" xfId="0" applyFont="1" applyFill="1"/>
    <xf numFmtId="164" fontId="0" fillId="9" borderId="0" xfId="0" applyNumberFormat="1" applyFill="1"/>
    <xf numFmtId="165" fontId="4" fillId="9" borderId="0" xfId="0" applyNumberFormat="1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6" fillId="9" borderId="0" xfId="0" applyFont="1" applyFill="1"/>
    <xf numFmtId="167" fontId="11" fillId="7" borderId="7" xfId="0" applyNumberFormat="1" applyFont="1" applyFill="1" applyBorder="1" applyAlignment="1">
      <alignment horizontal="center"/>
    </xf>
    <xf numFmtId="167" fontId="11" fillId="7" borderId="8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 vertical="center" wrapText="1"/>
    </xf>
    <xf numFmtId="167" fontId="0" fillId="2" borderId="10" xfId="0" applyNumberFormat="1" applyFill="1" applyBorder="1"/>
    <xf numFmtId="167" fontId="0" fillId="2" borderId="0" xfId="0" applyNumberFormat="1" applyFill="1" applyBorder="1"/>
    <xf numFmtId="167" fontId="0" fillId="2" borderId="9" xfId="0" applyNumberFormat="1" applyFill="1" applyBorder="1"/>
    <xf numFmtId="0" fontId="0" fillId="9" borderId="4" xfId="0" applyNumberFormat="1" applyFill="1" applyBorder="1" applyAlignment="1">
      <alignment horizontal="center" vertical="center"/>
    </xf>
    <xf numFmtId="0" fontId="0" fillId="9" borderId="5" xfId="0" applyNumberFormat="1" applyFill="1" applyBorder="1" applyAlignment="1">
      <alignment horizontal="center" vertical="center"/>
    </xf>
    <xf numFmtId="0" fontId="0" fillId="9" borderId="6" xfId="0" applyNumberForma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 patternType="solid">
          <fgColor indexed="64"/>
          <bgColor theme="4" tint="0.79998168889431442"/>
        </patternFill>
      </fill>
      <border diagonalUp="0" diagonalDown="0">
        <left style="medium">
          <color indexed="64"/>
        </left>
        <right/>
        <top/>
        <bottom/>
      </border>
    </dxf>
    <dxf>
      <border outline="0">
        <bottom style="medium">
          <color indexed="64"/>
        </bottom>
      </border>
    </dxf>
    <dxf>
      <border>
        <bottom style="medium">
          <color indexed="64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rgb="FFFF7C80"/>
        </patternFill>
      </fill>
    </dxf>
  </dxfs>
  <tableStyles count="0" defaultTableStyle="TableStyleMedium9" defaultPivotStyle="PivotStyleLight16"/>
  <colors>
    <mruColors>
      <color rgb="FFCCFFF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B5:C18" totalsRowShown="0" headerRowDxfId="4" headerRowBorderDxfId="3" tableBorderDxfId="2">
  <autoFilter ref="B5:C18"/>
  <tableColumns count="2">
    <tableColumn id="1" name="Date" dataDxfId="1"/>
    <tableColumn id="2" name="férié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MY48"/>
  <sheetViews>
    <sheetView tabSelected="1" topLeftCell="A3" workbookViewId="0">
      <selection activeCell="L22" sqref="L22"/>
    </sheetView>
  </sheetViews>
  <sheetFormatPr baseColWidth="10" defaultRowHeight="15"/>
  <cols>
    <col min="1" max="1" width="9.85546875" customWidth="1"/>
    <col min="2" max="2" width="7.7109375" customWidth="1"/>
    <col min="3" max="3" width="8.85546875" customWidth="1"/>
    <col min="4" max="4" width="7.28515625" customWidth="1"/>
    <col min="5" max="5" width="8.28515625" customWidth="1"/>
    <col min="6" max="6" width="7.7109375" customWidth="1"/>
    <col min="7" max="7" width="7" customWidth="1"/>
    <col min="8" max="8" width="8.85546875" style="18" customWidth="1"/>
    <col min="9" max="9" width="8" customWidth="1"/>
    <col min="10" max="10" width="7.42578125" customWidth="1"/>
    <col min="11" max="11" width="8.140625" style="9" customWidth="1"/>
    <col min="12" max="12" width="11.42578125" customWidth="1"/>
    <col min="16" max="16" width="9" customWidth="1"/>
  </cols>
  <sheetData>
    <row r="1" spans="1:363" s="16" customFormat="1">
      <c r="A1" s="58"/>
      <c r="B1" s="58" t="e">
        <f>#REF!+7</f>
        <v>#REF!</v>
      </c>
      <c r="C1" s="58" t="e">
        <f>B1+7</f>
        <v>#REF!</v>
      </c>
      <c r="D1" s="59"/>
      <c r="E1" s="59"/>
      <c r="F1" s="59"/>
      <c r="G1" s="59"/>
      <c r="H1" s="60"/>
      <c r="I1" s="59"/>
      <c r="J1" s="59"/>
      <c r="K1" s="65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</row>
    <row r="2" spans="1:363" ht="18.75">
      <c r="A2" s="57"/>
      <c r="B2" s="61"/>
      <c r="C2" s="61"/>
      <c r="D2" s="61"/>
      <c r="E2" s="61"/>
      <c r="F2" s="61"/>
      <c r="G2" s="61"/>
      <c r="H2" s="62"/>
      <c r="I2" s="61"/>
      <c r="J2" s="61"/>
      <c r="K2" s="66"/>
      <c r="L2" s="61"/>
      <c r="M2" s="63">
        <v>1</v>
      </c>
      <c r="N2" s="63">
        <v>0</v>
      </c>
      <c r="O2" s="63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363" ht="20.25" customHeight="1" thickBot="1">
      <c r="A3" s="55"/>
      <c r="B3" s="61"/>
      <c r="C3" s="64"/>
      <c r="D3" s="61"/>
      <c r="E3" s="61"/>
      <c r="F3" s="61"/>
      <c r="G3" s="61"/>
      <c r="H3" s="62"/>
      <c r="I3" s="61"/>
      <c r="J3" s="61"/>
      <c r="K3" s="66"/>
      <c r="L3" s="61"/>
      <c r="M3" s="67"/>
      <c r="N3" s="63"/>
      <c r="O3" s="63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363" ht="30.75" thickBot="1">
      <c r="A4" s="11" t="s">
        <v>32</v>
      </c>
      <c r="B4" s="17" t="s">
        <v>23</v>
      </c>
      <c r="C4" s="17" t="s">
        <v>24</v>
      </c>
      <c r="D4" s="17" t="s">
        <v>25</v>
      </c>
      <c r="E4" s="17" t="s">
        <v>26</v>
      </c>
      <c r="F4" s="17" t="s">
        <v>27</v>
      </c>
      <c r="G4" s="70" t="s">
        <v>42</v>
      </c>
      <c r="H4" s="27" t="s">
        <v>28</v>
      </c>
      <c r="I4" s="17" t="s">
        <v>30</v>
      </c>
      <c r="J4" s="17" t="s">
        <v>31</v>
      </c>
      <c r="K4" s="27" t="s">
        <v>33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363" ht="15" customHeight="1" thickBot="1">
      <c r="A5" s="32" t="s">
        <v>35</v>
      </c>
      <c r="B5" s="51">
        <f t="shared" ref="B5:B11" si="0">IFERROR(INDEX(Début,MATCH($A5,Équipe,0),1),"")</f>
        <v>0.79166666666666663</v>
      </c>
      <c r="C5" s="52">
        <f t="shared" ref="C5:C10" si="1">IFERROR(INDEX(Pause1,MATCH($A5,Équipe,0),1),"")</f>
        <v>0</v>
      </c>
      <c r="D5" s="52">
        <f t="shared" ref="D5:D11" si="2">IFERROR(INDEX(Pause2,MATCH($A5,Équipe,0),1),"")</f>
        <v>0</v>
      </c>
      <c r="E5" s="51">
        <f t="shared" ref="E5:E11" si="3">IFERROR(INDEX(Sortie,MATCH($A5,Équipe,0),1),"")</f>
        <v>0.20833333333333334</v>
      </c>
      <c r="F5" s="51">
        <f>IF(B5="","",(MOD(C5-B5+E5-D5,1)))</f>
        <v>0.41666666666666674</v>
      </c>
      <c r="G5" s="71"/>
      <c r="H5" s="51">
        <f t="shared" ref="H5:H10" si="4">IF(COUNT(B5:E5)=0,"",MOD(E5-B5,1)-IF(E5&gt;B5,MAX(0,MIN(E5,22/24)-MAX(B5,6/24)),MAX(0,22/24-MAX(B5,6/24))+MAX(0,MIN(E5,22/24)-6/24)))</f>
        <v>0.29166666666666674</v>
      </c>
      <c r="I5" s="53"/>
      <c r="J5" s="54"/>
      <c r="K5" s="74" t="str">
        <f>IF(COUNT(B5:E5)=0,"",IF(B5&gt;"13:00"*1,"1","0"))</f>
        <v>1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363" ht="15" customHeight="1" thickBot="1">
      <c r="A6" s="32" t="s">
        <v>34</v>
      </c>
      <c r="B6" s="51">
        <f t="shared" si="0"/>
        <v>0.20833333333333334</v>
      </c>
      <c r="C6" s="52">
        <f t="shared" si="1"/>
        <v>0</v>
      </c>
      <c r="D6" s="52">
        <f t="shared" si="2"/>
        <v>0</v>
      </c>
      <c r="E6" s="51">
        <f t="shared" si="3"/>
        <v>0.54166666666666663</v>
      </c>
      <c r="F6" s="51">
        <f t="shared" ref="F6:F11" si="5">IF(B6="","",(MOD(C6-B6+E6-D6,1)))</f>
        <v>0.33333333333333326</v>
      </c>
      <c r="G6" s="72"/>
      <c r="H6" s="51">
        <f t="shared" si="4"/>
        <v>4.166666666666663E-2</v>
      </c>
      <c r="I6" s="55"/>
      <c r="J6" s="56"/>
      <c r="K6" s="75" t="str">
        <f t="shared" ref="K6:K10" si="6">IF(COUNT(B6:E6)=0,"",IF(B6&gt;"13:00"*1,"1","0"))</f>
        <v>0</v>
      </c>
      <c r="L6" s="61"/>
      <c r="M6" s="61"/>
      <c r="N6" s="61"/>
      <c r="O6" s="61"/>
      <c r="P6" s="55"/>
      <c r="Q6" s="61"/>
      <c r="R6" s="61"/>
      <c r="S6" s="61"/>
      <c r="T6" s="61"/>
      <c r="U6" s="61"/>
      <c r="V6" s="61"/>
      <c r="W6" s="61"/>
      <c r="X6" s="61"/>
      <c r="Y6" s="61"/>
    </row>
    <row r="7" spans="1:363" ht="15.75" thickBot="1">
      <c r="A7" s="32" t="s">
        <v>36</v>
      </c>
      <c r="B7" s="51">
        <f t="shared" si="0"/>
        <v>0.875</v>
      </c>
      <c r="C7" s="52">
        <f t="shared" si="1"/>
        <v>0</v>
      </c>
      <c r="D7" s="52">
        <f t="shared" si="2"/>
        <v>0</v>
      </c>
      <c r="E7" s="51">
        <f t="shared" si="3"/>
        <v>0.20833333333333334</v>
      </c>
      <c r="F7" s="51">
        <f t="shared" si="5"/>
        <v>0.33333333333333337</v>
      </c>
      <c r="G7" s="72"/>
      <c r="H7" s="51">
        <f t="shared" si="4"/>
        <v>0.29166666666666674</v>
      </c>
      <c r="I7" s="55"/>
      <c r="J7" s="56"/>
      <c r="K7" s="75" t="str">
        <f t="shared" si="6"/>
        <v>1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363" ht="15.75" thickBot="1">
      <c r="A8" s="32" t="s">
        <v>35</v>
      </c>
      <c r="B8" s="51">
        <f t="shared" si="0"/>
        <v>0.79166666666666663</v>
      </c>
      <c r="C8" s="52">
        <f t="shared" si="1"/>
        <v>0</v>
      </c>
      <c r="D8" s="52">
        <f t="shared" si="2"/>
        <v>0</v>
      </c>
      <c r="E8" s="51">
        <f t="shared" si="3"/>
        <v>0.20833333333333334</v>
      </c>
      <c r="F8" s="51">
        <f t="shared" si="5"/>
        <v>0.41666666666666674</v>
      </c>
      <c r="G8" s="72"/>
      <c r="H8" s="51">
        <f t="shared" si="4"/>
        <v>0.29166666666666674</v>
      </c>
      <c r="I8" s="55"/>
      <c r="J8" s="56"/>
      <c r="K8" s="75" t="str">
        <f t="shared" si="6"/>
        <v>1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363" ht="15.75" thickBot="1">
      <c r="A9" s="32" t="s">
        <v>36</v>
      </c>
      <c r="B9" s="51">
        <f t="shared" si="0"/>
        <v>0.875</v>
      </c>
      <c r="C9" s="52">
        <f t="shared" si="1"/>
        <v>0</v>
      </c>
      <c r="D9" s="52">
        <f t="shared" si="2"/>
        <v>0</v>
      </c>
      <c r="E9" s="51">
        <f t="shared" si="3"/>
        <v>0.20833333333333334</v>
      </c>
      <c r="F9" s="51">
        <f t="shared" si="5"/>
        <v>0.33333333333333337</v>
      </c>
      <c r="G9" s="72"/>
      <c r="H9" s="51">
        <f t="shared" si="4"/>
        <v>0.29166666666666674</v>
      </c>
      <c r="I9" s="55"/>
      <c r="J9" s="56"/>
      <c r="K9" s="75" t="str">
        <f t="shared" si="6"/>
        <v>1</v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363" ht="15.75" thickBot="1">
      <c r="A10" s="32" t="s">
        <v>34</v>
      </c>
      <c r="B10" s="51">
        <f t="shared" si="0"/>
        <v>0.20833333333333334</v>
      </c>
      <c r="C10" s="52">
        <f t="shared" si="1"/>
        <v>0</v>
      </c>
      <c r="D10" s="52">
        <f t="shared" si="2"/>
        <v>0</v>
      </c>
      <c r="E10" s="51">
        <f t="shared" si="3"/>
        <v>0.54166666666666663</v>
      </c>
      <c r="F10" s="51">
        <f t="shared" si="5"/>
        <v>0.33333333333333326</v>
      </c>
      <c r="G10" s="72"/>
      <c r="H10" s="51">
        <f t="shared" si="4"/>
        <v>4.166666666666663E-2</v>
      </c>
      <c r="I10" s="55"/>
      <c r="J10" s="56"/>
      <c r="K10" s="75" t="str">
        <f t="shared" si="6"/>
        <v>0</v>
      </c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363" ht="15.75" thickBot="1">
      <c r="A11" s="50" t="s">
        <v>34</v>
      </c>
      <c r="B11" s="51">
        <f t="shared" si="0"/>
        <v>0.20833333333333334</v>
      </c>
      <c r="C11" s="52">
        <f>IFERROR(INDEX(Pause1,MATCH($A11,Équipe,0),1),"")</f>
        <v>0</v>
      </c>
      <c r="D11" s="52">
        <f t="shared" si="2"/>
        <v>0</v>
      </c>
      <c r="E11" s="51">
        <f t="shared" si="3"/>
        <v>0.54166666666666663</v>
      </c>
      <c r="F11" s="51">
        <f t="shared" si="5"/>
        <v>0.33333333333333326</v>
      </c>
      <c r="G11" s="72"/>
      <c r="H11" s="51">
        <f>IF(COUNT(B11:E11)=0,"",MOD(E11-B11,1)-IF(E11&gt;B11,MAX(0,MIN(E11,22/24)-MAX(B11,6/24)),MAX(0,22/24-MAX(B11,6/24))+MAX(0,MIN(E11,22/24)-6/24)))</f>
        <v>4.166666666666663E-2</v>
      </c>
      <c r="I11" s="55"/>
      <c r="J11" s="56"/>
      <c r="K11" s="76" t="str">
        <f>IF(COUNT(B11:E11)=0,"",IF(B11&gt;"13:00"*1,"1","0"))</f>
        <v>0</v>
      </c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363" ht="15" customHeight="1" thickBot="1">
      <c r="A12" s="19"/>
      <c r="B12" s="20"/>
      <c r="C12" s="22" t="s">
        <v>29</v>
      </c>
      <c r="D12" s="68" t="s">
        <v>41</v>
      </c>
      <c r="E12" s="69"/>
      <c r="F12" s="21">
        <f>SUM(F5:F11)</f>
        <v>2.5</v>
      </c>
      <c r="G12" s="73">
        <v>1.4583333333333333</v>
      </c>
      <c r="H12" s="21">
        <f>SUM(H5:H11)</f>
        <v>1.2916666666666665</v>
      </c>
      <c r="I12" s="21">
        <f>MIN(8/24,SUM(F12-G12))</f>
        <v>0.33333333333333331</v>
      </c>
      <c r="J12" s="20">
        <f>SUM(F12-G12)-I12</f>
        <v>0.70833333333333348</v>
      </c>
      <c r="K12" s="77">
        <f>SUM(K5:K11)</f>
        <v>0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363">
      <c r="A13" s="61"/>
      <c r="B13" s="61"/>
      <c r="C13" s="61"/>
      <c r="D13" s="61"/>
      <c r="E13" s="61"/>
      <c r="F13" s="61"/>
      <c r="G13" s="61"/>
      <c r="H13" s="62"/>
      <c r="I13" s="61"/>
      <c r="J13" s="61"/>
      <c r="K13" s="66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363">
      <c r="A14" s="61"/>
      <c r="B14" s="61"/>
      <c r="C14" s="61"/>
      <c r="D14" s="61"/>
      <c r="E14" s="61"/>
      <c r="F14" s="61"/>
      <c r="G14" s="61"/>
      <c r="H14" s="62"/>
      <c r="I14" s="61"/>
      <c r="J14" s="61"/>
      <c r="K14" s="66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363">
      <c r="A15" s="61"/>
      <c r="B15" s="61"/>
      <c r="C15" s="61"/>
      <c r="D15" s="61"/>
      <c r="E15" s="61"/>
      <c r="F15" s="61"/>
      <c r="G15" s="61"/>
      <c r="H15" s="62"/>
      <c r="I15" s="61"/>
      <c r="J15" s="61"/>
      <c r="K15" s="66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363">
      <c r="A16" s="61"/>
      <c r="B16" s="61"/>
      <c r="C16" s="61"/>
      <c r="D16" s="61"/>
      <c r="E16" s="61"/>
      <c r="F16" s="61"/>
      <c r="G16" s="61"/>
      <c r="H16" s="62"/>
      <c r="I16" s="61"/>
      <c r="J16" s="61"/>
      <c r="K16" s="66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>
      <c r="A17" s="61"/>
      <c r="B17" s="61"/>
      <c r="C17" s="61"/>
      <c r="D17" s="61"/>
      <c r="E17" s="61"/>
      <c r="F17" s="61"/>
      <c r="G17" s="61"/>
      <c r="H17" s="62"/>
      <c r="I17" s="61"/>
      <c r="J17" s="61"/>
      <c r="K17" s="66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>
      <c r="A18" s="61"/>
      <c r="B18" s="61"/>
      <c r="C18" s="61"/>
      <c r="D18" s="61"/>
      <c r="E18" s="61"/>
      <c r="F18" s="61"/>
      <c r="G18" s="61"/>
      <c r="H18" s="62"/>
      <c r="I18" s="61"/>
      <c r="J18" s="61"/>
      <c r="K18" s="66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>
      <c r="A19" s="61"/>
      <c r="B19" s="61"/>
      <c r="C19" s="61"/>
      <c r="D19" s="61"/>
      <c r="E19" s="61"/>
      <c r="F19" s="61"/>
      <c r="G19" s="61"/>
      <c r="H19" s="62"/>
      <c r="I19" s="61"/>
      <c r="J19" s="61"/>
      <c r="K19" s="66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>
      <c r="A20" s="61"/>
      <c r="B20" s="61"/>
      <c r="C20" s="61"/>
      <c r="D20" s="61"/>
      <c r="E20" s="61"/>
      <c r="F20" s="61"/>
      <c r="G20" s="61"/>
      <c r="H20" s="62"/>
      <c r="I20" s="61"/>
      <c r="J20" s="61"/>
      <c r="K20" s="66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>
      <c r="A21" s="61"/>
      <c r="B21" s="61"/>
      <c r="C21" s="61"/>
      <c r="D21" s="61"/>
      <c r="E21" s="61"/>
      <c r="F21" s="61"/>
      <c r="G21" s="61"/>
      <c r="H21" s="62"/>
      <c r="I21" s="61"/>
      <c r="J21" s="61"/>
      <c r="K21" s="66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5">
      <c r="A22" s="61"/>
      <c r="B22" s="61"/>
      <c r="C22" s="61"/>
      <c r="D22" s="61"/>
      <c r="E22" s="61"/>
      <c r="F22" s="61"/>
      <c r="G22" s="61"/>
      <c r="H22" s="62"/>
      <c r="I22" s="61"/>
      <c r="J22" s="61"/>
      <c r="K22" s="66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</row>
    <row r="23" spans="1:25">
      <c r="A23" s="61"/>
      <c r="B23" s="61"/>
      <c r="C23" s="61"/>
      <c r="D23" s="61"/>
      <c r="E23" s="61"/>
      <c r="F23" s="61"/>
      <c r="G23" s="61"/>
      <c r="H23" s="62"/>
      <c r="I23" s="61"/>
      <c r="J23" s="61"/>
      <c r="K23" s="66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1:25">
      <c r="A24" s="61"/>
      <c r="B24" s="61"/>
      <c r="C24" s="61"/>
      <c r="D24" s="61"/>
      <c r="E24" s="61"/>
      <c r="F24" s="61"/>
      <c r="G24" s="61"/>
      <c r="H24" s="62"/>
      <c r="I24" s="61"/>
      <c r="J24" s="61"/>
      <c r="K24" s="66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>
      <c r="A25" s="61"/>
      <c r="B25" s="61"/>
      <c r="C25" s="61"/>
      <c r="D25" s="61"/>
      <c r="E25" s="61"/>
      <c r="F25" s="61"/>
      <c r="G25" s="61"/>
      <c r="H25" s="62"/>
      <c r="I25" s="61"/>
      <c r="J25" s="61"/>
      <c r="K25" s="66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>
      <c r="A26" s="61"/>
      <c r="B26" s="61"/>
      <c r="C26" s="61"/>
      <c r="D26" s="61"/>
      <c r="E26" s="61"/>
      <c r="F26" s="61"/>
      <c r="G26" s="61"/>
      <c r="H26" s="62"/>
      <c r="I26" s="61"/>
      <c r="J26" s="61"/>
      <c r="K26" s="66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>
      <c r="A27" s="61"/>
      <c r="B27" s="61"/>
      <c r="C27" s="61"/>
      <c r="D27" s="61"/>
      <c r="E27" s="61"/>
      <c r="F27" s="61"/>
      <c r="G27" s="61"/>
      <c r="H27" s="62"/>
      <c r="I27" s="61"/>
      <c r="J27" s="61"/>
      <c r="K27" s="66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>
      <c r="A28" s="61"/>
      <c r="B28" s="61"/>
      <c r="C28" s="61"/>
      <c r="D28" s="61"/>
      <c r="E28" s="61"/>
      <c r="F28" s="61"/>
      <c r="G28" s="61"/>
      <c r="H28" s="62"/>
      <c r="I28" s="61"/>
      <c r="J28" s="61"/>
      <c r="K28" s="66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>
      <c r="A29" s="61"/>
      <c r="B29" s="61"/>
      <c r="C29" s="61"/>
      <c r="D29" s="61"/>
      <c r="E29" s="61"/>
      <c r="F29" s="61"/>
      <c r="G29" s="61"/>
      <c r="H29" s="62"/>
      <c r="I29" s="61"/>
      <c r="J29" s="61"/>
      <c r="K29" s="66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>
      <c r="A30" s="61"/>
      <c r="B30" s="61"/>
      <c r="C30" s="61"/>
      <c r="D30" s="61"/>
      <c r="E30" s="61"/>
      <c r="F30" s="61"/>
      <c r="G30" s="61"/>
      <c r="H30" s="62"/>
      <c r="I30" s="61"/>
      <c r="J30" s="61"/>
      <c r="K30" s="66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>
      <c r="A31" s="61"/>
      <c r="B31" s="61"/>
      <c r="C31" s="61"/>
      <c r="D31" s="61"/>
      <c r="E31" s="61"/>
      <c r="F31" s="61"/>
      <c r="G31" s="61"/>
      <c r="H31" s="62"/>
      <c r="I31" s="61"/>
      <c r="J31" s="61"/>
      <c r="K31" s="66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6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25">
      <c r="A33" s="61"/>
      <c r="B33" s="61"/>
      <c r="C33" s="61"/>
      <c r="D33" s="61"/>
      <c r="E33" s="61"/>
      <c r="F33" s="61"/>
      <c r="G33" s="61"/>
      <c r="H33" s="62"/>
      <c r="I33" s="61"/>
      <c r="J33" s="61"/>
      <c r="K33" s="66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</row>
    <row r="34" spans="1:25">
      <c r="A34" s="61"/>
      <c r="B34" s="61"/>
      <c r="C34" s="61"/>
      <c r="D34" s="61"/>
      <c r="E34" s="61"/>
      <c r="F34" s="61"/>
      <c r="G34" s="61"/>
      <c r="H34" s="62"/>
      <c r="I34" s="61"/>
      <c r="J34" s="61"/>
      <c r="K34" s="66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>
      <c r="A35" s="61"/>
      <c r="B35" s="61"/>
      <c r="C35" s="61"/>
      <c r="D35" s="61"/>
      <c r="E35" s="61"/>
      <c r="F35" s="61"/>
      <c r="G35" s="61"/>
      <c r="H35" s="62"/>
      <c r="I35" s="61"/>
      <c r="J35" s="61"/>
      <c r="K35" s="66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">
      <c r="A36" s="61"/>
      <c r="B36" s="61"/>
      <c r="C36" s="61"/>
      <c r="D36" s="61"/>
      <c r="E36" s="61"/>
      <c r="F36" s="61"/>
      <c r="G36" s="61"/>
      <c r="H36" s="62"/>
      <c r="I36" s="61"/>
      <c r="J36" s="61"/>
      <c r="K36" s="66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>
      <c r="A37" s="61"/>
      <c r="B37" s="61"/>
      <c r="C37" s="61"/>
      <c r="D37" s="61"/>
      <c r="E37" s="61"/>
      <c r="F37" s="61"/>
      <c r="G37" s="61"/>
      <c r="H37" s="62"/>
      <c r="I37" s="61"/>
      <c r="J37" s="61"/>
      <c r="K37" s="66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>
      <c r="A38" s="61"/>
      <c r="B38" s="61"/>
      <c r="C38" s="61"/>
      <c r="D38" s="61"/>
      <c r="E38" s="61"/>
      <c r="F38" s="61"/>
      <c r="G38" s="61"/>
      <c r="H38" s="62"/>
      <c r="I38" s="61"/>
      <c r="J38" s="61"/>
      <c r="K38" s="66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>
      <c r="A39" s="61"/>
      <c r="B39" s="61"/>
      <c r="C39" s="61"/>
      <c r="D39" s="61"/>
      <c r="E39" s="61"/>
      <c r="F39" s="61"/>
      <c r="G39" s="61"/>
      <c r="H39" s="62"/>
      <c r="I39" s="61"/>
      <c r="J39" s="61"/>
      <c r="K39" s="66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>
      <c r="A40" s="61"/>
      <c r="B40" s="61"/>
      <c r="C40" s="61"/>
      <c r="D40" s="61"/>
      <c r="E40" s="61"/>
      <c r="F40" s="61"/>
      <c r="G40" s="61"/>
      <c r="H40" s="62"/>
      <c r="I40" s="61"/>
      <c r="J40" s="61"/>
      <c r="K40" s="66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>
      <c r="A41" s="61"/>
      <c r="B41" s="61"/>
      <c r="C41" s="61"/>
      <c r="D41" s="61"/>
      <c r="E41" s="61"/>
      <c r="F41" s="61"/>
      <c r="G41" s="61"/>
      <c r="H41" s="62"/>
      <c r="I41" s="61"/>
      <c r="J41" s="61"/>
      <c r="K41" s="66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1:25">
      <c r="A42" s="61"/>
      <c r="B42" s="61"/>
      <c r="C42" s="61"/>
      <c r="D42" s="61"/>
      <c r="E42" s="61"/>
      <c r="F42" s="61"/>
      <c r="G42" s="61"/>
      <c r="H42" s="62"/>
      <c r="I42" s="61"/>
      <c r="J42" s="61"/>
      <c r="K42" s="66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>
      <c r="A43" s="61"/>
      <c r="B43" s="61"/>
      <c r="C43" s="61"/>
      <c r="D43" s="61"/>
      <c r="E43" s="61"/>
      <c r="F43" s="61"/>
      <c r="G43" s="61"/>
      <c r="H43" s="62"/>
      <c r="I43" s="61"/>
      <c r="J43" s="61"/>
      <c r="K43" s="66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>
      <c r="A44" s="61"/>
      <c r="B44" s="61"/>
      <c r="C44" s="61"/>
      <c r="D44" s="61"/>
      <c r="E44" s="61"/>
      <c r="F44" s="61"/>
      <c r="G44" s="61"/>
      <c r="H44" s="62"/>
      <c r="I44" s="61"/>
      <c r="J44" s="61"/>
      <c r="K44" s="66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>
      <c r="A45" s="61"/>
      <c r="B45" s="61"/>
      <c r="C45" s="61"/>
      <c r="D45" s="61"/>
      <c r="E45" s="61"/>
      <c r="F45" s="61"/>
      <c r="G45" s="61"/>
      <c r="H45" s="62"/>
      <c r="I45" s="61"/>
      <c r="J45" s="61"/>
      <c r="K45" s="66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>
      <c r="A46" s="61"/>
      <c r="B46" s="61"/>
      <c r="C46" s="61"/>
      <c r="D46" s="61"/>
      <c r="E46" s="61"/>
      <c r="F46" s="61"/>
      <c r="G46" s="61"/>
      <c r="H46" s="62"/>
      <c r="I46" s="61"/>
      <c r="J46" s="61"/>
      <c r="K46" s="66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</row>
    <row r="47" spans="1:25">
      <c r="K47" s="66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8" spans="1:25">
      <c r="K48" s="66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</row>
  </sheetData>
  <mergeCells count="1">
    <mergeCell ref="D12:E12"/>
  </mergeCells>
  <conditionalFormatting sqref="A5:J11">
    <cfRule type="expression" dxfId="5" priority="4">
      <formula>COUNTIF(Fériée,#REF!)</formula>
    </cfRule>
  </conditionalFormatting>
  <dataValidations count="1">
    <dataValidation type="list" allowBlank="1" showInputMessage="1" showErrorMessage="1" sqref="A5:A11">
      <formula1>Équipe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NN61"/>
  <sheetViews>
    <sheetView topLeftCell="B1" workbookViewId="0">
      <selection activeCell="G21" sqref="G21"/>
    </sheetView>
  </sheetViews>
  <sheetFormatPr baseColWidth="10" defaultRowHeight="15"/>
  <cols>
    <col min="1" max="1" width="13" customWidth="1"/>
    <col min="2" max="2" width="27.28515625" customWidth="1"/>
    <col min="3" max="3" width="19.5703125" customWidth="1"/>
    <col min="8" max="8" width="13.42578125" customWidth="1"/>
  </cols>
  <sheetData>
    <row r="1" spans="1:14" ht="19.5" thickBot="1">
      <c r="A1" s="13">
        <v>43831</v>
      </c>
      <c r="B1" s="12">
        <v>2020</v>
      </c>
      <c r="F1" s="33"/>
      <c r="G1" s="33"/>
      <c r="H1" s="34"/>
      <c r="I1" s="34"/>
      <c r="J1" s="35" t="s">
        <v>34</v>
      </c>
      <c r="K1" s="36">
        <v>0.20833333333333334</v>
      </c>
      <c r="L1" s="37"/>
      <c r="M1" s="37"/>
      <c r="N1" s="38">
        <v>0.54166666666666663</v>
      </c>
    </row>
    <row r="2" spans="1:14">
      <c r="A2" s="14">
        <v>43862</v>
      </c>
      <c r="F2" s="9"/>
      <c r="G2" s="39"/>
      <c r="H2" s="40"/>
      <c r="I2" s="41"/>
      <c r="J2" s="42" t="s">
        <v>35</v>
      </c>
      <c r="K2" s="36">
        <v>0.79166666666666663</v>
      </c>
      <c r="L2" s="37"/>
      <c r="M2" s="37"/>
      <c r="N2" s="38">
        <v>0.20833333333333334</v>
      </c>
    </row>
    <row r="3" spans="1:14">
      <c r="A3" s="14">
        <v>43891</v>
      </c>
      <c r="F3" s="43"/>
      <c r="G3" s="39"/>
      <c r="H3" s="44"/>
      <c r="I3" s="9"/>
      <c r="J3" s="42" t="s">
        <v>36</v>
      </c>
      <c r="K3" s="36">
        <v>0.875</v>
      </c>
      <c r="L3" s="37"/>
      <c r="M3" s="37"/>
      <c r="N3" s="38">
        <v>0.20833333333333334</v>
      </c>
    </row>
    <row r="4" spans="1:14" ht="15.75" thickBot="1">
      <c r="A4" s="14">
        <v>43922</v>
      </c>
      <c r="F4" s="43"/>
      <c r="G4" s="39"/>
      <c r="H4" s="44"/>
      <c r="I4" s="9"/>
      <c r="J4" s="42" t="s">
        <v>38</v>
      </c>
      <c r="K4" s="36">
        <v>0.54166666666666663</v>
      </c>
      <c r="L4" s="37">
        <v>0</v>
      </c>
      <c r="M4" s="37">
        <v>0</v>
      </c>
      <c r="N4" s="38">
        <v>0.875</v>
      </c>
    </row>
    <row r="5" spans="1:14" ht="15.75" thickBot="1">
      <c r="A5" s="14">
        <v>43952</v>
      </c>
      <c r="B5" s="7" t="s">
        <v>17</v>
      </c>
      <c r="C5" s="8" t="s">
        <v>18</v>
      </c>
      <c r="F5" s="9"/>
      <c r="G5" s="39"/>
      <c r="H5" s="44"/>
      <c r="I5" s="9"/>
      <c r="J5" s="42" t="s">
        <v>37</v>
      </c>
      <c r="K5" s="36">
        <v>0.3125</v>
      </c>
      <c r="L5" s="46">
        <v>0.5</v>
      </c>
      <c r="M5" s="46">
        <v>0.54166666666666663</v>
      </c>
      <c r="N5" s="38">
        <v>0.64583333333333337</v>
      </c>
    </row>
    <row r="6" spans="1:14">
      <c r="A6" s="14">
        <v>43983</v>
      </c>
      <c r="B6" s="1">
        <f xml:space="preserve"> DATE($B$1,1,1)</f>
        <v>43831</v>
      </c>
      <c r="C6" s="4" t="s">
        <v>0</v>
      </c>
      <c r="E6" s="24"/>
      <c r="F6" s="9"/>
      <c r="G6" s="39"/>
      <c r="H6" s="44"/>
      <c r="I6" s="9"/>
      <c r="J6" s="45" t="s">
        <v>40</v>
      </c>
      <c r="K6" s="36">
        <v>0.29166666666666669</v>
      </c>
      <c r="L6" s="37"/>
      <c r="M6" s="37"/>
      <c r="N6" s="38">
        <v>0.58333333333333337</v>
      </c>
    </row>
    <row r="7" spans="1:14" ht="15.75">
      <c r="A7" s="14">
        <v>44013</v>
      </c>
      <c r="B7" s="2">
        <f>FLOOR(DAY(MINUTE($B$1/38)/2+56)&amp;"/5/"&amp;$B$1,7)-34</f>
        <v>43933</v>
      </c>
      <c r="C7" s="5" t="s">
        <v>1</v>
      </c>
      <c r="E7" s="24"/>
      <c r="F7" s="33"/>
      <c r="G7" s="33"/>
      <c r="H7" s="34"/>
      <c r="I7" s="34"/>
      <c r="J7" s="45" t="s">
        <v>39</v>
      </c>
      <c r="K7" s="47"/>
      <c r="L7" s="37"/>
      <c r="M7" s="37"/>
      <c r="N7" s="49"/>
    </row>
    <row r="8" spans="1:14" ht="15.75">
      <c r="A8" s="14">
        <v>44044</v>
      </c>
      <c r="B8" s="3">
        <f xml:space="preserve"> B7 + 1</f>
        <v>43934</v>
      </c>
      <c r="C8" s="5" t="s">
        <v>2</v>
      </c>
      <c r="E8" s="26"/>
      <c r="F8" s="33"/>
      <c r="G8" s="33"/>
      <c r="H8" s="34"/>
      <c r="I8" s="34"/>
      <c r="J8" s="45"/>
      <c r="K8" s="47"/>
      <c r="L8" s="48"/>
      <c r="M8" s="9"/>
      <c r="N8" s="49"/>
    </row>
    <row r="9" spans="1:14" ht="15.75">
      <c r="A9" s="14">
        <v>44075</v>
      </c>
      <c r="B9" s="3">
        <f xml:space="preserve"> DATE($B$1,5,1)</f>
        <v>43952</v>
      </c>
      <c r="C9" s="5" t="s">
        <v>3</v>
      </c>
      <c r="E9" s="25"/>
      <c r="F9" s="24"/>
      <c r="G9" s="24"/>
      <c r="H9" s="28"/>
      <c r="I9" s="29"/>
      <c r="J9" s="24"/>
      <c r="K9" s="24"/>
      <c r="L9" s="24"/>
    </row>
    <row r="10" spans="1:14" ht="15.75">
      <c r="A10" s="14">
        <v>44105</v>
      </c>
      <c r="B10" s="3">
        <f xml:space="preserve"> DATE($B$1,5,8)</f>
        <v>43959</v>
      </c>
      <c r="C10" s="5" t="s">
        <v>4</v>
      </c>
      <c r="E10" s="24"/>
      <c r="F10" s="24"/>
      <c r="G10" s="24"/>
      <c r="H10" s="28"/>
      <c r="I10" s="29"/>
      <c r="J10" s="24"/>
      <c r="K10" s="24"/>
      <c r="L10" s="24"/>
    </row>
    <row r="11" spans="1:14">
      <c r="A11" s="14">
        <v>44136</v>
      </c>
      <c r="B11" s="3">
        <f xml:space="preserve"> B7 + 39</f>
        <v>43972</v>
      </c>
      <c r="C11" s="5" t="s">
        <v>5</v>
      </c>
      <c r="E11" s="26"/>
      <c r="F11" s="24"/>
      <c r="G11" s="24"/>
      <c r="H11" s="24"/>
      <c r="I11" s="24"/>
      <c r="J11" s="24"/>
      <c r="K11" s="31"/>
      <c r="L11" s="24"/>
    </row>
    <row r="12" spans="1:14" ht="15.75" thickBot="1">
      <c r="A12" s="15">
        <v>44166</v>
      </c>
      <c r="B12" s="3">
        <f xml:space="preserve"> B7 + 49</f>
        <v>43982</v>
      </c>
      <c r="C12" s="5" t="s">
        <v>6</v>
      </c>
      <c r="E12" s="25"/>
      <c r="F12" s="24"/>
      <c r="G12" s="24"/>
      <c r="H12" s="24"/>
      <c r="I12" s="24"/>
      <c r="J12" s="24"/>
      <c r="K12" s="30"/>
      <c r="L12" s="24"/>
    </row>
    <row r="13" spans="1:14">
      <c r="B13" s="3">
        <f xml:space="preserve"> B7 + 50</f>
        <v>43983</v>
      </c>
      <c r="C13" s="5" t="s">
        <v>7</v>
      </c>
      <c r="E13" s="24"/>
      <c r="F13" s="24"/>
      <c r="G13" s="24"/>
      <c r="H13" s="24"/>
      <c r="I13" s="24"/>
      <c r="J13" s="24"/>
      <c r="K13" s="24"/>
      <c r="L13" s="24"/>
    </row>
    <row r="14" spans="1:14">
      <c r="B14" s="3">
        <f xml:space="preserve"> DATE($B$1,7,14)</f>
        <v>44026</v>
      </c>
      <c r="C14" s="5" t="s">
        <v>8</v>
      </c>
      <c r="E14" s="25"/>
      <c r="F14" s="24"/>
      <c r="G14" s="24"/>
      <c r="H14" s="24"/>
      <c r="I14" s="24"/>
      <c r="J14" s="24"/>
      <c r="K14" s="24"/>
      <c r="L14" s="24"/>
    </row>
    <row r="15" spans="1:14">
      <c r="B15" s="3">
        <f xml:space="preserve"> DATE($B$1,8,15)</f>
        <v>44058</v>
      </c>
      <c r="C15" s="5" t="s">
        <v>9</v>
      </c>
      <c r="E15" s="24"/>
      <c r="F15" s="24"/>
      <c r="G15" s="24"/>
      <c r="H15" s="24"/>
      <c r="I15" s="24"/>
      <c r="J15" s="24"/>
      <c r="K15" s="24"/>
      <c r="L15" s="24"/>
    </row>
    <row r="16" spans="1:14">
      <c r="B16" s="3">
        <f xml:space="preserve"> DATE($B$1,11,1)</f>
        <v>44136</v>
      </c>
      <c r="C16" s="5" t="s">
        <v>10</v>
      </c>
      <c r="E16" s="26"/>
      <c r="F16" s="24"/>
      <c r="G16" s="24"/>
      <c r="H16" s="24"/>
      <c r="I16" s="24"/>
      <c r="J16" s="24"/>
      <c r="K16" s="24"/>
      <c r="L16" s="24"/>
    </row>
    <row r="17" spans="2:12">
      <c r="B17" s="3">
        <f xml:space="preserve"> DATE($B$1,11,11)</f>
        <v>44146</v>
      </c>
      <c r="C17" s="5" t="s">
        <v>11</v>
      </c>
      <c r="E17" s="25"/>
      <c r="F17" s="24"/>
      <c r="G17" s="24"/>
      <c r="H17" s="24"/>
      <c r="I17" s="24"/>
      <c r="J17" s="24"/>
      <c r="K17" s="24"/>
      <c r="L17" s="24"/>
    </row>
    <row r="18" spans="2:12" ht="15.75" thickBot="1">
      <c r="B18" s="3">
        <f xml:space="preserve"> DATE($B$1,12,25)</f>
        <v>44190</v>
      </c>
      <c r="C18" s="6" t="s">
        <v>12</v>
      </c>
      <c r="E18" s="24"/>
      <c r="F18" s="24"/>
      <c r="G18" s="24"/>
      <c r="H18" s="24"/>
      <c r="I18" s="24"/>
      <c r="J18" s="24"/>
      <c r="K18" s="24"/>
      <c r="L18" s="24"/>
    </row>
    <row r="19" spans="2:12">
      <c r="E19" s="26"/>
      <c r="F19" s="24"/>
      <c r="G19" s="24"/>
      <c r="H19" s="24"/>
      <c r="I19" s="24"/>
      <c r="J19" s="24"/>
      <c r="K19" s="24"/>
      <c r="L19" s="24"/>
    </row>
    <row r="20" spans="2:12">
      <c r="D20" s="18"/>
      <c r="E20" s="25"/>
      <c r="F20" s="24"/>
      <c r="G20" s="24"/>
      <c r="H20" s="24"/>
      <c r="I20" s="24"/>
      <c r="J20" s="24"/>
      <c r="K20" s="24"/>
      <c r="L20" s="24"/>
    </row>
    <row r="21" spans="2:12">
      <c r="D21" s="18"/>
      <c r="E21" s="24"/>
      <c r="F21" s="24"/>
      <c r="G21" s="24"/>
      <c r="H21" s="24"/>
      <c r="I21" s="24"/>
      <c r="J21" s="24"/>
      <c r="K21" s="24"/>
      <c r="L21" s="24"/>
    </row>
    <row r="22" spans="2:12">
      <c r="D22" s="18"/>
      <c r="E22" s="26"/>
      <c r="F22" s="24"/>
      <c r="G22" s="24"/>
      <c r="H22" s="24"/>
      <c r="I22" s="24"/>
      <c r="J22" s="24"/>
      <c r="K22" s="24"/>
      <c r="L22" s="24"/>
    </row>
    <row r="23" spans="2:12">
      <c r="D23" s="18"/>
      <c r="E23" s="25"/>
      <c r="F23" s="24"/>
      <c r="G23" s="24"/>
      <c r="H23" s="24"/>
      <c r="I23" s="24"/>
      <c r="J23" s="24"/>
      <c r="K23" s="24"/>
      <c r="L23" s="24"/>
    </row>
    <row r="24" spans="2:12">
      <c r="E24" s="24"/>
      <c r="F24" s="24"/>
      <c r="G24" s="24"/>
      <c r="H24" s="24"/>
      <c r="I24" s="24"/>
      <c r="J24" s="24"/>
      <c r="K24" s="24"/>
      <c r="L24" s="24"/>
    </row>
    <row r="28" spans="2:12">
      <c r="D28" s="18"/>
    </row>
    <row r="29" spans="2:12">
      <c r="D29" s="18"/>
    </row>
    <row r="30" spans="2:12">
      <c r="D30" s="18"/>
    </row>
    <row r="31" spans="2:12">
      <c r="D31" s="18"/>
    </row>
    <row r="36" spans="1:4">
      <c r="D36" s="18"/>
    </row>
    <row r="37" spans="1:4">
      <c r="D37" s="18"/>
    </row>
    <row r="38" spans="1:4">
      <c r="D38" s="18"/>
    </row>
    <row r="39" spans="1:4">
      <c r="A39" s="23"/>
      <c r="D39" s="18"/>
    </row>
    <row r="58" spans="375:378">
      <c r="NK58" s="9">
        <v>4</v>
      </c>
      <c r="NL58" s="9" t="s">
        <v>13</v>
      </c>
      <c r="NM58" s="9" t="s">
        <v>19</v>
      </c>
      <c r="NN58" s="9" t="s">
        <v>13</v>
      </c>
    </row>
    <row r="59" spans="375:378">
      <c r="NK59" s="9">
        <v>5</v>
      </c>
      <c r="NL59" s="9" t="s">
        <v>14</v>
      </c>
      <c r="NM59" s="9" t="s">
        <v>20</v>
      </c>
      <c r="NN59" s="9" t="s">
        <v>14</v>
      </c>
    </row>
    <row r="60" spans="375:378">
      <c r="NK60" s="9">
        <v>6</v>
      </c>
      <c r="NL60" s="9" t="s">
        <v>15</v>
      </c>
      <c r="NM60" s="9" t="s">
        <v>21</v>
      </c>
      <c r="NN60" s="9" t="s">
        <v>15</v>
      </c>
    </row>
    <row r="61" spans="375:378">
      <c r="NK61" s="9">
        <v>7</v>
      </c>
      <c r="NL61" s="9" t="s">
        <v>16</v>
      </c>
      <c r="NM61" s="9" t="s">
        <v>22</v>
      </c>
      <c r="NN61" s="9" t="s">
        <v>16</v>
      </c>
    </row>
  </sheetData>
  <dataValidations count="1">
    <dataValidation type="list" allowBlank="1" showInputMessage="1" showErrorMessage="1" sqref="B1">
      <formula1>"2020,2021,2022,2023,2024,2025"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Feuil1</vt:lpstr>
      <vt:lpstr>Feuil2</vt:lpstr>
      <vt:lpstr>Début</vt:lpstr>
      <vt:lpstr>Équipe</vt:lpstr>
      <vt:lpstr>Fériée</vt:lpstr>
      <vt:lpstr>mois</vt:lpstr>
      <vt:lpstr>Pause1</vt:lpstr>
      <vt:lpstr>Pause2</vt:lpstr>
      <vt:lpstr>promo</vt:lpstr>
      <vt:lpstr>prono0</vt:lpstr>
      <vt:lpstr>Sortie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serge serge</cp:lastModifiedBy>
  <dcterms:created xsi:type="dcterms:W3CDTF">2019-12-15T12:28:25Z</dcterms:created>
  <dcterms:modified xsi:type="dcterms:W3CDTF">2020-01-12T10:36:15Z</dcterms:modified>
</cp:coreProperties>
</file>