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née 2020\Plannification Annuelle\"/>
    </mc:Choice>
  </mc:AlternateContent>
  <xr:revisionPtr revIDLastSave="0" documentId="13_ncr:1_{9F0CAAE6-0852-4597-BA71-A21ECC17CD99}" xr6:coauthVersionLast="45" xr6:coauthVersionMax="45" xr10:uidLastSave="{00000000-0000-0000-0000-000000000000}"/>
  <bookViews>
    <workbookView xWindow="-120" yWindow="-120" windowWidth="29040" windowHeight="15840" tabRatio="379" activeTab="1" xr2:uid="{6A35D54F-928F-4B7B-AD62-10D36DCEAFAF}"/>
  </bookViews>
  <sheets>
    <sheet name="Calendrier 1" sheetId="1" r:id="rId1"/>
    <sheet name="Calendrier 2" sheetId="7" r:id="rId2"/>
    <sheet name="Calendrier 3" sheetId="6" r:id="rId3"/>
    <sheet name="Calendrier 4" sheetId="8" r:id="rId4"/>
    <sheet name="fériés" sheetId="5" r:id="rId5"/>
  </sheets>
  <definedNames>
    <definedName name="An">fériés!$C$1</definedName>
    <definedName name="An_1">fériés!$C$2</definedName>
    <definedName name="An_2">fériés!$C$3</definedName>
    <definedName name="An_3">fériés!$C$4</definedName>
    <definedName name="Fériés">fériés!$D$5:$D$80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4" i="1" l="1"/>
  <c r="H4" i="1"/>
  <c r="K4" i="1"/>
  <c r="J4" i="1" s="1"/>
  <c r="N4" i="1"/>
  <c r="Q4" i="1"/>
  <c r="T4" i="1"/>
  <c r="S4" i="1" s="1"/>
  <c r="W4" i="1"/>
  <c r="Z4" i="1"/>
  <c r="AC4" i="1"/>
  <c r="AF4" i="1"/>
  <c r="AI4" i="1"/>
  <c r="AH4" i="1" s="1"/>
  <c r="V4" i="1" l="1"/>
  <c r="AB4" i="1"/>
  <c r="G4" i="1"/>
  <c r="P4" i="1"/>
  <c r="AE4" i="1"/>
  <c r="Y4" i="1"/>
  <c r="M4" i="1"/>
  <c r="E33" i="8"/>
  <c r="F33" i="8" s="1"/>
  <c r="E34" i="8"/>
  <c r="F34" i="8" s="1"/>
  <c r="K34" i="8"/>
  <c r="L34" i="8" s="1"/>
  <c r="Q34" i="8"/>
  <c r="R34" i="8" s="1"/>
  <c r="Z34" i="8"/>
  <c r="AA34" i="8" s="1"/>
  <c r="AF34" i="8"/>
  <c r="AG34" i="8" s="1"/>
  <c r="AF34" i="6"/>
  <c r="AG34" i="6" s="1"/>
  <c r="Z34" i="6"/>
  <c r="AA34" i="6" s="1"/>
  <c r="Q34" i="6"/>
  <c r="R34" i="6" s="1"/>
  <c r="K34" i="6"/>
  <c r="L34" i="6" s="1"/>
  <c r="E33" i="6"/>
  <c r="F33" i="6" s="1"/>
  <c r="E34" i="6"/>
  <c r="F34" i="6" s="1"/>
  <c r="AF34" i="7"/>
  <c r="AG34" i="7" s="1"/>
  <c r="Z34" i="7"/>
  <c r="AA34" i="7" s="1"/>
  <c r="Q34" i="7"/>
  <c r="R34" i="7" s="1"/>
  <c r="K34" i="7"/>
  <c r="L34" i="7" s="1"/>
  <c r="E33" i="7"/>
  <c r="F33" i="7" s="1"/>
  <c r="E34" i="7"/>
  <c r="F34" i="7" s="1"/>
  <c r="E33" i="1"/>
  <c r="F33" i="1" s="1"/>
  <c r="E34" i="1"/>
  <c r="F34" i="1" s="1"/>
  <c r="K34" i="1"/>
  <c r="L34" i="1" s="1"/>
  <c r="Q34" i="1"/>
  <c r="R34" i="1" s="1"/>
  <c r="Z34" i="1"/>
  <c r="AA34" i="1" s="1"/>
  <c r="W19" i="6"/>
  <c r="V19" i="6" s="1"/>
  <c r="E4" i="1"/>
  <c r="E5" i="1" s="1"/>
  <c r="H5" i="1"/>
  <c r="K5" i="1"/>
  <c r="Q5" i="1"/>
  <c r="W5" i="1"/>
  <c r="Z5" i="1"/>
  <c r="AF5" i="1"/>
  <c r="AI5" i="1"/>
  <c r="B4" i="1"/>
  <c r="F21" i="5"/>
  <c r="F20" i="5"/>
  <c r="F18" i="5"/>
  <c r="F16" i="5"/>
  <c r="F14" i="5"/>
  <c r="F12" i="5"/>
  <c r="F9" i="5"/>
  <c r="Y5" i="1" l="1"/>
  <c r="AI6" i="1"/>
  <c r="AH6" i="1" s="1"/>
  <c r="V5" i="1"/>
  <c r="G5" i="1"/>
  <c r="P5" i="1"/>
  <c r="D4" i="1"/>
  <c r="AE5" i="1"/>
  <c r="Z6" i="1"/>
  <c r="E6" i="1"/>
  <c r="D6" i="1" s="1"/>
  <c r="AF6" i="1"/>
  <c r="D5" i="1"/>
  <c r="W20" i="6"/>
  <c r="V20" i="6"/>
  <c r="W21" i="6"/>
  <c r="T5" i="1"/>
  <c r="J5" i="1"/>
  <c r="K6" i="1"/>
  <c r="AH5" i="1"/>
  <c r="AC5" i="1"/>
  <c r="W6" i="1"/>
  <c r="Q6" i="1"/>
  <c r="N5" i="1"/>
  <c r="H6" i="1"/>
  <c r="C23" i="5"/>
  <c r="C22" i="5"/>
  <c r="C21" i="5"/>
  <c r="C20" i="5"/>
  <c r="C18" i="5"/>
  <c r="C17" i="5"/>
  <c r="C16" i="5"/>
  <c r="C12" i="5"/>
  <c r="C11" i="5"/>
  <c r="C7" i="5"/>
  <c r="C6" i="5"/>
  <c r="C5" i="5"/>
  <c r="D5" i="5" s="1"/>
  <c r="C4" i="5"/>
  <c r="C3" i="5"/>
  <c r="AF7" i="1" l="1"/>
  <c r="AE7" i="1" s="1"/>
  <c r="AI7" i="1"/>
  <c r="A1" i="8"/>
  <c r="F78" i="5"/>
  <c r="F71" i="5"/>
  <c r="F69" i="5"/>
  <c r="F73" i="5"/>
  <c r="F77" i="5"/>
  <c r="F75" i="5"/>
  <c r="F66" i="5"/>
  <c r="A1" i="6"/>
  <c r="F58" i="5"/>
  <c r="F50" i="5"/>
  <c r="Q4" i="6"/>
  <c r="F59" i="5"/>
  <c r="F52" i="5"/>
  <c r="B4" i="6"/>
  <c r="H4" i="6"/>
  <c r="N4" i="6"/>
  <c r="T4" i="6"/>
  <c r="Z4" i="6"/>
  <c r="F56" i="5"/>
  <c r="F47" i="5"/>
  <c r="AC4" i="6"/>
  <c r="F54" i="5"/>
  <c r="E4" i="6"/>
  <c r="K4" i="6"/>
  <c r="W4" i="6"/>
  <c r="E7" i="1"/>
  <c r="Z7" i="1"/>
  <c r="Y6" i="1"/>
  <c r="AE6" i="1"/>
  <c r="W22" i="6"/>
  <c r="V21" i="6"/>
  <c r="N6" i="1"/>
  <c r="M5" i="1"/>
  <c r="K7" i="1"/>
  <c r="J6" i="1"/>
  <c r="H7" i="1"/>
  <c r="G6" i="1"/>
  <c r="P6" i="1"/>
  <c r="Q7" i="1"/>
  <c r="AC6" i="1"/>
  <c r="AB5" i="1"/>
  <c r="AI8" i="1"/>
  <c r="AH7" i="1"/>
  <c r="V6" i="1"/>
  <c r="W7" i="1"/>
  <c r="S5" i="1"/>
  <c r="T6" i="1"/>
  <c r="C61" i="5"/>
  <c r="D61" i="5" s="1"/>
  <c r="N4" i="8"/>
  <c r="N5" i="8" s="1"/>
  <c r="C66" i="5"/>
  <c r="C65" i="5" s="1"/>
  <c r="C62" i="5"/>
  <c r="C76" i="5" s="1"/>
  <c r="C77" i="5"/>
  <c r="E77" i="5" s="1"/>
  <c r="Q4" i="8"/>
  <c r="C75" i="5"/>
  <c r="E75" i="5" s="1"/>
  <c r="C49" i="5"/>
  <c r="C68" i="5"/>
  <c r="C80" i="5"/>
  <c r="D80" i="5" s="1"/>
  <c r="B4" i="8"/>
  <c r="Z4" i="8"/>
  <c r="C56" i="5"/>
  <c r="C69" i="5"/>
  <c r="E69" i="5" s="1"/>
  <c r="E4" i="8"/>
  <c r="AC4" i="8"/>
  <c r="C44" i="5"/>
  <c r="C54" i="5"/>
  <c r="C59" i="5"/>
  <c r="C63" i="5"/>
  <c r="D63" i="5" s="1"/>
  <c r="C73" i="5"/>
  <c r="E73" i="5" s="1"/>
  <c r="C78" i="5"/>
  <c r="E78" i="5" s="1"/>
  <c r="AF4" i="6"/>
  <c r="H4" i="8"/>
  <c r="T4" i="8"/>
  <c r="T5" i="8" s="1"/>
  <c r="AF4" i="8"/>
  <c r="C43" i="5"/>
  <c r="C50" i="5"/>
  <c r="C58" i="5"/>
  <c r="C47" i="5"/>
  <c r="C45" i="5"/>
  <c r="C55" i="5"/>
  <c r="C60" i="5"/>
  <c r="C64" i="5"/>
  <c r="D64" i="5" s="1"/>
  <c r="C74" i="5"/>
  <c r="D74" i="5" s="1"/>
  <c r="C79" i="5"/>
  <c r="D79" i="5" s="1"/>
  <c r="AI4" i="6"/>
  <c r="K4" i="8"/>
  <c r="W4" i="8"/>
  <c r="AI4" i="8"/>
  <c r="D68" i="5"/>
  <c r="AF8" i="1" l="1"/>
  <c r="AB4" i="8"/>
  <c r="W5" i="6"/>
  <c r="V4" i="6"/>
  <c r="AC5" i="6"/>
  <c r="AB4" i="6"/>
  <c r="S4" i="6"/>
  <c r="T5" i="6"/>
  <c r="AE4" i="6"/>
  <c r="K5" i="6"/>
  <c r="J4" i="6"/>
  <c r="M4" i="6"/>
  <c r="N5" i="6"/>
  <c r="P4" i="8"/>
  <c r="D4" i="6"/>
  <c r="E5" i="6"/>
  <c r="G4" i="6"/>
  <c r="H5" i="6"/>
  <c r="Q5" i="6"/>
  <c r="P4" i="6"/>
  <c r="Y4" i="6"/>
  <c r="Z5" i="6"/>
  <c r="A4" i="6"/>
  <c r="B5" i="6"/>
  <c r="Y7" i="1"/>
  <c r="Z8" i="1"/>
  <c r="D7" i="1"/>
  <c r="E8" i="1"/>
  <c r="V22" i="6"/>
  <c r="W23" i="6"/>
  <c r="AB6" i="1"/>
  <c r="AC7" i="1"/>
  <c r="H8" i="1"/>
  <c r="G7" i="1"/>
  <c r="K8" i="1"/>
  <c r="J7" i="1"/>
  <c r="T7" i="1"/>
  <c r="S6" i="1"/>
  <c r="AF9" i="1"/>
  <c r="AE8" i="1"/>
  <c r="W8" i="1"/>
  <c r="V7" i="1"/>
  <c r="AH8" i="1"/>
  <c r="AI9" i="1"/>
  <c r="P7" i="1"/>
  <c r="Q8" i="1"/>
  <c r="N7" i="1"/>
  <c r="M6" i="1"/>
  <c r="J4" i="8"/>
  <c r="AF5" i="6"/>
  <c r="B5" i="8"/>
  <c r="AI5" i="6"/>
  <c r="AH5" i="6" s="1"/>
  <c r="AF5" i="8"/>
  <c r="H5" i="8"/>
  <c r="V4" i="8"/>
  <c r="AH4" i="8"/>
  <c r="E5" i="8"/>
  <c r="Z5" i="8"/>
  <c r="D76" i="5"/>
  <c r="D62" i="5"/>
  <c r="Q5" i="8"/>
  <c r="T6" i="8"/>
  <c r="S5" i="8"/>
  <c r="W5" i="8"/>
  <c r="N6" i="8"/>
  <c r="M5" i="8"/>
  <c r="AC5" i="8"/>
  <c r="D4" i="8"/>
  <c r="K5" i="8"/>
  <c r="AI5" i="8"/>
  <c r="A4" i="8"/>
  <c r="G4" i="8"/>
  <c r="M4" i="8"/>
  <c r="S4" i="8"/>
  <c r="Y4" i="8"/>
  <c r="AE4" i="8"/>
  <c r="AH4" i="6"/>
  <c r="AF6" i="8" l="1"/>
  <c r="AE6" i="8" s="1"/>
  <c r="H6" i="8"/>
  <c r="H7" i="8" s="1"/>
  <c r="AE5" i="6"/>
  <c r="T6" i="6"/>
  <c r="S5" i="6"/>
  <c r="AB5" i="6"/>
  <c r="AC6" i="6"/>
  <c r="AF6" i="6"/>
  <c r="AF7" i="6" s="1"/>
  <c r="E6" i="8"/>
  <c r="D6" i="8" s="1"/>
  <c r="Y5" i="6"/>
  <c r="Z6" i="6"/>
  <c r="G5" i="6"/>
  <c r="H6" i="6"/>
  <c r="E6" i="6"/>
  <c r="D5" i="6"/>
  <c r="N6" i="6"/>
  <c r="M5" i="6"/>
  <c r="J5" i="6"/>
  <c r="K6" i="6"/>
  <c r="AI6" i="6"/>
  <c r="AH6" i="6" s="1"/>
  <c r="B6" i="6"/>
  <c r="A5" i="6"/>
  <c r="Y5" i="8"/>
  <c r="B6" i="8"/>
  <c r="B7" i="8" s="1"/>
  <c r="P5" i="6"/>
  <c r="Q6" i="6"/>
  <c r="V5" i="6"/>
  <c r="W6" i="6"/>
  <c r="Z9" i="1"/>
  <c r="Y8" i="1"/>
  <c r="D8" i="1"/>
  <c r="E9" i="1"/>
  <c r="G5" i="8"/>
  <c r="V23" i="6"/>
  <c r="W24" i="6"/>
  <c r="AI10" i="1"/>
  <c r="AH9" i="1"/>
  <c r="AF10" i="1"/>
  <c r="AE9" i="1"/>
  <c r="G8" i="1"/>
  <c r="H9" i="1"/>
  <c r="K9" i="1"/>
  <c r="J8" i="1"/>
  <c r="N8" i="1"/>
  <c r="M7" i="1"/>
  <c r="Q9" i="1"/>
  <c r="P8" i="1"/>
  <c r="V8" i="1"/>
  <c r="W9" i="1"/>
  <c r="S7" i="1"/>
  <c r="T8" i="1"/>
  <c r="AB7" i="1"/>
  <c r="AC8" i="1"/>
  <c r="D5" i="8"/>
  <c r="A5" i="8"/>
  <c r="Z6" i="8"/>
  <c r="AE5" i="8"/>
  <c r="P5" i="8"/>
  <c r="Q6" i="8"/>
  <c r="J5" i="8"/>
  <c r="K6" i="8"/>
  <c r="AF7" i="8"/>
  <c r="AB5" i="8"/>
  <c r="AC6" i="8"/>
  <c r="N7" i="8"/>
  <c r="M6" i="8"/>
  <c r="AH5" i="8"/>
  <c r="AI6" i="8"/>
  <c r="V5" i="8"/>
  <c r="W6" i="8"/>
  <c r="T7" i="8"/>
  <c r="S6" i="8"/>
  <c r="D23" i="5"/>
  <c r="D22" i="5"/>
  <c r="D17" i="5"/>
  <c r="D11" i="5"/>
  <c r="C9" i="5"/>
  <c r="D7" i="5"/>
  <c r="D6" i="5"/>
  <c r="C19" i="5"/>
  <c r="D19" i="5" s="1"/>
  <c r="C2" i="5"/>
  <c r="K4" i="7" s="1"/>
  <c r="A1" i="1"/>
  <c r="AI7" i="6" l="1"/>
  <c r="AI8" i="6" s="1"/>
  <c r="E7" i="8"/>
  <c r="E8" i="8" s="1"/>
  <c r="G6" i="8"/>
  <c r="A6" i="8"/>
  <c r="K5" i="7"/>
  <c r="J4" i="7"/>
  <c r="B7" i="6"/>
  <c r="A6" i="6"/>
  <c r="J6" i="6"/>
  <c r="K7" i="6"/>
  <c r="M6" i="6"/>
  <c r="N7" i="6"/>
  <c r="Z7" i="6"/>
  <c r="Y6" i="6"/>
  <c r="F37" i="5"/>
  <c r="F35" i="5"/>
  <c r="F39" i="5"/>
  <c r="F31" i="5"/>
  <c r="F28" i="5"/>
  <c r="F40" i="5"/>
  <c r="F33" i="5"/>
  <c r="P6" i="6"/>
  <c r="Q7" i="6"/>
  <c r="G6" i="6"/>
  <c r="H7" i="6"/>
  <c r="AE7" i="6"/>
  <c r="Z7" i="8"/>
  <c r="Z8" i="8" s="1"/>
  <c r="W7" i="6"/>
  <c r="V6" i="6"/>
  <c r="AC7" i="6"/>
  <c r="AB6" i="6"/>
  <c r="S6" i="6"/>
  <c r="T7" i="6"/>
  <c r="D6" i="6"/>
  <c r="E7" i="6"/>
  <c r="AE6" i="6"/>
  <c r="E10" i="1"/>
  <c r="D9" i="1"/>
  <c r="Y9" i="1"/>
  <c r="Z10" i="1"/>
  <c r="V24" i="6"/>
  <c r="W25" i="6"/>
  <c r="M8" i="1"/>
  <c r="N9" i="1"/>
  <c r="AC9" i="1"/>
  <c r="AB8" i="1"/>
  <c r="G9" i="1"/>
  <c r="H10" i="1"/>
  <c r="W10" i="1"/>
  <c r="V9" i="1"/>
  <c r="P9" i="1"/>
  <c r="Q10" i="1"/>
  <c r="T9" i="1"/>
  <c r="S8" i="1"/>
  <c r="J9" i="1"/>
  <c r="K10" i="1"/>
  <c r="AH10" i="1"/>
  <c r="AI11" i="1"/>
  <c r="AF11" i="1"/>
  <c r="AE10" i="1"/>
  <c r="Y6" i="8"/>
  <c r="Q7" i="8"/>
  <c r="P7" i="8" s="1"/>
  <c r="P6" i="8"/>
  <c r="B5" i="1"/>
  <c r="A1" i="7"/>
  <c r="AI4" i="7"/>
  <c r="W4" i="7"/>
  <c r="H4" i="7"/>
  <c r="C41" i="5"/>
  <c r="D41" i="5" s="1"/>
  <c r="C36" i="5"/>
  <c r="D36" i="5" s="1"/>
  <c r="C26" i="5"/>
  <c r="D26" i="5" s="1"/>
  <c r="AC4" i="7"/>
  <c r="Q4" i="7"/>
  <c r="B4" i="7"/>
  <c r="C39" i="5"/>
  <c r="E39" i="5" s="1"/>
  <c r="C31" i="5"/>
  <c r="E31" i="5" s="1"/>
  <c r="C24" i="5"/>
  <c r="C38" i="5" s="1"/>
  <c r="N4" i="7"/>
  <c r="C42" i="5"/>
  <c r="D42" i="5" s="1"/>
  <c r="AF4" i="7"/>
  <c r="T4" i="7"/>
  <c r="E4" i="7"/>
  <c r="C40" i="5"/>
  <c r="E40" i="5" s="1"/>
  <c r="C35" i="5"/>
  <c r="E35" i="5" s="1"/>
  <c r="C25" i="5"/>
  <c r="D25" i="5" s="1"/>
  <c r="Z4" i="7"/>
  <c r="C37" i="5"/>
  <c r="E37" i="5" s="1"/>
  <c r="C30" i="5"/>
  <c r="D30" i="5" s="1"/>
  <c r="C72" i="5"/>
  <c r="D72" i="5" s="1"/>
  <c r="C71" i="5"/>
  <c r="E71" i="5" s="1"/>
  <c r="C67" i="5"/>
  <c r="D67" i="5" s="1"/>
  <c r="C70" i="5"/>
  <c r="D70" i="5" s="1"/>
  <c r="E66" i="5"/>
  <c r="E50" i="5"/>
  <c r="D45" i="5"/>
  <c r="D60" i="5"/>
  <c r="E56" i="5"/>
  <c r="D49" i="5"/>
  <c r="D44" i="5"/>
  <c r="D55" i="5"/>
  <c r="E59" i="5"/>
  <c r="E58" i="5"/>
  <c r="E54" i="5"/>
  <c r="D65" i="5"/>
  <c r="V6" i="8"/>
  <c r="W7" i="8"/>
  <c r="AB6" i="8"/>
  <c r="AC7" i="8"/>
  <c r="T8" i="8"/>
  <c r="S7" i="8"/>
  <c r="N8" i="8"/>
  <c r="M7" i="8"/>
  <c r="H8" i="8"/>
  <c r="G7" i="8"/>
  <c r="AF8" i="8"/>
  <c r="AE7" i="8"/>
  <c r="J6" i="8"/>
  <c r="K7" i="8"/>
  <c r="AH6" i="8"/>
  <c r="AI7" i="8"/>
  <c r="B8" i="8"/>
  <c r="A7" i="8"/>
  <c r="AH7" i="6"/>
  <c r="AF8" i="6"/>
  <c r="C15" i="5"/>
  <c r="D15" i="5" s="1"/>
  <c r="C8" i="5"/>
  <c r="D8" i="5" s="1"/>
  <c r="C10" i="5"/>
  <c r="D10" i="5" s="1"/>
  <c r="C14" i="5"/>
  <c r="A4" i="1"/>
  <c r="C28" i="5"/>
  <c r="C27" i="5" s="1"/>
  <c r="C13" i="5"/>
  <c r="D13" i="5" s="1"/>
  <c r="D7" i="8" l="1"/>
  <c r="Y7" i="8"/>
  <c r="K6" i="7"/>
  <c r="J5" i="7"/>
  <c r="Q8" i="8"/>
  <c r="P8" i="8" s="1"/>
  <c r="Y7" i="6"/>
  <c r="Z8" i="6"/>
  <c r="B8" i="6"/>
  <c r="A7" i="6"/>
  <c r="S7" i="6"/>
  <c r="T8" i="6"/>
  <c r="AC8" i="6"/>
  <c r="AB7" i="6"/>
  <c r="V7" i="6"/>
  <c r="W8" i="6"/>
  <c r="H8" i="6"/>
  <c r="G7" i="6"/>
  <c r="AE8" i="6"/>
  <c r="E8" i="6"/>
  <c r="D7" i="6"/>
  <c r="Q8" i="6"/>
  <c r="P7" i="6"/>
  <c r="K8" i="6"/>
  <c r="J7" i="6"/>
  <c r="N8" i="6"/>
  <c r="M7" i="6"/>
  <c r="Z11" i="1"/>
  <c r="Y10" i="1"/>
  <c r="D10" i="1"/>
  <c r="E11" i="1"/>
  <c r="V25" i="6"/>
  <c r="W26" i="6"/>
  <c r="G10" i="1"/>
  <c r="H11" i="1"/>
  <c r="AF12" i="1"/>
  <c r="AE11" i="1"/>
  <c r="P10" i="1"/>
  <c r="Q11" i="1"/>
  <c r="K11" i="1"/>
  <c r="J10" i="1"/>
  <c r="V10" i="1"/>
  <c r="W11" i="1"/>
  <c r="M9" i="1"/>
  <c r="N10" i="1"/>
  <c r="AI12" i="1"/>
  <c r="AH11" i="1"/>
  <c r="S9" i="1"/>
  <c r="T10" i="1"/>
  <c r="AB9" i="1"/>
  <c r="AC10" i="1"/>
  <c r="A5" i="1"/>
  <c r="B6" i="1"/>
  <c r="Y4" i="7"/>
  <c r="Z5" i="7"/>
  <c r="E5" i="7"/>
  <c r="D4" i="7"/>
  <c r="N5" i="7"/>
  <c r="M4" i="7"/>
  <c r="A4" i="7"/>
  <c r="B5" i="7"/>
  <c r="AI5" i="7"/>
  <c r="AH4" i="7"/>
  <c r="AE4" i="7"/>
  <c r="AF5" i="7"/>
  <c r="AC5" i="7"/>
  <c r="AB4" i="7"/>
  <c r="G4" i="7"/>
  <c r="H5" i="7"/>
  <c r="V4" i="7"/>
  <c r="W5" i="7"/>
  <c r="T5" i="7"/>
  <c r="S4" i="7"/>
  <c r="Q5" i="7"/>
  <c r="P4" i="7"/>
  <c r="C52" i="5"/>
  <c r="E52" i="5" s="1"/>
  <c r="C46" i="5"/>
  <c r="D46" i="5" s="1"/>
  <c r="E47" i="5"/>
  <c r="C48" i="5"/>
  <c r="D48" i="5" s="1"/>
  <c r="C51" i="5"/>
  <c r="D51" i="5" s="1"/>
  <c r="C53" i="5"/>
  <c r="D53" i="5" s="1"/>
  <c r="D43" i="5"/>
  <c r="C57" i="5"/>
  <c r="D57" i="5" s="1"/>
  <c r="AI8" i="8"/>
  <c r="AH7" i="8"/>
  <c r="B9" i="8"/>
  <c r="A8" i="8"/>
  <c r="AF9" i="8"/>
  <c r="AE8" i="8"/>
  <c r="N9" i="8"/>
  <c r="M8" i="8"/>
  <c r="Z9" i="8"/>
  <c r="Y8" i="8"/>
  <c r="E9" i="8"/>
  <c r="D8" i="8"/>
  <c r="K8" i="8"/>
  <c r="J7" i="8"/>
  <c r="AC8" i="8"/>
  <c r="AB7" i="8"/>
  <c r="W8" i="8"/>
  <c r="V7" i="8"/>
  <c r="Q9" i="8"/>
  <c r="H9" i="8"/>
  <c r="G8" i="8"/>
  <c r="T9" i="8"/>
  <c r="S8" i="8"/>
  <c r="AF9" i="6"/>
  <c r="AH8" i="6"/>
  <c r="AI9" i="6"/>
  <c r="D24" i="5"/>
  <c r="A19" i="5"/>
  <c r="E28" i="5"/>
  <c r="C34" i="5"/>
  <c r="D34" i="5" s="1"/>
  <c r="C32" i="5"/>
  <c r="D32" i="5" s="1"/>
  <c r="C33" i="5"/>
  <c r="E33" i="5" s="1"/>
  <c r="C29" i="5"/>
  <c r="D29" i="5" s="1"/>
  <c r="D27" i="5"/>
  <c r="J6" i="7" l="1"/>
  <c r="K7" i="7"/>
  <c r="AE9" i="6"/>
  <c r="M8" i="6"/>
  <c r="N9" i="6"/>
  <c r="J8" i="6"/>
  <c r="K9" i="6"/>
  <c r="AB8" i="6"/>
  <c r="AC9" i="6"/>
  <c r="G8" i="6"/>
  <c r="H9" i="6"/>
  <c r="Z9" i="6"/>
  <c r="Y8" i="6"/>
  <c r="V8" i="6"/>
  <c r="W9" i="6"/>
  <c r="S8" i="6"/>
  <c r="T9" i="6"/>
  <c r="A8" i="6"/>
  <c r="B9" i="6"/>
  <c r="P8" i="6"/>
  <c r="Q9" i="6"/>
  <c r="D8" i="6"/>
  <c r="E9" i="6"/>
  <c r="D11" i="1"/>
  <c r="E12" i="1"/>
  <c r="Y11" i="1"/>
  <c r="Z12" i="1"/>
  <c r="V26" i="6"/>
  <c r="W27" i="6"/>
  <c r="W12" i="1"/>
  <c r="V11" i="1"/>
  <c r="AB10" i="1"/>
  <c r="AC11" i="1"/>
  <c r="N11" i="1"/>
  <c r="M10" i="1"/>
  <c r="P11" i="1"/>
  <c r="Q12" i="1"/>
  <c r="G11" i="1"/>
  <c r="H12" i="1"/>
  <c r="AI13" i="1"/>
  <c r="AH12" i="1"/>
  <c r="J11" i="1"/>
  <c r="K12" i="1"/>
  <c r="S10" i="1"/>
  <c r="T11" i="1"/>
  <c r="AE12" i="1"/>
  <c r="AF13" i="1"/>
  <c r="A6" i="1"/>
  <c r="B7" i="1"/>
  <c r="G5" i="7"/>
  <c r="H6" i="7"/>
  <c r="AF6" i="7"/>
  <c r="AE5" i="7"/>
  <c r="B6" i="7"/>
  <c r="A5" i="7"/>
  <c r="T6" i="7"/>
  <c r="S5" i="7"/>
  <c r="D5" i="7"/>
  <c r="E6" i="7"/>
  <c r="W6" i="7"/>
  <c r="V5" i="7"/>
  <c r="Y5" i="7"/>
  <c r="Z6" i="7"/>
  <c r="P5" i="7"/>
  <c r="Q6" i="7"/>
  <c r="AB5" i="7"/>
  <c r="AC6" i="7"/>
  <c r="AI6" i="7"/>
  <c r="AH5" i="7"/>
  <c r="M5" i="7"/>
  <c r="N6" i="7"/>
  <c r="S9" i="8"/>
  <c r="T10" i="8"/>
  <c r="Q10" i="8"/>
  <c r="P9" i="8"/>
  <c r="AC9" i="8"/>
  <c r="AB8" i="8"/>
  <c r="D9" i="8"/>
  <c r="E10" i="8"/>
  <c r="M9" i="8"/>
  <c r="N10" i="8"/>
  <c r="B10" i="8"/>
  <c r="A9" i="8"/>
  <c r="H10" i="8"/>
  <c r="G9" i="8"/>
  <c r="W9" i="8"/>
  <c r="V8" i="8"/>
  <c r="K9" i="8"/>
  <c r="J8" i="8"/>
  <c r="Z10" i="8"/>
  <c r="Y9" i="8"/>
  <c r="AF10" i="8"/>
  <c r="AE9" i="8"/>
  <c r="AI9" i="8"/>
  <c r="AH8" i="8"/>
  <c r="AH9" i="6"/>
  <c r="AI10" i="6"/>
  <c r="AF10" i="6"/>
  <c r="A38" i="5"/>
  <c r="D38" i="5"/>
  <c r="L8" i="1" s="1"/>
  <c r="AG10" i="8" l="1"/>
  <c r="AJ9" i="8"/>
  <c r="AG13" i="1"/>
  <c r="AA12" i="1"/>
  <c r="AJ5" i="8"/>
  <c r="AG5" i="8"/>
  <c r="AD5" i="1"/>
  <c r="X8" i="1"/>
  <c r="AD8" i="1"/>
  <c r="X10" i="1"/>
  <c r="X6" i="1"/>
  <c r="AD10" i="1"/>
  <c r="AD9" i="1"/>
  <c r="X9" i="1"/>
  <c r="AG12" i="1"/>
  <c r="X12" i="1"/>
  <c r="X4" i="1"/>
  <c r="AG7" i="1"/>
  <c r="AJ7" i="8"/>
  <c r="AG6" i="1"/>
  <c r="X5" i="7"/>
  <c r="AD6" i="1"/>
  <c r="AG11" i="1"/>
  <c r="AG9" i="8"/>
  <c r="X5" i="1"/>
  <c r="AG10" i="1"/>
  <c r="AJ8" i="8"/>
  <c r="AD11" i="1"/>
  <c r="AA10" i="1"/>
  <c r="AA5" i="1"/>
  <c r="AD7" i="1"/>
  <c r="X4" i="7"/>
  <c r="AA8" i="1"/>
  <c r="AA9" i="1"/>
  <c r="AG5" i="1"/>
  <c r="AJ4" i="8"/>
  <c r="AG7" i="8"/>
  <c r="AG4" i="1"/>
  <c r="AG9" i="1"/>
  <c r="AJ6" i="8"/>
  <c r="AD4" i="1"/>
  <c r="AG8" i="8"/>
  <c r="AA4" i="1"/>
  <c r="X7" i="1"/>
  <c r="AA6" i="1"/>
  <c r="AG8" i="1"/>
  <c r="X11" i="1"/>
  <c r="AG6" i="8"/>
  <c r="AA7" i="1"/>
  <c r="AA11" i="1"/>
  <c r="AG4" i="8"/>
  <c r="AD5" i="8"/>
  <c r="AA7" i="8"/>
  <c r="AD9" i="8"/>
  <c r="AD7" i="8"/>
  <c r="AA6" i="8"/>
  <c r="AD8" i="8"/>
  <c r="AA5" i="8"/>
  <c r="AA9" i="8"/>
  <c r="AA4" i="8"/>
  <c r="AA10" i="8"/>
  <c r="AA8" i="8"/>
  <c r="AD6" i="8"/>
  <c r="AD4" i="8"/>
  <c r="X19" i="8"/>
  <c r="X20" i="8"/>
  <c r="X9" i="8"/>
  <c r="X27" i="8"/>
  <c r="X26" i="8"/>
  <c r="AJ10" i="6"/>
  <c r="X22" i="8"/>
  <c r="X31" i="8"/>
  <c r="X24" i="8"/>
  <c r="X18" i="8"/>
  <c r="X23" i="8"/>
  <c r="X28" i="8"/>
  <c r="X8" i="8"/>
  <c r="X21" i="8"/>
  <c r="X29" i="8"/>
  <c r="F10" i="8"/>
  <c r="X32" i="8"/>
  <c r="X34" i="8"/>
  <c r="X30" i="8"/>
  <c r="X25" i="8"/>
  <c r="X33" i="8"/>
  <c r="X7" i="8"/>
  <c r="X6" i="8"/>
  <c r="K8" i="7"/>
  <c r="L8" i="7" s="1"/>
  <c r="J7" i="7"/>
  <c r="X5" i="8"/>
  <c r="O10" i="8"/>
  <c r="O6" i="7"/>
  <c r="AD6" i="7"/>
  <c r="AA6" i="7"/>
  <c r="AE10" i="6"/>
  <c r="AG10" i="6"/>
  <c r="L9" i="8"/>
  <c r="I10" i="8"/>
  <c r="AJ6" i="7"/>
  <c r="X6" i="7"/>
  <c r="U6" i="7"/>
  <c r="AG6" i="7"/>
  <c r="AJ13" i="1"/>
  <c r="AA4" i="6"/>
  <c r="I8" i="8"/>
  <c r="AD4" i="6"/>
  <c r="AJ5" i="6"/>
  <c r="O4" i="6"/>
  <c r="R9" i="6"/>
  <c r="P9" i="6"/>
  <c r="Q10" i="6"/>
  <c r="I4" i="8"/>
  <c r="X34" i="6"/>
  <c r="AD5" i="6"/>
  <c r="C6" i="1"/>
  <c r="R6" i="8"/>
  <c r="F7" i="8"/>
  <c r="C8" i="6"/>
  <c r="I5" i="6"/>
  <c r="X33" i="6"/>
  <c r="U9" i="6"/>
  <c r="S9" i="6"/>
  <c r="T10" i="6"/>
  <c r="X9" i="6"/>
  <c r="W10" i="6"/>
  <c r="V9" i="6"/>
  <c r="AG4" i="7"/>
  <c r="L4" i="6"/>
  <c r="AJ4" i="6"/>
  <c r="X26" i="6"/>
  <c r="AA8" i="6"/>
  <c r="AD7" i="6"/>
  <c r="O7" i="8"/>
  <c r="X31" i="6"/>
  <c r="X6" i="6"/>
  <c r="R9" i="1"/>
  <c r="AJ8" i="1"/>
  <c r="R7" i="8"/>
  <c r="L6" i="1"/>
  <c r="L6" i="6"/>
  <c r="F10" i="1"/>
  <c r="AD8" i="6"/>
  <c r="AJ9" i="1"/>
  <c r="I10" i="1"/>
  <c r="I4" i="6"/>
  <c r="X19" i="6"/>
  <c r="R7" i="6"/>
  <c r="L8" i="6"/>
  <c r="R4" i="8"/>
  <c r="X28" i="6"/>
  <c r="L11" i="1"/>
  <c r="I9" i="8"/>
  <c r="F11" i="1"/>
  <c r="U6" i="6"/>
  <c r="I4" i="1"/>
  <c r="F4" i="6"/>
  <c r="R9" i="8"/>
  <c r="AJ5" i="7"/>
  <c r="L5" i="1"/>
  <c r="R5" i="7"/>
  <c r="F6" i="7"/>
  <c r="I6" i="7"/>
  <c r="L12" i="1"/>
  <c r="I12" i="1"/>
  <c r="AJ11" i="1"/>
  <c r="AJ4" i="1"/>
  <c r="AA7" i="6"/>
  <c r="U9" i="1"/>
  <c r="L4" i="8"/>
  <c r="F6" i="8"/>
  <c r="C5" i="1"/>
  <c r="F8" i="6"/>
  <c r="X29" i="6"/>
  <c r="I5" i="1"/>
  <c r="C6" i="6"/>
  <c r="C5" i="7"/>
  <c r="R5" i="8"/>
  <c r="AA4" i="7"/>
  <c r="AG4" i="6"/>
  <c r="R6" i="6"/>
  <c r="L7" i="8"/>
  <c r="R4" i="6"/>
  <c r="X30" i="6"/>
  <c r="AA6" i="6"/>
  <c r="L10" i="1"/>
  <c r="O5" i="1"/>
  <c r="F4" i="7"/>
  <c r="U6" i="1"/>
  <c r="AJ7" i="1"/>
  <c r="I7" i="1"/>
  <c r="L5" i="7"/>
  <c r="I8" i="6"/>
  <c r="AD4" i="7"/>
  <c r="X4" i="6"/>
  <c r="C5" i="6"/>
  <c r="O6" i="1"/>
  <c r="F6" i="6"/>
  <c r="X21" i="6"/>
  <c r="AJ10" i="1"/>
  <c r="X5" i="6"/>
  <c r="U5" i="1"/>
  <c r="U7" i="6"/>
  <c r="X7" i="6"/>
  <c r="AJ8" i="6"/>
  <c r="F7" i="6"/>
  <c r="U7" i="8"/>
  <c r="C4" i="8"/>
  <c r="L4" i="1"/>
  <c r="F5" i="7"/>
  <c r="AJ9" i="6"/>
  <c r="I11" i="1"/>
  <c r="O9" i="6"/>
  <c r="M9" i="6"/>
  <c r="N10" i="6"/>
  <c r="AJ12" i="1"/>
  <c r="C9" i="8"/>
  <c r="AA5" i="7"/>
  <c r="AJ5" i="1"/>
  <c r="R4" i="1"/>
  <c r="F9" i="8"/>
  <c r="C10" i="8"/>
  <c r="R10" i="8"/>
  <c r="C6" i="7"/>
  <c r="O11" i="1"/>
  <c r="C5" i="8"/>
  <c r="I6" i="8"/>
  <c r="C7" i="6"/>
  <c r="AG6" i="6"/>
  <c r="X24" i="6"/>
  <c r="O6" i="8"/>
  <c r="O9" i="1"/>
  <c r="C4" i="6"/>
  <c r="L5" i="6"/>
  <c r="R8" i="6"/>
  <c r="U6" i="8"/>
  <c r="R5" i="6"/>
  <c r="O10" i="1"/>
  <c r="AG5" i="7"/>
  <c r="F5" i="6"/>
  <c r="AJ4" i="7"/>
  <c r="O4" i="8"/>
  <c r="C9" i="6"/>
  <c r="A9" i="6"/>
  <c r="B10" i="6"/>
  <c r="U8" i="8"/>
  <c r="O4" i="1"/>
  <c r="U8" i="6"/>
  <c r="X8" i="6"/>
  <c r="L9" i="1"/>
  <c r="X27" i="6"/>
  <c r="O7" i="1"/>
  <c r="R8" i="8"/>
  <c r="F4" i="8"/>
  <c r="U4" i="7"/>
  <c r="U4" i="6"/>
  <c r="O8" i="1"/>
  <c r="R10" i="1"/>
  <c r="X20" i="6"/>
  <c r="I9" i="1"/>
  <c r="AG5" i="6"/>
  <c r="X18" i="6"/>
  <c r="X23" i="6"/>
  <c r="X4" i="8"/>
  <c r="X22" i="6"/>
  <c r="O5" i="6"/>
  <c r="L7" i="7"/>
  <c r="L4" i="7"/>
  <c r="AD9" i="6"/>
  <c r="AB9" i="6"/>
  <c r="AC10" i="6"/>
  <c r="L6" i="7"/>
  <c r="AG8" i="6"/>
  <c r="U8" i="1"/>
  <c r="F6" i="1"/>
  <c r="AD6" i="6"/>
  <c r="L9" i="6"/>
  <c r="K10" i="6"/>
  <c r="J9" i="6"/>
  <c r="F8" i="8"/>
  <c r="U5" i="7"/>
  <c r="L8" i="8"/>
  <c r="O7" i="6"/>
  <c r="R11" i="1"/>
  <c r="L5" i="8"/>
  <c r="F9" i="1"/>
  <c r="AD5" i="7"/>
  <c r="C4" i="1"/>
  <c r="U9" i="8"/>
  <c r="U10" i="8"/>
  <c r="R6" i="7"/>
  <c r="C7" i="1"/>
  <c r="U11" i="1"/>
  <c r="R12" i="1"/>
  <c r="F12" i="1"/>
  <c r="L7" i="1"/>
  <c r="I7" i="8"/>
  <c r="AJ7" i="6"/>
  <c r="I5" i="8"/>
  <c r="C8" i="8"/>
  <c r="F9" i="6"/>
  <c r="E10" i="6"/>
  <c r="D9" i="6"/>
  <c r="AJ6" i="1"/>
  <c r="AG7" i="6"/>
  <c r="U7" i="1"/>
  <c r="I6" i="6"/>
  <c r="U10" i="1"/>
  <c r="I5" i="7"/>
  <c r="O8" i="8"/>
  <c r="U5" i="6"/>
  <c r="O5" i="8"/>
  <c r="AA5" i="6"/>
  <c r="I7" i="6"/>
  <c r="C6" i="8"/>
  <c r="I8" i="1"/>
  <c r="X32" i="6"/>
  <c r="F8" i="1"/>
  <c r="AA9" i="6"/>
  <c r="Y9" i="6"/>
  <c r="Z10" i="6"/>
  <c r="U4" i="1"/>
  <c r="I9" i="6"/>
  <c r="H10" i="6"/>
  <c r="G9" i="6"/>
  <c r="O6" i="6"/>
  <c r="R6" i="1"/>
  <c r="F4" i="1"/>
  <c r="L7" i="6"/>
  <c r="F7" i="1"/>
  <c r="O4" i="7"/>
  <c r="U5" i="8"/>
  <c r="R8" i="1"/>
  <c r="R4" i="7"/>
  <c r="U4" i="8"/>
  <c r="X25" i="6"/>
  <c r="L6" i="8"/>
  <c r="I4" i="7"/>
  <c r="R7" i="1"/>
  <c r="R5" i="1"/>
  <c r="F5" i="8"/>
  <c r="AJ6" i="6"/>
  <c r="C7" i="8"/>
  <c r="I6" i="1"/>
  <c r="O8" i="6"/>
  <c r="O9" i="8"/>
  <c r="C4" i="7"/>
  <c r="AG9" i="6"/>
  <c r="F5" i="1"/>
  <c r="O5" i="7"/>
  <c r="D12" i="1"/>
  <c r="E13" i="1"/>
  <c r="F13" i="1" s="1"/>
  <c r="Z13" i="1"/>
  <c r="AA13" i="1" s="1"/>
  <c r="Y12" i="1"/>
  <c r="V27" i="6"/>
  <c r="W28" i="6"/>
  <c r="M11" i="1"/>
  <c r="N12" i="1"/>
  <c r="O12" i="1" s="1"/>
  <c r="K13" i="1"/>
  <c r="L13" i="1" s="1"/>
  <c r="J12" i="1"/>
  <c r="AI14" i="1"/>
  <c r="AJ14" i="1" s="1"/>
  <c r="AH13" i="1"/>
  <c r="Q13" i="1"/>
  <c r="R13" i="1" s="1"/>
  <c r="P12" i="1"/>
  <c r="AE13" i="1"/>
  <c r="AF14" i="1"/>
  <c r="AG14" i="1" s="1"/>
  <c r="T12" i="1"/>
  <c r="U12" i="1" s="1"/>
  <c r="S11" i="1"/>
  <c r="G12" i="1"/>
  <c r="H13" i="1"/>
  <c r="I13" i="1" s="1"/>
  <c r="AC12" i="1"/>
  <c r="AD12" i="1" s="1"/>
  <c r="AB11" i="1"/>
  <c r="V12" i="1"/>
  <c r="W13" i="1"/>
  <c r="X13" i="1" s="1"/>
  <c r="B8" i="1"/>
  <c r="C8" i="1" s="1"/>
  <c r="A7" i="1"/>
  <c r="AH6" i="7"/>
  <c r="AI7" i="7"/>
  <c r="AJ7" i="7" s="1"/>
  <c r="T7" i="7"/>
  <c r="U7" i="7" s="1"/>
  <c r="S6" i="7"/>
  <c r="M6" i="7"/>
  <c r="N7" i="7"/>
  <c r="O7" i="7" s="1"/>
  <c r="AB6" i="7"/>
  <c r="AC7" i="7"/>
  <c r="AD7" i="7" s="1"/>
  <c r="Z7" i="7"/>
  <c r="AA7" i="7" s="1"/>
  <c r="Y6" i="7"/>
  <c r="D6" i="7"/>
  <c r="E7" i="7"/>
  <c r="F7" i="7" s="1"/>
  <c r="G6" i="7"/>
  <c r="H7" i="7"/>
  <c r="I7" i="7" s="1"/>
  <c r="P6" i="7"/>
  <c r="Q7" i="7"/>
  <c r="R7" i="7" s="1"/>
  <c r="V6" i="7"/>
  <c r="W7" i="7"/>
  <c r="X7" i="7" s="1"/>
  <c r="AF7" i="7"/>
  <c r="AG7" i="7" s="1"/>
  <c r="AE6" i="7"/>
  <c r="B7" i="7"/>
  <c r="C7" i="7" s="1"/>
  <c r="A6" i="7"/>
  <c r="AI10" i="8"/>
  <c r="AJ10" i="8" s="1"/>
  <c r="AH9" i="8"/>
  <c r="Z11" i="8"/>
  <c r="AA11" i="8" s="1"/>
  <c r="Y10" i="8"/>
  <c r="W10" i="8"/>
  <c r="X10" i="8" s="1"/>
  <c r="V9" i="8"/>
  <c r="A10" i="8"/>
  <c r="B11" i="8"/>
  <c r="C11" i="8" s="1"/>
  <c r="Q11" i="8"/>
  <c r="R11" i="8" s="1"/>
  <c r="P10" i="8"/>
  <c r="D10" i="8"/>
  <c r="E11" i="8"/>
  <c r="F11" i="8" s="1"/>
  <c r="N11" i="8"/>
  <c r="O11" i="8" s="1"/>
  <c r="M10" i="8"/>
  <c r="S10" i="8"/>
  <c r="T11" i="8"/>
  <c r="U11" i="8" s="1"/>
  <c r="AE10" i="8"/>
  <c r="AF11" i="8"/>
  <c r="AG11" i="8" s="1"/>
  <c r="K10" i="8"/>
  <c r="L10" i="8" s="1"/>
  <c r="J9" i="8"/>
  <c r="G10" i="8"/>
  <c r="H11" i="8"/>
  <c r="I11" i="8" s="1"/>
  <c r="AC10" i="8"/>
  <c r="AD10" i="8" s="1"/>
  <c r="AB9" i="8"/>
  <c r="AF11" i="6"/>
  <c r="AG11" i="6" s="1"/>
  <c r="AH10" i="6"/>
  <c r="AI11" i="6"/>
  <c r="AJ11" i="6" s="1"/>
  <c r="J8" i="7" l="1"/>
  <c r="K9" i="7"/>
  <c r="AA10" i="6"/>
  <c r="Z11" i="6"/>
  <c r="Y10" i="6"/>
  <c r="AD10" i="6"/>
  <c r="AB10" i="6"/>
  <c r="AC11" i="6"/>
  <c r="U10" i="6"/>
  <c r="S10" i="6"/>
  <c r="T11" i="6"/>
  <c r="R10" i="6"/>
  <c r="P10" i="6"/>
  <c r="Q11" i="6"/>
  <c r="F10" i="6"/>
  <c r="E11" i="6"/>
  <c r="D10" i="6"/>
  <c r="L10" i="6"/>
  <c r="J10" i="6"/>
  <c r="K11" i="6"/>
  <c r="C10" i="6"/>
  <c r="B11" i="6"/>
  <c r="A10" i="6"/>
  <c r="O10" i="6"/>
  <c r="N11" i="6"/>
  <c r="M10" i="6"/>
  <c r="X10" i="6"/>
  <c r="V10" i="6"/>
  <c r="W11" i="6"/>
  <c r="I10" i="6"/>
  <c r="H11" i="6"/>
  <c r="G10" i="6"/>
  <c r="D13" i="1"/>
  <c r="E14" i="1"/>
  <c r="F14" i="1" s="1"/>
  <c r="Z14" i="1"/>
  <c r="AA14" i="1" s="1"/>
  <c r="Y13" i="1"/>
  <c r="AE11" i="6"/>
  <c r="V28" i="6"/>
  <c r="W29" i="6"/>
  <c r="AC13" i="1"/>
  <c r="AD13" i="1" s="1"/>
  <c r="AB12" i="1"/>
  <c r="J13" i="1"/>
  <c r="K14" i="1"/>
  <c r="L14" i="1" s="1"/>
  <c r="T13" i="1"/>
  <c r="U13" i="1" s="1"/>
  <c r="S12" i="1"/>
  <c r="AH14" i="1"/>
  <c r="AI15" i="1"/>
  <c r="AJ15" i="1" s="1"/>
  <c r="G13" i="1"/>
  <c r="H14" i="1"/>
  <c r="I14" i="1" s="1"/>
  <c r="P13" i="1"/>
  <c r="Q14" i="1"/>
  <c r="R14" i="1" s="1"/>
  <c r="V13" i="1"/>
  <c r="W14" i="1"/>
  <c r="X14" i="1" s="1"/>
  <c r="AF15" i="1"/>
  <c r="AG15" i="1" s="1"/>
  <c r="AE14" i="1"/>
  <c r="M12" i="1"/>
  <c r="N13" i="1"/>
  <c r="O13" i="1" s="1"/>
  <c r="B9" i="1"/>
  <c r="C9" i="1" s="1"/>
  <c r="A8" i="1"/>
  <c r="D7" i="7"/>
  <c r="E8" i="7"/>
  <c r="F8" i="7" s="1"/>
  <c r="AF8" i="7"/>
  <c r="AG8" i="7" s="1"/>
  <c r="AE7" i="7"/>
  <c r="T8" i="7"/>
  <c r="U8" i="7" s="1"/>
  <c r="S7" i="7"/>
  <c r="V7" i="7"/>
  <c r="W8" i="7"/>
  <c r="X8" i="7" s="1"/>
  <c r="H8" i="7"/>
  <c r="I8" i="7" s="1"/>
  <c r="G7" i="7"/>
  <c r="N8" i="7"/>
  <c r="O8" i="7" s="1"/>
  <c r="M7" i="7"/>
  <c r="AH7" i="7"/>
  <c r="AI8" i="7"/>
  <c r="AJ8" i="7" s="1"/>
  <c r="P7" i="7"/>
  <c r="Q8" i="7"/>
  <c r="R8" i="7" s="1"/>
  <c r="AB7" i="7"/>
  <c r="AC8" i="7"/>
  <c r="AD8" i="7" s="1"/>
  <c r="B8" i="7"/>
  <c r="C8" i="7" s="1"/>
  <c r="A7" i="7"/>
  <c r="Z8" i="7"/>
  <c r="AA8" i="7" s="1"/>
  <c r="Y7" i="7"/>
  <c r="AC11" i="8"/>
  <c r="AD11" i="8" s="1"/>
  <c r="AB10" i="8"/>
  <c r="K11" i="8"/>
  <c r="L11" i="8" s="1"/>
  <c r="J10" i="8"/>
  <c r="Z12" i="8"/>
  <c r="AA12" i="8" s="1"/>
  <c r="Y11" i="8"/>
  <c r="G11" i="8"/>
  <c r="H12" i="8"/>
  <c r="I12" i="8" s="1"/>
  <c r="AE11" i="8"/>
  <c r="AF12" i="8"/>
  <c r="AG12" i="8" s="1"/>
  <c r="S11" i="8"/>
  <c r="T12" i="8"/>
  <c r="U12" i="8" s="1"/>
  <c r="E12" i="8"/>
  <c r="F12" i="8" s="1"/>
  <c r="D11" i="8"/>
  <c r="B12" i="8"/>
  <c r="C12" i="8" s="1"/>
  <c r="A11" i="8"/>
  <c r="N12" i="8"/>
  <c r="O12" i="8" s="1"/>
  <c r="M11" i="8"/>
  <c r="Q12" i="8"/>
  <c r="R12" i="8" s="1"/>
  <c r="P11" i="8"/>
  <c r="W11" i="8"/>
  <c r="X11" i="8" s="1"/>
  <c r="V10" i="8"/>
  <c r="AI11" i="8"/>
  <c r="AJ11" i="8" s="1"/>
  <c r="AH10" i="8"/>
  <c r="AH11" i="6"/>
  <c r="AI12" i="6"/>
  <c r="AJ12" i="6" s="1"/>
  <c r="AF12" i="6"/>
  <c r="AG12" i="6" s="1"/>
  <c r="K10" i="7" l="1"/>
  <c r="L9" i="7"/>
  <c r="J9" i="7"/>
  <c r="C11" i="6"/>
  <c r="A11" i="6"/>
  <c r="B12" i="6"/>
  <c r="R11" i="6"/>
  <c r="Q12" i="6"/>
  <c r="P11" i="6"/>
  <c r="X11" i="6"/>
  <c r="W12" i="6"/>
  <c r="V11" i="6"/>
  <c r="O11" i="6"/>
  <c r="M11" i="6"/>
  <c r="N12" i="6"/>
  <c r="L11" i="6"/>
  <c r="J11" i="6"/>
  <c r="K12" i="6"/>
  <c r="F11" i="6"/>
  <c r="E12" i="6"/>
  <c r="D11" i="6"/>
  <c r="AD11" i="6"/>
  <c r="AC12" i="6"/>
  <c r="AB11" i="6"/>
  <c r="AA11" i="6"/>
  <c r="Z12" i="6"/>
  <c r="Y11" i="6"/>
  <c r="I11" i="6"/>
  <c r="H12" i="6"/>
  <c r="G11" i="6"/>
  <c r="U11" i="6"/>
  <c r="T12" i="6"/>
  <c r="S11" i="6"/>
  <c r="Z15" i="1"/>
  <c r="AA15" i="1" s="1"/>
  <c r="Y14" i="1"/>
  <c r="E15" i="1"/>
  <c r="F15" i="1" s="1"/>
  <c r="D14" i="1"/>
  <c r="AE12" i="6"/>
  <c r="W30" i="6"/>
  <c r="V29" i="6"/>
  <c r="AE15" i="1"/>
  <c r="AF16" i="1"/>
  <c r="AG16" i="1" s="1"/>
  <c r="N14" i="1"/>
  <c r="O14" i="1" s="1"/>
  <c r="M13" i="1"/>
  <c r="P14" i="1"/>
  <c r="Q15" i="1"/>
  <c r="R15" i="1" s="1"/>
  <c r="G14" i="1"/>
  <c r="H15" i="1"/>
  <c r="I15" i="1" s="1"/>
  <c r="K15" i="1"/>
  <c r="L15" i="1" s="1"/>
  <c r="J14" i="1"/>
  <c r="V14" i="1"/>
  <c r="W15" i="1"/>
  <c r="X15" i="1" s="1"/>
  <c r="S13" i="1"/>
  <c r="T14" i="1"/>
  <c r="U14" i="1" s="1"/>
  <c r="AH15" i="1"/>
  <c r="AI16" i="1"/>
  <c r="AJ16" i="1" s="1"/>
  <c r="AC14" i="1"/>
  <c r="AD14" i="1" s="1"/>
  <c r="AB13" i="1"/>
  <c r="B10" i="1"/>
  <c r="C10" i="1" s="1"/>
  <c r="A9" i="1"/>
  <c r="V8" i="7"/>
  <c r="W9" i="7"/>
  <c r="X9" i="7" s="1"/>
  <c r="AB8" i="7"/>
  <c r="AC9" i="7"/>
  <c r="AD9" i="7" s="1"/>
  <c r="AH8" i="7"/>
  <c r="AI9" i="7"/>
  <c r="AJ9" i="7" s="1"/>
  <c r="D8" i="7"/>
  <c r="E9" i="7"/>
  <c r="F9" i="7" s="1"/>
  <c r="Q9" i="7"/>
  <c r="R9" i="7" s="1"/>
  <c r="P8" i="7"/>
  <c r="B9" i="7"/>
  <c r="C9" i="7" s="1"/>
  <c r="A8" i="7"/>
  <c r="N9" i="7"/>
  <c r="O9" i="7" s="1"/>
  <c r="M8" i="7"/>
  <c r="AF9" i="7"/>
  <c r="AG9" i="7" s="1"/>
  <c r="AE8" i="7"/>
  <c r="Z9" i="7"/>
  <c r="AA9" i="7" s="1"/>
  <c r="Y8" i="7"/>
  <c r="H9" i="7"/>
  <c r="I9" i="7" s="1"/>
  <c r="G8" i="7"/>
  <c r="S8" i="7"/>
  <c r="T9" i="7"/>
  <c r="U9" i="7" s="1"/>
  <c r="AI12" i="8"/>
  <c r="AJ12" i="8" s="1"/>
  <c r="AH11" i="8"/>
  <c r="Q13" i="8"/>
  <c r="R13" i="8" s="1"/>
  <c r="P12" i="8"/>
  <c r="B13" i="8"/>
  <c r="C13" i="8" s="1"/>
  <c r="A12" i="8"/>
  <c r="K12" i="8"/>
  <c r="L12" i="8" s="1"/>
  <c r="J11" i="8"/>
  <c r="AF13" i="8"/>
  <c r="AG13" i="8" s="1"/>
  <c r="AE12" i="8"/>
  <c r="T13" i="8"/>
  <c r="U13" i="8" s="1"/>
  <c r="S12" i="8"/>
  <c r="H13" i="8"/>
  <c r="I13" i="8" s="1"/>
  <c r="G12" i="8"/>
  <c r="W12" i="8"/>
  <c r="X12" i="8" s="1"/>
  <c r="V11" i="8"/>
  <c r="N13" i="8"/>
  <c r="O13" i="8" s="1"/>
  <c r="M12" i="8"/>
  <c r="E13" i="8"/>
  <c r="F13" i="8" s="1"/>
  <c r="D12" i="8"/>
  <c r="Z13" i="8"/>
  <c r="AA13" i="8" s="1"/>
  <c r="Y12" i="8"/>
  <c r="AC12" i="8"/>
  <c r="AD12" i="8" s="1"/>
  <c r="AB11" i="8"/>
  <c r="AF13" i="6"/>
  <c r="AG13" i="6" s="1"/>
  <c r="AH12" i="6"/>
  <c r="AI13" i="6"/>
  <c r="AJ13" i="6" s="1"/>
  <c r="L10" i="7" l="1"/>
  <c r="J10" i="7"/>
  <c r="K11" i="7"/>
  <c r="AD12" i="6"/>
  <c r="AC13" i="6"/>
  <c r="AB12" i="6"/>
  <c r="O12" i="6"/>
  <c r="N13" i="6"/>
  <c r="M12" i="6"/>
  <c r="X12" i="6"/>
  <c r="V12" i="6"/>
  <c r="W13" i="6"/>
  <c r="AA12" i="6"/>
  <c r="Z13" i="6"/>
  <c r="Y12" i="6"/>
  <c r="L12" i="6"/>
  <c r="J12" i="6"/>
  <c r="K13" i="6"/>
  <c r="C12" i="6"/>
  <c r="B13" i="6"/>
  <c r="A12" i="6"/>
  <c r="I12" i="6"/>
  <c r="G12" i="6"/>
  <c r="H13" i="6"/>
  <c r="U12" i="6"/>
  <c r="T13" i="6"/>
  <c r="S12" i="6"/>
  <c r="F12" i="6"/>
  <c r="E13" i="6"/>
  <c r="D12" i="6"/>
  <c r="R12" i="6"/>
  <c r="P12" i="6"/>
  <c r="Q13" i="6"/>
  <c r="D15" i="1"/>
  <c r="E16" i="1"/>
  <c r="F16" i="1" s="1"/>
  <c r="Y15" i="1"/>
  <c r="Z16" i="1"/>
  <c r="AA16" i="1" s="1"/>
  <c r="AE13" i="6"/>
  <c r="V30" i="6"/>
  <c r="W31" i="6"/>
  <c r="AI17" i="1"/>
  <c r="AJ17" i="1" s="1"/>
  <c r="AH16" i="1"/>
  <c r="S14" i="1"/>
  <c r="T15" i="1"/>
  <c r="U15" i="1" s="1"/>
  <c r="H16" i="1"/>
  <c r="I16" i="1" s="1"/>
  <c r="G15" i="1"/>
  <c r="Q16" i="1"/>
  <c r="R16" i="1" s="1"/>
  <c r="P15" i="1"/>
  <c r="N15" i="1"/>
  <c r="O15" i="1" s="1"/>
  <c r="M14" i="1"/>
  <c r="AE16" i="1"/>
  <c r="AF17" i="1"/>
  <c r="AG17" i="1" s="1"/>
  <c r="K16" i="1"/>
  <c r="L16" i="1" s="1"/>
  <c r="J15" i="1"/>
  <c r="AB14" i="1"/>
  <c r="AC15" i="1"/>
  <c r="AD15" i="1" s="1"/>
  <c r="V15" i="1"/>
  <c r="W16" i="1"/>
  <c r="X16" i="1" s="1"/>
  <c r="B11" i="1"/>
  <c r="C11" i="1" s="1"/>
  <c r="A10" i="1"/>
  <c r="AC10" i="7"/>
  <c r="AD10" i="7" s="1"/>
  <c r="AB9" i="7"/>
  <c r="H10" i="7"/>
  <c r="I10" i="7" s="1"/>
  <c r="G9" i="7"/>
  <c r="AF10" i="7"/>
  <c r="AG10" i="7" s="1"/>
  <c r="AE9" i="7"/>
  <c r="B10" i="7"/>
  <c r="C10" i="7" s="1"/>
  <c r="A9" i="7"/>
  <c r="T10" i="7"/>
  <c r="U10" i="7" s="1"/>
  <c r="S9" i="7"/>
  <c r="AH9" i="7"/>
  <c r="AI10" i="7"/>
  <c r="AJ10" i="7" s="1"/>
  <c r="V9" i="7"/>
  <c r="W10" i="7"/>
  <c r="X10" i="7" s="1"/>
  <c r="D9" i="7"/>
  <c r="E10" i="7"/>
  <c r="F10" i="7" s="1"/>
  <c r="Z10" i="7"/>
  <c r="AA10" i="7" s="1"/>
  <c r="Y9" i="7"/>
  <c r="M9" i="7"/>
  <c r="N10" i="7"/>
  <c r="O10" i="7" s="1"/>
  <c r="Q10" i="7"/>
  <c r="R10" i="7" s="1"/>
  <c r="P9" i="7"/>
  <c r="AC13" i="8"/>
  <c r="AD13" i="8" s="1"/>
  <c r="AB12" i="8"/>
  <c r="E14" i="8"/>
  <c r="F14" i="8" s="1"/>
  <c r="D13" i="8"/>
  <c r="W13" i="8"/>
  <c r="X13" i="8" s="1"/>
  <c r="V12" i="8"/>
  <c r="T14" i="8"/>
  <c r="U14" i="8" s="1"/>
  <c r="S13" i="8"/>
  <c r="K13" i="8"/>
  <c r="L13" i="8" s="1"/>
  <c r="J12" i="8"/>
  <c r="Q14" i="8"/>
  <c r="R14" i="8" s="1"/>
  <c r="P13" i="8"/>
  <c r="Z14" i="8"/>
  <c r="AA14" i="8" s="1"/>
  <c r="Y13" i="8"/>
  <c r="N14" i="8"/>
  <c r="O14" i="8" s="1"/>
  <c r="M13" i="8"/>
  <c r="H14" i="8"/>
  <c r="I14" i="8" s="1"/>
  <c r="G13" i="8"/>
  <c r="AF14" i="8"/>
  <c r="AG14" i="8" s="1"/>
  <c r="AE13" i="8"/>
  <c r="B14" i="8"/>
  <c r="C14" i="8" s="1"/>
  <c r="A13" i="8"/>
  <c r="AI13" i="8"/>
  <c r="AJ13" i="8" s="1"/>
  <c r="AH12" i="8"/>
  <c r="AF14" i="6"/>
  <c r="AG14" i="6" s="1"/>
  <c r="AH13" i="6"/>
  <c r="AI14" i="6"/>
  <c r="AJ14" i="6" s="1"/>
  <c r="L11" i="7" l="1"/>
  <c r="J11" i="7"/>
  <c r="K12" i="7"/>
  <c r="U13" i="6"/>
  <c r="T14" i="6"/>
  <c r="S13" i="6"/>
  <c r="L13" i="6"/>
  <c r="J13" i="6"/>
  <c r="K14" i="6"/>
  <c r="AA13" i="6"/>
  <c r="Z14" i="6"/>
  <c r="Y13" i="6"/>
  <c r="R13" i="6"/>
  <c r="Q14" i="6"/>
  <c r="P13" i="6"/>
  <c r="F13" i="6"/>
  <c r="E14" i="6"/>
  <c r="D13" i="6"/>
  <c r="AD13" i="6"/>
  <c r="AB13" i="6"/>
  <c r="AC14" i="6"/>
  <c r="I13" i="6"/>
  <c r="G13" i="6"/>
  <c r="H14" i="6"/>
  <c r="C13" i="6"/>
  <c r="A13" i="6"/>
  <c r="B14" i="6"/>
  <c r="X13" i="6"/>
  <c r="W14" i="6"/>
  <c r="V13" i="6"/>
  <c r="O13" i="6"/>
  <c r="M13" i="6"/>
  <c r="N14" i="6"/>
  <c r="D16" i="1"/>
  <c r="E17" i="1"/>
  <c r="F17" i="1" s="1"/>
  <c r="Z17" i="1"/>
  <c r="AA17" i="1" s="1"/>
  <c r="Y16" i="1"/>
  <c r="AE14" i="6"/>
  <c r="V31" i="6"/>
  <c r="W32" i="6"/>
  <c r="G16" i="1"/>
  <c r="H17" i="1"/>
  <c r="I17" i="1" s="1"/>
  <c r="W17" i="1"/>
  <c r="X17" i="1" s="1"/>
  <c r="V16" i="1"/>
  <c r="AC16" i="1"/>
  <c r="AD16" i="1" s="1"/>
  <c r="AB15" i="1"/>
  <c r="J16" i="1"/>
  <c r="K17" i="1"/>
  <c r="L17" i="1" s="1"/>
  <c r="N16" i="1"/>
  <c r="O16" i="1" s="1"/>
  <c r="M15" i="1"/>
  <c r="P16" i="1"/>
  <c r="Q17" i="1"/>
  <c r="R17" i="1" s="1"/>
  <c r="T16" i="1"/>
  <c r="U16" i="1" s="1"/>
  <c r="S15" i="1"/>
  <c r="AH17" i="1"/>
  <c r="AI18" i="1"/>
  <c r="AJ18" i="1" s="1"/>
  <c r="AF18" i="1"/>
  <c r="AG18" i="1" s="1"/>
  <c r="AE17" i="1"/>
  <c r="B12" i="1"/>
  <c r="C12" i="1" s="1"/>
  <c r="A11" i="1"/>
  <c r="N11" i="7"/>
  <c r="O11" i="7" s="1"/>
  <c r="M10" i="7"/>
  <c r="D10" i="7"/>
  <c r="E11" i="7"/>
  <c r="F11" i="7" s="1"/>
  <c r="AH10" i="7"/>
  <c r="AI11" i="7"/>
  <c r="AJ11" i="7" s="1"/>
  <c r="A10" i="7"/>
  <c r="B11" i="7"/>
  <c r="C11" i="7" s="1"/>
  <c r="V10" i="7"/>
  <c r="W11" i="7"/>
  <c r="X11" i="7" s="1"/>
  <c r="H11" i="7"/>
  <c r="I11" i="7" s="1"/>
  <c r="G10" i="7"/>
  <c r="P10" i="7"/>
  <c r="Q11" i="7"/>
  <c r="R11" i="7" s="1"/>
  <c r="Z11" i="7"/>
  <c r="AA11" i="7" s="1"/>
  <c r="Y10" i="7"/>
  <c r="T11" i="7"/>
  <c r="U11" i="7" s="1"/>
  <c r="S10" i="7"/>
  <c r="AF11" i="7"/>
  <c r="AG11" i="7" s="1"/>
  <c r="AE10" i="7"/>
  <c r="AB10" i="7"/>
  <c r="AC11" i="7"/>
  <c r="AD11" i="7" s="1"/>
  <c r="AI14" i="8"/>
  <c r="AJ14" i="8" s="1"/>
  <c r="AH13" i="8"/>
  <c r="AF15" i="8"/>
  <c r="AG15" i="8" s="1"/>
  <c r="AE14" i="8"/>
  <c r="N15" i="8"/>
  <c r="O15" i="8" s="1"/>
  <c r="M14" i="8"/>
  <c r="Q15" i="8"/>
  <c r="R15" i="8" s="1"/>
  <c r="P14" i="8"/>
  <c r="T15" i="8"/>
  <c r="U15" i="8" s="1"/>
  <c r="S14" i="8"/>
  <c r="E15" i="8"/>
  <c r="F15" i="8" s="1"/>
  <c r="D14" i="8"/>
  <c r="B15" i="8"/>
  <c r="C15" i="8" s="1"/>
  <c r="A14" i="8"/>
  <c r="H15" i="8"/>
  <c r="I15" i="8" s="1"/>
  <c r="G14" i="8"/>
  <c r="Z15" i="8"/>
  <c r="AA15" i="8" s="1"/>
  <c r="Y14" i="8"/>
  <c r="K14" i="8"/>
  <c r="L14" i="8" s="1"/>
  <c r="J13" i="8"/>
  <c r="W14" i="8"/>
  <c r="X14" i="8" s="1"/>
  <c r="V13" i="8"/>
  <c r="AC14" i="8"/>
  <c r="AD14" i="8" s="1"/>
  <c r="AB13" i="8"/>
  <c r="AH14" i="6"/>
  <c r="AI15" i="6"/>
  <c r="AJ15" i="6" s="1"/>
  <c r="AF15" i="6"/>
  <c r="AG15" i="6" s="1"/>
  <c r="L12" i="7" l="1"/>
  <c r="J12" i="7"/>
  <c r="K13" i="7"/>
  <c r="C14" i="6"/>
  <c r="B15" i="6"/>
  <c r="A14" i="6"/>
  <c r="AA14" i="6"/>
  <c r="Z15" i="6"/>
  <c r="Y14" i="6"/>
  <c r="R14" i="6"/>
  <c r="Q15" i="6"/>
  <c r="P14" i="6"/>
  <c r="O14" i="6"/>
  <c r="N15" i="6"/>
  <c r="M14" i="6"/>
  <c r="X14" i="6"/>
  <c r="W15" i="6"/>
  <c r="V14" i="6"/>
  <c r="AD14" i="6"/>
  <c r="AB14" i="6"/>
  <c r="AC15" i="6"/>
  <c r="F14" i="6"/>
  <c r="D14" i="6"/>
  <c r="E15" i="6"/>
  <c r="L14" i="6"/>
  <c r="J14" i="6"/>
  <c r="K15" i="6"/>
  <c r="U14" i="6"/>
  <c r="S14" i="6"/>
  <c r="T15" i="6"/>
  <c r="I14" i="6"/>
  <c r="G14" i="6"/>
  <c r="H15" i="6"/>
  <c r="D17" i="1"/>
  <c r="E18" i="1"/>
  <c r="F18" i="1" s="1"/>
  <c r="Y17" i="1"/>
  <c r="Z18" i="1"/>
  <c r="AA18" i="1" s="1"/>
  <c r="AE15" i="6"/>
  <c r="V32" i="6"/>
  <c r="W33" i="6"/>
  <c r="AB16" i="1"/>
  <c r="AC17" i="1"/>
  <c r="AD17" i="1" s="1"/>
  <c r="V17" i="1"/>
  <c r="W18" i="1"/>
  <c r="X18" i="1" s="1"/>
  <c r="AF19" i="1"/>
  <c r="AG19" i="1" s="1"/>
  <c r="AE18" i="1"/>
  <c r="M16" i="1"/>
  <c r="N17" i="1"/>
  <c r="O17" i="1" s="1"/>
  <c r="AH18" i="1"/>
  <c r="AI19" i="1"/>
  <c r="AJ19" i="1" s="1"/>
  <c r="S16" i="1"/>
  <c r="T17" i="1"/>
  <c r="U17" i="1" s="1"/>
  <c r="J17" i="1"/>
  <c r="K18" i="1"/>
  <c r="L18" i="1" s="1"/>
  <c r="G17" i="1"/>
  <c r="H18" i="1"/>
  <c r="I18" i="1" s="1"/>
  <c r="Q18" i="1"/>
  <c r="R18" i="1" s="1"/>
  <c r="P17" i="1"/>
  <c r="B13" i="1"/>
  <c r="C13" i="1" s="1"/>
  <c r="A12" i="1"/>
  <c r="B12" i="7"/>
  <c r="C12" i="7" s="1"/>
  <c r="A11" i="7"/>
  <c r="AB11" i="7"/>
  <c r="AC12" i="7"/>
  <c r="AD12" i="7" s="1"/>
  <c r="P11" i="7"/>
  <c r="Q12" i="7"/>
  <c r="R12" i="7" s="1"/>
  <c r="V11" i="7"/>
  <c r="W12" i="7"/>
  <c r="X12" i="7" s="1"/>
  <c r="AH11" i="7"/>
  <c r="AI12" i="7"/>
  <c r="AJ12" i="7" s="1"/>
  <c r="D11" i="7"/>
  <c r="E12" i="7"/>
  <c r="F12" i="7" s="1"/>
  <c r="AF12" i="7"/>
  <c r="AG12" i="7" s="1"/>
  <c r="AE11" i="7"/>
  <c r="Z12" i="7"/>
  <c r="AA12" i="7" s="1"/>
  <c r="Y11" i="7"/>
  <c r="H12" i="7"/>
  <c r="I12" i="7" s="1"/>
  <c r="G11" i="7"/>
  <c r="T12" i="7"/>
  <c r="U12" i="7" s="1"/>
  <c r="S11" i="7"/>
  <c r="N12" i="7"/>
  <c r="O12" i="7" s="1"/>
  <c r="M11" i="7"/>
  <c r="AC15" i="8"/>
  <c r="AD15" i="8" s="1"/>
  <c r="AB14" i="8"/>
  <c r="K15" i="8"/>
  <c r="L15" i="8" s="1"/>
  <c r="J14" i="8"/>
  <c r="H16" i="8"/>
  <c r="I16" i="8" s="1"/>
  <c r="G15" i="8"/>
  <c r="E16" i="8"/>
  <c r="F16" i="8" s="1"/>
  <c r="D15" i="8"/>
  <c r="Q16" i="8"/>
  <c r="R16" i="8" s="1"/>
  <c r="P15" i="8"/>
  <c r="AF16" i="8"/>
  <c r="AG16" i="8" s="1"/>
  <c r="AE15" i="8"/>
  <c r="W15" i="8"/>
  <c r="X15" i="8" s="1"/>
  <c r="V14" i="8"/>
  <c r="Z16" i="8"/>
  <c r="AA16" i="8" s="1"/>
  <c r="Y15" i="8"/>
  <c r="B16" i="8"/>
  <c r="C16" i="8" s="1"/>
  <c r="A15" i="8"/>
  <c r="T16" i="8"/>
  <c r="U16" i="8" s="1"/>
  <c r="S15" i="8"/>
  <c r="N16" i="8"/>
  <c r="O16" i="8" s="1"/>
  <c r="M15" i="8"/>
  <c r="AI15" i="8"/>
  <c r="AJ15" i="8" s="1"/>
  <c r="AH14" i="8"/>
  <c r="AI16" i="6"/>
  <c r="AJ16" i="6" s="1"/>
  <c r="AH15" i="6"/>
  <c r="AF16" i="6"/>
  <c r="AG16" i="6" s="1"/>
  <c r="L13" i="7" l="1"/>
  <c r="J13" i="7"/>
  <c r="K14" i="7"/>
  <c r="L15" i="6"/>
  <c r="K16" i="6"/>
  <c r="J15" i="6"/>
  <c r="R15" i="6"/>
  <c r="Q16" i="6"/>
  <c r="P15" i="6"/>
  <c r="U15" i="6"/>
  <c r="S15" i="6"/>
  <c r="T16" i="6"/>
  <c r="O15" i="6"/>
  <c r="N16" i="6"/>
  <c r="M15" i="6"/>
  <c r="I15" i="6"/>
  <c r="G15" i="6"/>
  <c r="H16" i="6"/>
  <c r="AD15" i="6"/>
  <c r="AC16" i="6"/>
  <c r="AB15" i="6"/>
  <c r="X15" i="6"/>
  <c r="V15" i="6"/>
  <c r="W16" i="6"/>
  <c r="C15" i="6"/>
  <c r="A15" i="6"/>
  <c r="B16" i="6"/>
  <c r="F15" i="6"/>
  <c r="E16" i="6"/>
  <c r="D15" i="6"/>
  <c r="AA15" i="6"/>
  <c r="Z16" i="6"/>
  <c r="Y15" i="6"/>
  <c r="E19" i="1"/>
  <c r="F19" i="1" s="1"/>
  <c r="D18" i="1"/>
  <c r="Z19" i="1"/>
  <c r="AA19" i="1" s="1"/>
  <c r="Y18" i="1"/>
  <c r="AE16" i="6"/>
  <c r="V33" i="6"/>
  <c r="W34" i="6"/>
  <c r="J18" i="1"/>
  <c r="K19" i="1"/>
  <c r="L19" i="1" s="1"/>
  <c r="N18" i="1"/>
  <c r="O18" i="1" s="1"/>
  <c r="M17" i="1"/>
  <c r="AC18" i="1"/>
  <c r="AD18" i="1" s="1"/>
  <c r="AB17" i="1"/>
  <c r="AF20" i="1"/>
  <c r="AG20" i="1" s="1"/>
  <c r="AE19" i="1"/>
  <c r="G18" i="1"/>
  <c r="H19" i="1"/>
  <c r="I19" i="1" s="1"/>
  <c r="S17" i="1"/>
  <c r="T18" i="1"/>
  <c r="U18" i="1" s="1"/>
  <c r="AI20" i="1"/>
  <c r="AJ20" i="1" s="1"/>
  <c r="AH19" i="1"/>
  <c r="V18" i="1"/>
  <c r="W19" i="1"/>
  <c r="X19" i="1" s="1"/>
  <c r="P18" i="1"/>
  <c r="Q19" i="1"/>
  <c r="R19" i="1" s="1"/>
  <c r="B14" i="1"/>
  <c r="C14" i="1" s="1"/>
  <c r="A13" i="1"/>
  <c r="D12" i="7"/>
  <c r="E13" i="7"/>
  <c r="F13" i="7" s="1"/>
  <c r="V12" i="7"/>
  <c r="W13" i="7"/>
  <c r="X13" i="7" s="1"/>
  <c r="AC13" i="7"/>
  <c r="AD13" i="7" s="1"/>
  <c r="AB12" i="7"/>
  <c r="T13" i="7"/>
  <c r="U13" i="7" s="1"/>
  <c r="S12" i="7"/>
  <c r="Z13" i="7"/>
  <c r="AA13" i="7" s="1"/>
  <c r="Y12" i="7"/>
  <c r="AI13" i="7"/>
  <c r="AJ13" i="7" s="1"/>
  <c r="AH12" i="7"/>
  <c r="P12" i="7"/>
  <c r="Q13" i="7"/>
  <c r="R13" i="7" s="1"/>
  <c r="N13" i="7"/>
  <c r="O13" i="7" s="1"/>
  <c r="M12" i="7"/>
  <c r="H13" i="7"/>
  <c r="I13" i="7" s="1"/>
  <c r="G12" i="7"/>
  <c r="AE12" i="7"/>
  <c r="AF13" i="7"/>
  <c r="AG13" i="7" s="1"/>
  <c r="B13" i="7"/>
  <c r="C13" i="7" s="1"/>
  <c r="A12" i="7"/>
  <c r="AI16" i="8"/>
  <c r="AJ16" i="8" s="1"/>
  <c r="AH15" i="8"/>
  <c r="T17" i="8"/>
  <c r="U17" i="8" s="1"/>
  <c r="S16" i="8"/>
  <c r="Z17" i="8"/>
  <c r="AA17" i="8" s="1"/>
  <c r="Y16" i="8"/>
  <c r="AF17" i="8"/>
  <c r="AG17" i="8" s="1"/>
  <c r="AE16" i="8"/>
  <c r="E17" i="8"/>
  <c r="F17" i="8" s="1"/>
  <c r="D16" i="8"/>
  <c r="K16" i="8"/>
  <c r="L16" i="8" s="1"/>
  <c r="J15" i="8"/>
  <c r="N17" i="8"/>
  <c r="O17" i="8" s="1"/>
  <c r="M16" i="8"/>
  <c r="B17" i="8"/>
  <c r="C17" i="8" s="1"/>
  <c r="A16" i="8"/>
  <c r="W16" i="8"/>
  <c r="X16" i="8" s="1"/>
  <c r="V15" i="8"/>
  <c r="Q17" i="8"/>
  <c r="R17" i="8" s="1"/>
  <c r="P16" i="8"/>
  <c r="H17" i="8"/>
  <c r="I17" i="8" s="1"/>
  <c r="G16" i="8"/>
  <c r="AC16" i="8"/>
  <c r="AD16" i="8" s="1"/>
  <c r="AB15" i="8"/>
  <c r="AF17" i="6"/>
  <c r="AG17" i="6" s="1"/>
  <c r="AI17" i="6"/>
  <c r="AJ17" i="6" s="1"/>
  <c r="AH16" i="6"/>
  <c r="L14" i="7" l="1"/>
  <c r="J14" i="7"/>
  <c r="K15" i="7"/>
  <c r="C16" i="6"/>
  <c r="B17" i="6"/>
  <c r="A16" i="6"/>
  <c r="I16" i="6"/>
  <c r="H17" i="6"/>
  <c r="G16" i="6"/>
  <c r="O16" i="6"/>
  <c r="N17" i="6"/>
  <c r="M16" i="6"/>
  <c r="F16" i="6"/>
  <c r="D16" i="6"/>
  <c r="E17" i="6"/>
  <c r="L16" i="6"/>
  <c r="K17" i="6"/>
  <c r="J16" i="6"/>
  <c r="AA16" i="6"/>
  <c r="Y16" i="6"/>
  <c r="Z17" i="6"/>
  <c r="X16" i="6"/>
  <c r="W17" i="6"/>
  <c r="V16" i="6"/>
  <c r="AD16" i="6"/>
  <c r="AC17" i="6"/>
  <c r="AB16" i="6"/>
  <c r="U16" i="6"/>
  <c r="T17" i="6"/>
  <c r="S16" i="6"/>
  <c r="R16" i="6"/>
  <c r="Q17" i="6"/>
  <c r="P16" i="6"/>
  <c r="Y19" i="1"/>
  <c r="Z20" i="1"/>
  <c r="AA20" i="1" s="1"/>
  <c r="E20" i="1"/>
  <c r="F20" i="1" s="1"/>
  <c r="D19" i="1"/>
  <c r="AE17" i="6"/>
  <c r="V34" i="6"/>
  <c r="T19" i="1"/>
  <c r="U19" i="1" s="1"/>
  <c r="S18" i="1"/>
  <c r="K20" i="1"/>
  <c r="L20" i="1" s="1"/>
  <c r="J19" i="1"/>
  <c r="AE20" i="1"/>
  <c r="AF21" i="1"/>
  <c r="AG21" i="1" s="1"/>
  <c r="Q20" i="1"/>
  <c r="R20" i="1" s="1"/>
  <c r="P19" i="1"/>
  <c r="AB18" i="1"/>
  <c r="AC19" i="1"/>
  <c r="AD19" i="1" s="1"/>
  <c r="V19" i="1"/>
  <c r="W20" i="1"/>
  <c r="X20" i="1" s="1"/>
  <c r="AI21" i="1"/>
  <c r="AJ21" i="1" s="1"/>
  <c r="AH20" i="1"/>
  <c r="G19" i="1"/>
  <c r="H20" i="1"/>
  <c r="I20" i="1" s="1"/>
  <c r="M18" i="1"/>
  <c r="N19" i="1"/>
  <c r="O19" i="1" s="1"/>
  <c r="B15" i="1"/>
  <c r="C15" i="1" s="1"/>
  <c r="A14" i="1"/>
  <c r="V13" i="7"/>
  <c r="W14" i="7"/>
  <c r="X14" i="7" s="1"/>
  <c r="Q14" i="7"/>
  <c r="R14" i="7" s="1"/>
  <c r="P13" i="7"/>
  <c r="D13" i="7"/>
  <c r="E14" i="7"/>
  <c r="F14" i="7" s="1"/>
  <c r="AF14" i="7"/>
  <c r="AG14" i="7" s="1"/>
  <c r="AE13" i="7"/>
  <c r="N14" i="7"/>
  <c r="O14" i="7" s="1"/>
  <c r="M13" i="7"/>
  <c r="AH13" i="7"/>
  <c r="AI14" i="7"/>
  <c r="AJ14" i="7" s="1"/>
  <c r="T14" i="7"/>
  <c r="U14" i="7" s="1"/>
  <c r="S13" i="7"/>
  <c r="B14" i="7"/>
  <c r="C14" i="7" s="1"/>
  <c r="A13" i="7"/>
  <c r="H14" i="7"/>
  <c r="I14" i="7" s="1"/>
  <c r="G13" i="7"/>
  <c r="Z14" i="7"/>
  <c r="AA14" i="7" s="1"/>
  <c r="Y13" i="7"/>
  <c r="AB13" i="7"/>
  <c r="AC14" i="7"/>
  <c r="AD14" i="7" s="1"/>
  <c r="AC17" i="8"/>
  <c r="AD17" i="8" s="1"/>
  <c r="AB16" i="8"/>
  <c r="Q18" i="8"/>
  <c r="R18" i="8" s="1"/>
  <c r="P17" i="8"/>
  <c r="B18" i="8"/>
  <c r="C18" i="8" s="1"/>
  <c r="A17" i="8"/>
  <c r="K17" i="8"/>
  <c r="L17" i="8" s="1"/>
  <c r="J16" i="8"/>
  <c r="AF18" i="8"/>
  <c r="AG18" i="8" s="1"/>
  <c r="AE17" i="8"/>
  <c r="T18" i="8"/>
  <c r="U18" i="8" s="1"/>
  <c r="S17" i="8"/>
  <c r="H18" i="8"/>
  <c r="I18" i="8" s="1"/>
  <c r="G17" i="8"/>
  <c r="W17" i="8"/>
  <c r="X17" i="8" s="1"/>
  <c r="V16" i="8"/>
  <c r="N18" i="8"/>
  <c r="O18" i="8" s="1"/>
  <c r="M17" i="8"/>
  <c r="E18" i="8"/>
  <c r="F18" i="8" s="1"/>
  <c r="D17" i="8"/>
  <c r="Z18" i="8"/>
  <c r="AA18" i="8" s="1"/>
  <c r="Y17" i="8"/>
  <c r="AI17" i="8"/>
  <c r="AJ17" i="8" s="1"/>
  <c r="AH16" i="8"/>
  <c r="AI18" i="6"/>
  <c r="AJ18" i="6" s="1"/>
  <c r="AH17" i="6"/>
  <c r="AF18" i="6"/>
  <c r="AG18" i="6" s="1"/>
  <c r="L15" i="7" l="1"/>
  <c r="K16" i="7"/>
  <c r="J15" i="7"/>
  <c r="X17" i="6"/>
  <c r="V17" i="6"/>
  <c r="F17" i="6"/>
  <c r="D17" i="6"/>
  <c r="E18" i="6"/>
  <c r="O17" i="6"/>
  <c r="N18" i="6"/>
  <c r="M17" i="6"/>
  <c r="AD17" i="6"/>
  <c r="AC18" i="6"/>
  <c r="AB17" i="6"/>
  <c r="U17" i="6"/>
  <c r="S17" i="6"/>
  <c r="T18" i="6"/>
  <c r="AA17" i="6"/>
  <c r="Z18" i="6"/>
  <c r="Y17" i="6"/>
  <c r="L17" i="6"/>
  <c r="K18" i="6"/>
  <c r="J17" i="6"/>
  <c r="C17" i="6"/>
  <c r="B18" i="6"/>
  <c r="A17" i="6"/>
  <c r="R17" i="6"/>
  <c r="P17" i="6"/>
  <c r="Q18" i="6"/>
  <c r="I17" i="6"/>
  <c r="G17" i="6"/>
  <c r="H18" i="6"/>
  <c r="Y20" i="1"/>
  <c r="Z21" i="1"/>
  <c r="AA21" i="1" s="1"/>
  <c r="D20" i="1"/>
  <c r="E21" i="1"/>
  <c r="F21" i="1" s="1"/>
  <c r="AE18" i="6"/>
  <c r="G20" i="1"/>
  <c r="H21" i="1"/>
  <c r="I21" i="1" s="1"/>
  <c r="AI22" i="1"/>
  <c r="AJ22" i="1" s="1"/>
  <c r="AH21" i="1"/>
  <c r="AF22" i="1"/>
  <c r="AG22" i="1" s="1"/>
  <c r="AE21" i="1"/>
  <c r="V20" i="1"/>
  <c r="W21" i="1"/>
  <c r="X21" i="1" s="1"/>
  <c r="AC20" i="1"/>
  <c r="AD20" i="1" s="1"/>
  <c r="AB19" i="1"/>
  <c r="P20" i="1"/>
  <c r="Q21" i="1"/>
  <c r="R21" i="1" s="1"/>
  <c r="N20" i="1"/>
  <c r="O20" i="1" s="1"/>
  <c r="M19" i="1"/>
  <c r="J20" i="1"/>
  <c r="K21" i="1"/>
  <c r="L21" i="1" s="1"/>
  <c r="T20" i="1"/>
  <c r="U20" i="1" s="1"/>
  <c r="S19" i="1"/>
  <c r="B16" i="1"/>
  <c r="C16" i="1" s="1"/>
  <c r="A15" i="1"/>
  <c r="Z15" i="7"/>
  <c r="AA15" i="7" s="1"/>
  <c r="Y14" i="7"/>
  <c r="B15" i="7"/>
  <c r="C15" i="7" s="1"/>
  <c r="A14" i="7"/>
  <c r="AF15" i="7"/>
  <c r="AG15" i="7" s="1"/>
  <c r="AE14" i="7"/>
  <c r="AB14" i="7"/>
  <c r="AC15" i="7"/>
  <c r="AD15" i="7" s="1"/>
  <c r="D14" i="7"/>
  <c r="E15" i="7"/>
  <c r="F15" i="7" s="1"/>
  <c r="V14" i="7"/>
  <c r="W15" i="7"/>
  <c r="X15" i="7" s="1"/>
  <c r="AH14" i="7"/>
  <c r="AI15" i="7"/>
  <c r="AJ15" i="7" s="1"/>
  <c r="P14" i="7"/>
  <c r="Q15" i="7"/>
  <c r="R15" i="7" s="1"/>
  <c r="G14" i="7"/>
  <c r="H15" i="7"/>
  <c r="I15" i="7" s="1"/>
  <c r="T15" i="7"/>
  <c r="U15" i="7" s="1"/>
  <c r="S14" i="7"/>
  <c r="N15" i="7"/>
  <c r="O15" i="7" s="1"/>
  <c r="M14" i="7"/>
  <c r="AI18" i="8"/>
  <c r="AJ18" i="8" s="1"/>
  <c r="AH17" i="8"/>
  <c r="E19" i="8"/>
  <c r="F19" i="8" s="1"/>
  <c r="D18" i="8"/>
  <c r="V17" i="8"/>
  <c r="T19" i="8"/>
  <c r="U19" i="8" s="1"/>
  <c r="S18" i="8"/>
  <c r="K18" i="8"/>
  <c r="L18" i="8" s="1"/>
  <c r="J17" i="8"/>
  <c r="Q19" i="8"/>
  <c r="R19" i="8" s="1"/>
  <c r="P18" i="8"/>
  <c r="Z19" i="8"/>
  <c r="AA19" i="8" s="1"/>
  <c r="Y18" i="8"/>
  <c r="N19" i="8"/>
  <c r="O19" i="8" s="1"/>
  <c r="M18" i="8"/>
  <c r="H19" i="8"/>
  <c r="I19" i="8" s="1"/>
  <c r="G18" i="8"/>
  <c r="AF19" i="8"/>
  <c r="AG19" i="8" s="1"/>
  <c r="AE18" i="8"/>
  <c r="B19" i="8"/>
  <c r="C19" i="8" s="1"/>
  <c r="A18" i="8"/>
  <c r="AC18" i="8"/>
  <c r="AD18" i="8" s="1"/>
  <c r="AB17" i="8"/>
  <c r="AF19" i="6"/>
  <c r="AG19" i="6" s="1"/>
  <c r="AI19" i="6"/>
  <c r="AJ19" i="6" s="1"/>
  <c r="AH18" i="6"/>
  <c r="L16" i="7" l="1"/>
  <c r="K17" i="7"/>
  <c r="J16" i="7"/>
  <c r="AA18" i="6"/>
  <c r="Z19" i="6"/>
  <c r="Y18" i="6"/>
  <c r="L18" i="6"/>
  <c r="K19" i="6"/>
  <c r="J18" i="6"/>
  <c r="O18" i="6"/>
  <c r="M18" i="6"/>
  <c r="N19" i="6"/>
  <c r="R18" i="6"/>
  <c r="P18" i="6"/>
  <c r="Q19" i="6"/>
  <c r="C18" i="6"/>
  <c r="B19" i="6"/>
  <c r="A18" i="6"/>
  <c r="U18" i="6"/>
  <c r="T19" i="6"/>
  <c r="S18" i="6"/>
  <c r="AD18" i="6"/>
  <c r="AC19" i="6"/>
  <c r="AB18" i="6"/>
  <c r="I18" i="6"/>
  <c r="G18" i="6"/>
  <c r="H19" i="6"/>
  <c r="F18" i="6"/>
  <c r="D18" i="6"/>
  <c r="E19" i="6"/>
  <c r="Y21" i="1"/>
  <c r="Z22" i="1"/>
  <c r="AA22" i="1" s="1"/>
  <c r="D21" i="1"/>
  <c r="E22" i="1"/>
  <c r="F22" i="1" s="1"/>
  <c r="AE19" i="6"/>
  <c r="T21" i="1"/>
  <c r="U21" i="1" s="1"/>
  <c r="S20" i="1"/>
  <c r="Q22" i="1"/>
  <c r="R22" i="1" s="1"/>
  <c r="P21" i="1"/>
  <c r="AC21" i="1"/>
  <c r="AD21" i="1" s="1"/>
  <c r="AB20" i="1"/>
  <c r="AH22" i="1"/>
  <c r="AI23" i="1"/>
  <c r="AJ23" i="1" s="1"/>
  <c r="J21" i="1"/>
  <c r="K22" i="1"/>
  <c r="L22" i="1" s="1"/>
  <c r="M20" i="1"/>
  <c r="N21" i="1"/>
  <c r="O21" i="1" s="1"/>
  <c r="V21" i="1"/>
  <c r="W22" i="1"/>
  <c r="X22" i="1" s="1"/>
  <c r="AE22" i="1"/>
  <c r="AF23" i="1"/>
  <c r="AG23" i="1" s="1"/>
  <c r="G21" i="1"/>
  <c r="H22" i="1"/>
  <c r="I22" i="1" s="1"/>
  <c r="B17" i="1"/>
  <c r="C17" i="1" s="1"/>
  <c r="A16" i="1"/>
  <c r="Q16" i="7"/>
  <c r="R16" i="7" s="1"/>
  <c r="P15" i="7"/>
  <c r="V15" i="7"/>
  <c r="W16" i="7"/>
  <c r="X16" i="7" s="1"/>
  <c r="AC16" i="7"/>
  <c r="AD16" i="7" s="1"/>
  <c r="AB15" i="7"/>
  <c r="T16" i="7"/>
  <c r="U16" i="7" s="1"/>
  <c r="S15" i="7"/>
  <c r="B16" i="7"/>
  <c r="C16" i="7" s="1"/>
  <c r="A15" i="7"/>
  <c r="H16" i="7"/>
  <c r="I16" i="7" s="1"/>
  <c r="G15" i="7"/>
  <c r="AH15" i="7"/>
  <c r="AI16" i="7"/>
  <c r="AJ16" i="7" s="1"/>
  <c r="E16" i="7"/>
  <c r="F16" i="7" s="1"/>
  <c r="D15" i="7"/>
  <c r="M15" i="7"/>
  <c r="N16" i="7"/>
  <c r="O16" i="7" s="1"/>
  <c r="AE15" i="7"/>
  <c r="AF16" i="7"/>
  <c r="AG16" i="7" s="1"/>
  <c r="Y15" i="7"/>
  <c r="Z16" i="7"/>
  <c r="AA16" i="7" s="1"/>
  <c r="AC19" i="8"/>
  <c r="AD19" i="8" s="1"/>
  <c r="AB18" i="8"/>
  <c r="AF20" i="8"/>
  <c r="AG20" i="8" s="1"/>
  <c r="AE19" i="8"/>
  <c r="N20" i="8"/>
  <c r="O20" i="8" s="1"/>
  <c r="M19" i="8"/>
  <c r="Q20" i="8"/>
  <c r="R20" i="8" s="1"/>
  <c r="P19" i="8"/>
  <c r="T20" i="8"/>
  <c r="U20" i="8" s="1"/>
  <c r="S19" i="8"/>
  <c r="E20" i="8"/>
  <c r="F20" i="8" s="1"/>
  <c r="D19" i="8"/>
  <c r="B20" i="8"/>
  <c r="C20" i="8" s="1"/>
  <c r="A19" i="8"/>
  <c r="H20" i="8"/>
  <c r="I20" i="8" s="1"/>
  <c r="G19" i="8"/>
  <c r="Z20" i="8"/>
  <c r="AA20" i="8" s="1"/>
  <c r="Y19" i="8"/>
  <c r="K19" i="8"/>
  <c r="L19" i="8" s="1"/>
  <c r="J18" i="8"/>
  <c r="W19" i="8"/>
  <c r="AI19" i="8"/>
  <c r="AJ19" i="8" s="1"/>
  <c r="AH18" i="8"/>
  <c r="AI20" i="6"/>
  <c r="AJ20" i="6" s="1"/>
  <c r="AH19" i="6"/>
  <c r="AF20" i="6"/>
  <c r="AG20" i="6" s="1"/>
  <c r="L17" i="7" l="1"/>
  <c r="J17" i="7"/>
  <c r="K18" i="7"/>
  <c r="I19" i="6"/>
  <c r="G19" i="6"/>
  <c r="H20" i="6"/>
  <c r="AD19" i="6"/>
  <c r="AC20" i="6"/>
  <c r="AB19" i="6"/>
  <c r="R19" i="6"/>
  <c r="Q20" i="6"/>
  <c r="P19" i="6"/>
  <c r="F19" i="6"/>
  <c r="D19" i="6"/>
  <c r="E20" i="6"/>
  <c r="C19" i="6"/>
  <c r="A19" i="6"/>
  <c r="B20" i="6"/>
  <c r="AA19" i="6"/>
  <c r="Z20" i="6"/>
  <c r="Y19" i="6"/>
  <c r="U19" i="6"/>
  <c r="T20" i="6"/>
  <c r="S19" i="6"/>
  <c r="O19" i="6"/>
  <c r="M19" i="6"/>
  <c r="N20" i="6"/>
  <c r="L19" i="6"/>
  <c r="J19" i="6"/>
  <c r="K20" i="6"/>
  <c r="Y22" i="1"/>
  <c r="Z23" i="1"/>
  <c r="AA23" i="1" s="1"/>
  <c r="E23" i="1"/>
  <c r="F23" i="1" s="1"/>
  <c r="D22" i="1"/>
  <c r="AE20" i="6"/>
  <c r="G22" i="1"/>
  <c r="H23" i="1"/>
  <c r="I23" i="1" s="1"/>
  <c r="AF24" i="1"/>
  <c r="AG24" i="1" s="1"/>
  <c r="AE23" i="1"/>
  <c r="AI24" i="1"/>
  <c r="AJ24" i="1" s="1"/>
  <c r="AH23" i="1"/>
  <c r="K23" i="1"/>
  <c r="L23" i="1" s="1"/>
  <c r="J22" i="1"/>
  <c r="V22" i="1"/>
  <c r="W23" i="1"/>
  <c r="X23" i="1" s="1"/>
  <c r="AB21" i="1"/>
  <c r="AC22" i="1"/>
  <c r="AD22" i="1" s="1"/>
  <c r="N22" i="1"/>
  <c r="O22" i="1" s="1"/>
  <c r="M21" i="1"/>
  <c r="P22" i="1"/>
  <c r="Q23" i="1"/>
  <c r="R23" i="1" s="1"/>
  <c r="S21" i="1"/>
  <c r="T22" i="1"/>
  <c r="U22" i="1" s="1"/>
  <c r="B18" i="1"/>
  <c r="C18" i="1" s="1"/>
  <c r="A17" i="1"/>
  <c r="AF17" i="7"/>
  <c r="AG17" i="7" s="1"/>
  <c r="AE16" i="7"/>
  <c r="W17" i="7"/>
  <c r="V16" i="7"/>
  <c r="D16" i="7"/>
  <c r="E17" i="7"/>
  <c r="F17" i="7" s="1"/>
  <c r="H17" i="7"/>
  <c r="I17" i="7" s="1"/>
  <c r="G16" i="7"/>
  <c r="T17" i="7"/>
  <c r="U17" i="7" s="1"/>
  <c r="S16" i="7"/>
  <c r="Y16" i="7"/>
  <c r="Z17" i="7"/>
  <c r="AA17" i="7" s="1"/>
  <c r="N17" i="7"/>
  <c r="O17" i="7" s="1"/>
  <c r="M16" i="7"/>
  <c r="AI17" i="7"/>
  <c r="AJ17" i="7" s="1"/>
  <c r="AH16" i="7"/>
  <c r="A16" i="7"/>
  <c r="B17" i="7"/>
  <c r="C17" i="7" s="1"/>
  <c r="AC17" i="7"/>
  <c r="AD17" i="7" s="1"/>
  <c r="AB16" i="7"/>
  <c r="Q17" i="7"/>
  <c r="R17" i="7" s="1"/>
  <c r="P16" i="7"/>
  <c r="AI20" i="8"/>
  <c r="AJ20" i="8" s="1"/>
  <c r="AH19" i="8"/>
  <c r="K20" i="8"/>
  <c r="L20" i="8" s="1"/>
  <c r="J19" i="8"/>
  <c r="H21" i="8"/>
  <c r="I21" i="8" s="1"/>
  <c r="G20" i="8"/>
  <c r="E21" i="8"/>
  <c r="F21" i="8" s="1"/>
  <c r="D20" i="8"/>
  <c r="P20" i="8"/>
  <c r="Q21" i="8"/>
  <c r="R21" i="8" s="1"/>
  <c r="AF21" i="8"/>
  <c r="AG21" i="8" s="1"/>
  <c r="AE20" i="8"/>
  <c r="V19" i="8"/>
  <c r="W20" i="8"/>
  <c r="Z21" i="8"/>
  <c r="AA21" i="8" s="1"/>
  <c r="Y20" i="8"/>
  <c r="B21" i="8"/>
  <c r="C21" i="8" s="1"/>
  <c r="A20" i="8"/>
  <c r="T21" i="8"/>
  <c r="U21" i="8" s="1"/>
  <c r="S20" i="8"/>
  <c r="N21" i="8"/>
  <c r="O21" i="8" s="1"/>
  <c r="M20" i="8"/>
  <c r="AB19" i="8"/>
  <c r="AC20" i="8"/>
  <c r="AD20" i="8" s="1"/>
  <c r="AH20" i="6"/>
  <c r="AI21" i="6"/>
  <c r="AJ21" i="6" s="1"/>
  <c r="AF21" i="6"/>
  <c r="AG21" i="6" s="1"/>
  <c r="X17" i="7" l="1"/>
  <c r="W18" i="7"/>
  <c r="L18" i="7"/>
  <c r="K19" i="7"/>
  <c r="J18" i="7"/>
  <c r="O20" i="6"/>
  <c r="N21" i="6"/>
  <c r="M20" i="6"/>
  <c r="U20" i="6"/>
  <c r="T21" i="6"/>
  <c r="S20" i="6"/>
  <c r="F20" i="6"/>
  <c r="D20" i="6"/>
  <c r="E21" i="6"/>
  <c r="R20" i="6"/>
  <c r="P20" i="6"/>
  <c r="Q21" i="6"/>
  <c r="L20" i="6"/>
  <c r="J20" i="6"/>
  <c r="K21" i="6"/>
  <c r="C20" i="6"/>
  <c r="A20" i="6"/>
  <c r="B21" i="6"/>
  <c r="I20" i="6"/>
  <c r="G20" i="6"/>
  <c r="H21" i="6"/>
  <c r="AA20" i="6"/>
  <c r="Y20" i="6"/>
  <c r="Z21" i="6"/>
  <c r="AD20" i="6"/>
  <c r="AB20" i="6"/>
  <c r="AC21" i="6"/>
  <c r="E24" i="1"/>
  <c r="F24" i="1" s="1"/>
  <c r="D23" i="1"/>
  <c r="Y23" i="1"/>
  <c r="Z24" i="1"/>
  <c r="AA24" i="1" s="1"/>
  <c r="AE21" i="6"/>
  <c r="P23" i="1"/>
  <c r="Q24" i="1"/>
  <c r="R24" i="1" s="1"/>
  <c r="T23" i="1"/>
  <c r="U23" i="1" s="1"/>
  <c r="S22" i="1"/>
  <c r="AH24" i="1"/>
  <c r="AI25" i="1"/>
  <c r="AJ25" i="1" s="1"/>
  <c r="H24" i="1"/>
  <c r="I24" i="1" s="1"/>
  <c r="G23" i="1"/>
  <c r="N23" i="1"/>
  <c r="O23" i="1" s="1"/>
  <c r="M22" i="1"/>
  <c r="AB22" i="1"/>
  <c r="AC23" i="1"/>
  <c r="AD23" i="1" s="1"/>
  <c r="W24" i="1"/>
  <c r="X24" i="1" s="1"/>
  <c r="V23" i="1"/>
  <c r="J23" i="1"/>
  <c r="K24" i="1"/>
  <c r="L24" i="1" s="1"/>
  <c r="AE24" i="1"/>
  <c r="AF25" i="1"/>
  <c r="AG25" i="1" s="1"/>
  <c r="B19" i="1"/>
  <c r="C19" i="1" s="1"/>
  <c r="A18" i="1"/>
  <c r="Z18" i="7"/>
  <c r="AA18" i="7" s="1"/>
  <c r="Y17" i="7"/>
  <c r="AC18" i="7"/>
  <c r="AD18" i="7" s="1"/>
  <c r="AB17" i="7"/>
  <c r="AI18" i="7"/>
  <c r="AJ18" i="7" s="1"/>
  <c r="AH17" i="7"/>
  <c r="H18" i="7"/>
  <c r="I18" i="7" s="1"/>
  <c r="G17" i="7"/>
  <c r="V17" i="7"/>
  <c r="A17" i="7"/>
  <c r="B18" i="7"/>
  <c r="C18" i="7" s="1"/>
  <c r="E18" i="7"/>
  <c r="F18" i="7" s="1"/>
  <c r="D17" i="7"/>
  <c r="Q18" i="7"/>
  <c r="R18" i="7" s="1"/>
  <c r="P17" i="7"/>
  <c r="N18" i="7"/>
  <c r="O18" i="7" s="1"/>
  <c r="M17" i="7"/>
  <c r="T18" i="7"/>
  <c r="U18" i="7" s="1"/>
  <c r="S17" i="7"/>
  <c r="AF18" i="7"/>
  <c r="AG18" i="7" s="1"/>
  <c r="AE17" i="7"/>
  <c r="T22" i="8"/>
  <c r="U22" i="8" s="1"/>
  <c r="S21" i="8"/>
  <c r="Z22" i="8"/>
  <c r="AA22" i="8" s="1"/>
  <c r="Y21" i="8"/>
  <c r="AF22" i="8"/>
  <c r="AG22" i="8" s="1"/>
  <c r="AE21" i="8"/>
  <c r="D21" i="8"/>
  <c r="E22" i="8"/>
  <c r="F22" i="8" s="1"/>
  <c r="J20" i="8"/>
  <c r="K21" i="8"/>
  <c r="L21" i="8" s="1"/>
  <c r="AB20" i="8"/>
  <c r="AC21" i="8"/>
  <c r="AD21" i="8" s="1"/>
  <c r="V20" i="8"/>
  <c r="W21" i="8"/>
  <c r="P21" i="8"/>
  <c r="Q22" i="8"/>
  <c r="R22" i="8" s="1"/>
  <c r="N22" i="8"/>
  <c r="O22" i="8" s="1"/>
  <c r="M21" i="8"/>
  <c r="B22" i="8"/>
  <c r="C22" i="8" s="1"/>
  <c r="A21" i="8"/>
  <c r="H22" i="8"/>
  <c r="I22" i="8" s="1"/>
  <c r="G21" i="8"/>
  <c r="AH20" i="8"/>
  <c r="AI21" i="8"/>
  <c r="AJ21" i="8" s="1"/>
  <c r="AF22" i="6"/>
  <c r="AG22" i="6" s="1"/>
  <c r="AH21" i="6"/>
  <c r="AI22" i="6"/>
  <c r="AJ22" i="6" s="1"/>
  <c r="V18" i="7" l="1"/>
  <c r="X18" i="7"/>
  <c r="L19" i="7"/>
  <c r="K20" i="7"/>
  <c r="J19" i="7"/>
  <c r="AA21" i="6"/>
  <c r="Y21" i="6"/>
  <c r="Z22" i="6"/>
  <c r="R21" i="6"/>
  <c r="P21" i="6"/>
  <c r="Q22" i="6"/>
  <c r="AD21" i="6"/>
  <c r="AB21" i="6"/>
  <c r="AC22" i="6"/>
  <c r="L21" i="6"/>
  <c r="J21" i="6"/>
  <c r="K22" i="6"/>
  <c r="C21" i="6"/>
  <c r="A21" i="6"/>
  <c r="B22" i="6"/>
  <c r="O21" i="6"/>
  <c r="M21" i="6"/>
  <c r="N22" i="6"/>
  <c r="I21" i="6"/>
  <c r="G21" i="6"/>
  <c r="H22" i="6"/>
  <c r="F21" i="6"/>
  <c r="E22" i="6"/>
  <c r="D21" i="6"/>
  <c r="U21" i="6"/>
  <c r="S21" i="6"/>
  <c r="T22" i="6"/>
  <c r="Z25" i="1"/>
  <c r="AA25" i="1" s="1"/>
  <c r="Y24" i="1"/>
  <c r="D24" i="1"/>
  <c r="E25" i="1"/>
  <c r="F25" i="1" s="1"/>
  <c r="AE22" i="6"/>
  <c r="AF26" i="1"/>
  <c r="AG26" i="1" s="1"/>
  <c r="AE25" i="1"/>
  <c r="S23" i="1"/>
  <c r="T24" i="1"/>
  <c r="U24" i="1" s="1"/>
  <c r="G24" i="1"/>
  <c r="H25" i="1"/>
  <c r="I25" i="1" s="1"/>
  <c r="Q25" i="1"/>
  <c r="R25" i="1" s="1"/>
  <c r="P24" i="1"/>
  <c r="AB23" i="1"/>
  <c r="AC24" i="1"/>
  <c r="AD24" i="1" s="1"/>
  <c r="K25" i="1"/>
  <c r="L25" i="1" s="1"/>
  <c r="J24" i="1"/>
  <c r="V24" i="1"/>
  <c r="W25" i="1"/>
  <c r="X25" i="1" s="1"/>
  <c r="M23" i="1"/>
  <c r="N24" i="1"/>
  <c r="O24" i="1" s="1"/>
  <c r="AI26" i="1"/>
  <c r="AJ26" i="1" s="1"/>
  <c r="AH25" i="1"/>
  <c r="B20" i="1"/>
  <c r="C20" i="1" s="1"/>
  <c r="A19" i="1"/>
  <c r="B19" i="7"/>
  <c r="C19" i="7" s="1"/>
  <c r="A18" i="7"/>
  <c r="T19" i="7"/>
  <c r="U19" i="7" s="1"/>
  <c r="S18" i="7"/>
  <c r="Q19" i="7"/>
  <c r="R19" i="7" s="1"/>
  <c r="P18" i="7"/>
  <c r="H19" i="7"/>
  <c r="I19" i="7" s="1"/>
  <c r="G18" i="7"/>
  <c r="AC19" i="7"/>
  <c r="AD19" i="7" s="1"/>
  <c r="AB18" i="7"/>
  <c r="AF19" i="7"/>
  <c r="AG19" i="7" s="1"/>
  <c r="AE18" i="7"/>
  <c r="N19" i="7"/>
  <c r="O19" i="7" s="1"/>
  <c r="M18" i="7"/>
  <c r="E19" i="7"/>
  <c r="F19" i="7" s="1"/>
  <c r="D18" i="7"/>
  <c r="W19" i="7"/>
  <c r="X19" i="7" s="1"/>
  <c r="AI19" i="7"/>
  <c r="AJ19" i="7" s="1"/>
  <c r="AH18" i="7"/>
  <c r="Z19" i="7"/>
  <c r="AA19" i="7" s="1"/>
  <c r="Y18" i="7"/>
  <c r="P22" i="8"/>
  <c r="Q23" i="8"/>
  <c r="R23" i="8" s="1"/>
  <c r="AB21" i="8"/>
  <c r="AC22" i="8"/>
  <c r="AD22" i="8" s="1"/>
  <c r="B23" i="8"/>
  <c r="C23" i="8" s="1"/>
  <c r="A22" i="8"/>
  <c r="Z23" i="8"/>
  <c r="AA23" i="8" s="1"/>
  <c r="Y22" i="8"/>
  <c r="AH21" i="8"/>
  <c r="AI22" i="8"/>
  <c r="AJ22" i="8" s="1"/>
  <c r="V21" i="8"/>
  <c r="W22" i="8"/>
  <c r="J21" i="8"/>
  <c r="K22" i="8"/>
  <c r="L22" i="8" s="1"/>
  <c r="D22" i="8"/>
  <c r="E23" i="8"/>
  <c r="F23" i="8" s="1"/>
  <c r="H23" i="8"/>
  <c r="I23" i="8" s="1"/>
  <c r="G22" i="8"/>
  <c r="N23" i="8"/>
  <c r="O23" i="8" s="1"/>
  <c r="M22" i="8"/>
  <c r="AF23" i="8"/>
  <c r="AG23" i="8" s="1"/>
  <c r="AE22" i="8"/>
  <c r="T23" i="8"/>
  <c r="U23" i="8" s="1"/>
  <c r="S22" i="8"/>
  <c r="AH22" i="6"/>
  <c r="AI23" i="6"/>
  <c r="AJ23" i="6" s="1"/>
  <c r="AF23" i="6"/>
  <c r="AG23" i="6" s="1"/>
  <c r="L20" i="7" l="1"/>
  <c r="J20" i="7"/>
  <c r="K21" i="7"/>
  <c r="L22" i="6"/>
  <c r="J22" i="6"/>
  <c r="K23" i="6"/>
  <c r="U22" i="6"/>
  <c r="S22" i="6"/>
  <c r="T23" i="6"/>
  <c r="F22" i="6"/>
  <c r="D22" i="6"/>
  <c r="E23" i="6"/>
  <c r="C22" i="6"/>
  <c r="A22" i="6"/>
  <c r="B23" i="6"/>
  <c r="AA22" i="6"/>
  <c r="Y22" i="6"/>
  <c r="Z23" i="6"/>
  <c r="O22" i="6"/>
  <c r="M22" i="6"/>
  <c r="N23" i="6"/>
  <c r="R22" i="6"/>
  <c r="P22" i="6"/>
  <c r="Q23" i="6"/>
  <c r="I22" i="6"/>
  <c r="G22" i="6"/>
  <c r="H23" i="6"/>
  <c r="AD22" i="6"/>
  <c r="AB22" i="6"/>
  <c r="AC23" i="6"/>
  <c r="E26" i="1"/>
  <c r="F26" i="1" s="1"/>
  <c r="D25" i="1"/>
  <c r="Y25" i="1"/>
  <c r="Z26" i="1"/>
  <c r="AA26" i="1" s="1"/>
  <c r="AE23" i="6"/>
  <c r="AH26" i="1"/>
  <c r="AI27" i="1"/>
  <c r="AJ27" i="1" s="1"/>
  <c r="W26" i="1"/>
  <c r="X26" i="1" s="1"/>
  <c r="V25" i="1"/>
  <c r="J25" i="1"/>
  <c r="K26" i="1"/>
  <c r="L26" i="1" s="1"/>
  <c r="G25" i="1"/>
  <c r="H26" i="1"/>
  <c r="I26" i="1" s="1"/>
  <c r="P25" i="1"/>
  <c r="Q26" i="1"/>
  <c r="R26" i="1" s="1"/>
  <c r="M24" i="1"/>
  <c r="N25" i="1"/>
  <c r="O25" i="1" s="1"/>
  <c r="AC25" i="1"/>
  <c r="AD25" i="1" s="1"/>
  <c r="AB24" i="1"/>
  <c r="T25" i="1"/>
  <c r="U25" i="1" s="1"/>
  <c r="S24" i="1"/>
  <c r="AF27" i="1"/>
  <c r="AG27" i="1" s="1"/>
  <c r="AE26" i="1"/>
  <c r="B21" i="1"/>
  <c r="C21" i="1" s="1"/>
  <c r="A20" i="1"/>
  <c r="AI20" i="7"/>
  <c r="AJ20" i="7" s="1"/>
  <c r="AH19" i="7"/>
  <c r="E20" i="7"/>
  <c r="F20" i="7" s="1"/>
  <c r="D19" i="7"/>
  <c r="AF20" i="7"/>
  <c r="AG20" i="7" s="1"/>
  <c r="AE19" i="7"/>
  <c r="H20" i="7"/>
  <c r="I20" i="7" s="1"/>
  <c r="G19" i="7"/>
  <c r="T20" i="7"/>
  <c r="U20" i="7" s="1"/>
  <c r="S19" i="7"/>
  <c r="Z20" i="7"/>
  <c r="AA20" i="7" s="1"/>
  <c r="Y19" i="7"/>
  <c r="W20" i="7"/>
  <c r="X20" i="7" s="1"/>
  <c r="V19" i="7"/>
  <c r="N20" i="7"/>
  <c r="O20" i="7" s="1"/>
  <c r="M19" i="7"/>
  <c r="AC20" i="7"/>
  <c r="AD20" i="7" s="1"/>
  <c r="AB19" i="7"/>
  <c r="Q20" i="7"/>
  <c r="R20" i="7" s="1"/>
  <c r="P19" i="7"/>
  <c r="B20" i="7"/>
  <c r="C20" i="7" s="1"/>
  <c r="A19" i="7"/>
  <c r="V22" i="8"/>
  <c r="W23" i="8"/>
  <c r="AB22" i="8"/>
  <c r="AC23" i="8"/>
  <c r="AD23" i="8" s="1"/>
  <c r="T24" i="8"/>
  <c r="U24" i="8" s="1"/>
  <c r="S23" i="8"/>
  <c r="N24" i="8"/>
  <c r="O24" i="8" s="1"/>
  <c r="M23" i="8"/>
  <c r="Z24" i="8"/>
  <c r="AA24" i="8" s="1"/>
  <c r="Y23" i="8"/>
  <c r="D23" i="8"/>
  <c r="E24" i="8"/>
  <c r="F24" i="8" s="1"/>
  <c r="J22" i="8"/>
  <c r="K23" i="8"/>
  <c r="L23" i="8" s="1"/>
  <c r="AH22" i="8"/>
  <c r="AI23" i="8"/>
  <c r="AJ23" i="8" s="1"/>
  <c r="P23" i="8"/>
  <c r="Q24" i="8"/>
  <c r="R24" i="8" s="1"/>
  <c r="AF24" i="8"/>
  <c r="AG24" i="8" s="1"/>
  <c r="AE23" i="8"/>
  <c r="H24" i="8"/>
  <c r="I24" i="8" s="1"/>
  <c r="G23" i="8"/>
  <c r="B24" i="8"/>
  <c r="C24" i="8" s="1"/>
  <c r="A23" i="8"/>
  <c r="AF24" i="6"/>
  <c r="AG24" i="6" s="1"/>
  <c r="AH23" i="6"/>
  <c r="AI24" i="6"/>
  <c r="AJ24" i="6" s="1"/>
  <c r="L21" i="7" l="1"/>
  <c r="K22" i="7"/>
  <c r="J21" i="7"/>
  <c r="I23" i="6"/>
  <c r="H24" i="6"/>
  <c r="G23" i="6"/>
  <c r="C23" i="6"/>
  <c r="A23" i="6"/>
  <c r="B24" i="6"/>
  <c r="AD23" i="6"/>
  <c r="AB23" i="6"/>
  <c r="AC24" i="6"/>
  <c r="AA23" i="6"/>
  <c r="Y23" i="6"/>
  <c r="Z24" i="6"/>
  <c r="L23" i="6"/>
  <c r="J23" i="6"/>
  <c r="K24" i="6"/>
  <c r="O23" i="6"/>
  <c r="M23" i="6"/>
  <c r="N24" i="6"/>
  <c r="U23" i="6"/>
  <c r="S23" i="6"/>
  <c r="T24" i="6"/>
  <c r="R23" i="6"/>
  <c r="P23" i="6"/>
  <c r="Q24" i="6"/>
  <c r="F23" i="6"/>
  <c r="D23" i="6"/>
  <c r="E24" i="6"/>
  <c r="Y26" i="1"/>
  <c r="Z27" i="1"/>
  <c r="AA27" i="1" s="1"/>
  <c r="D26" i="1"/>
  <c r="E27" i="1"/>
  <c r="F27" i="1" s="1"/>
  <c r="AE24" i="6"/>
  <c r="M25" i="1"/>
  <c r="N26" i="1"/>
  <c r="O26" i="1" s="1"/>
  <c r="K27" i="1"/>
  <c r="L27" i="1" s="1"/>
  <c r="J26" i="1"/>
  <c r="V26" i="1"/>
  <c r="W27" i="1"/>
  <c r="X27" i="1" s="1"/>
  <c r="AB25" i="1"/>
  <c r="AC26" i="1"/>
  <c r="AD26" i="1" s="1"/>
  <c r="G26" i="1"/>
  <c r="H27" i="1"/>
  <c r="I27" i="1" s="1"/>
  <c r="S25" i="1"/>
  <c r="T26" i="1"/>
  <c r="U26" i="1" s="1"/>
  <c r="P26" i="1"/>
  <c r="Q27" i="1"/>
  <c r="R27" i="1" s="1"/>
  <c r="AI28" i="1"/>
  <c r="AJ28" i="1" s="1"/>
  <c r="AH27" i="1"/>
  <c r="AF28" i="1"/>
  <c r="AG28" i="1" s="1"/>
  <c r="AE27" i="1"/>
  <c r="B22" i="1"/>
  <c r="C22" i="1" s="1"/>
  <c r="A21" i="1"/>
  <c r="Q21" i="7"/>
  <c r="R21" i="7" s="1"/>
  <c r="P20" i="7"/>
  <c r="N21" i="7"/>
  <c r="O21" i="7" s="1"/>
  <c r="M20" i="7"/>
  <c r="Y20" i="7"/>
  <c r="Z21" i="7"/>
  <c r="AA21" i="7" s="1"/>
  <c r="H21" i="7"/>
  <c r="I21" i="7" s="1"/>
  <c r="G20" i="7"/>
  <c r="E21" i="7"/>
  <c r="F21" i="7" s="1"/>
  <c r="D20" i="7"/>
  <c r="B21" i="7"/>
  <c r="C21" i="7" s="1"/>
  <c r="A20" i="7"/>
  <c r="AC21" i="7"/>
  <c r="AD21" i="7" s="1"/>
  <c r="AB20" i="7"/>
  <c r="W21" i="7"/>
  <c r="X21" i="7" s="1"/>
  <c r="V20" i="7"/>
  <c r="S20" i="7"/>
  <c r="T21" i="7"/>
  <c r="U21" i="7" s="1"/>
  <c r="AE20" i="7"/>
  <c r="AF21" i="7"/>
  <c r="AG21" i="7" s="1"/>
  <c r="AI21" i="7"/>
  <c r="AJ21" i="7" s="1"/>
  <c r="AH20" i="7"/>
  <c r="AH23" i="8"/>
  <c r="AI24" i="8"/>
  <c r="AJ24" i="8" s="1"/>
  <c r="B25" i="8"/>
  <c r="C25" i="8" s="1"/>
  <c r="A24" i="8"/>
  <c r="AF25" i="8"/>
  <c r="AG25" i="8" s="1"/>
  <c r="AE24" i="8"/>
  <c r="N25" i="8"/>
  <c r="O25" i="8" s="1"/>
  <c r="M24" i="8"/>
  <c r="Q25" i="8"/>
  <c r="R25" i="8" s="1"/>
  <c r="P24" i="8"/>
  <c r="J23" i="8"/>
  <c r="K24" i="8"/>
  <c r="L24" i="8" s="1"/>
  <c r="V23" i="8"/>
  <c r="W24" i="8"/>
  <c r="D24" i="8"/>
  <c r="E25" i="8"/>
  <c r="F25" i="8" s="1"/>
  <c r="AB23" i="8"/>
  <c r="AC24" i="8"/>
  <c r="AD24" i="8" s="1"/>
  <c r="H25" i="8"/>
  <c r="I25" i="8" s="1"/>
  <c r="G24" i="8"/>
  <c r="Z25" i="8"/>
  <c r="AA25" i="8" s="1"/>
  <c r="Y24" i="8"/>
  <c r="T25" i="8"/>
  <c r="U25" i="8" s="1"/>
  <c r="S24" i="8"/>
  <c r="AF25" i="6"/>
  <c r="AG25" i="6" s="1"/>
  <c r="AH24" i="6"/>
  <c r="AI25" i="6"/>
  <c r="AJ25" i="6" s="1"/>
  <c r="L22" i="7" l="1"/>
  <c r="K23" i="7"/>
  <c r="J22" i="7"/>
  <c r="R24" i="6"/>
  <c r="P24" i="6"/>
  <c r="Q25" i="6"/>
  <c r="AA24" i="6"/>
  <c r="Y24" i="6"/>
  <c r="Z25" i="6"/>
  <c r="F24" i="6"/>
  <c r="E25" i="6"/>
  <c r="D24" i="6"/>
  <c r="L24" i="6"/>
  <c r="J24" i="6"/>
  <c r="K25" i="6"/>
  <c r="O24" i="6"/>
  <c r="M24" i="6"/>
  <c r="N25" i="6"/>
  <c r="C24" i="6"/>
  <c r="A24" i="6"/>
  <c r="B25" i="6"/>
  <c r="I24" i="6"/>
  <c r="G24" i="6"/>
  <c r="H25" i="6"/>
  <c r="U24" i="6"/>
  <c r="S24" i="6"/>
  <c r="T25" i="6"/>
  <c r="AD24" i="6"/>
  <c r="AC25" i="6"/>
  <c r="AB24" i="6"/>
  <c r="D27" i="1"/>
  <c r="E28" i="1"/>
  <c r="F28" i="1" s="1"/>
  <c r="Z28" i="1"/>
  <c r="AA28" i="1" s="1"/>
  <c r="Y27" i="1"/>
  <c r="AE25" i="6"/>
  <c r="AE28" i="1"/>
  <c r="AF29" i="1"/>
  <c r="AG29" i="1" s="1"/>
  <c r="T27" i="1"/>
  <c r="U27" i="1" s="1"/>
  <c r="S26" i="1"/>
  <c r="AB26" i="1"/>
  <c r="AC27" i="1"/>
  <c r="AD27" i="1" s="1"/>
  <c r="V27" i="1"/>
  <c r="W28" i="1"/>
  <c r="X28" i="1" s="1"/>
  <c r="J27" i="1"/>
  <c r="K28" i="1"/>
  <c r="L28" i="1" s="1"/>
  <c r="P27" i="1"/>
  <c r="Q28" i="1"/>
  <c r="R28" i="1" s="1"/>
  <c r="G27" i="1"/>
  <c r="H28" i="1"/>
  <c r="I28" i="1" s="1"/>
  <c r="N27" i="1"/>
  <c r="O27" i="1" s="1"/>
  <c r="M26" i="1"/>
  <c r="AI29" i="1"/>
  <c r="AJ29" i="1" s="1"/>
  <c r="AH28" i="1"/>
  <c r="B23" i="1"/>
  <c r="C23" i="1" s="1"/>
  <c r="A22" i="1"/>
  <c r="AE21" i="7"/>
  <c r="AF22" i="7"/>
  <c r="AG22" i="7" s="1"/>
  <c r="W22" i="7"/>
  <c r="X22" i="7" s="1"/>
  <c r="V21" i="7"/>
  <c r="B22" i="7"/>
  <c r="C22" i="7" s="1"/>
  <c r="A21" i="7"/>
  <c r="G21" i="7"/>
  <c r="H22" i="7"/>
  <c r="I22" i="7" s="1"/>
  <c r="M21" i="7"/>
  <c r="N22" i="7"/>
  <c r="O22" i="7" s="1"/>
  <c r="S21" i="7"/>
  <c r="T22" i="7"/>
  <c r="U22" i="7" s="1"/>
  <c r="Z22" i="7"/>
  <c r="AA22" i="7" s="1"/>
  <c r="Y21" i="7"/>
  <c r="AI22" i="7"/>
  <c r="AJ22" i="7" s="1"/>
  <c r="AH21" i="7"/>
  <c r="AC22" i="7"/>
  <c r="AD22" i="7" s="1"/>
  <c r="AB21" i="7"/>
  <c r="E22" i="7"/>
  <c r="F22" i="7" s="1"/>
  <c r="D21" i="7"/>
  <c r="Q22" i="7"/>
  <c r="R22" i="7" s="1"/>
  <c r="P21" i="7"/>
  <c r="E26" i="8"/>
  <c r="F26" i="8" s="1"/>
  <c r="D25" i="8"/>
  <c r="K25" i="8"/>
  <c r="L25" i="8" s="1"/>
  <c r="J24" i="8"/>
  <c r="T26" i="8"/>
  <c r="U26" i="8" s="1"/>
  <c r="S25" i="8"/>
  <c r="H26" i="8"/>
  <c r="I26" i="8" s="1"/>
  <c r="G25" i="8"/>
  <c r="N26" i="8"/>
  <c r="O26" i="8" s="1"/>
  <c r="M25" i="8"/>
  <c r="B26" i="8"/>
  <c r="C26" i="8" s="1"/>
  <c r="A25" i="8"/>
  <c r="AC25" i="8"/>
  <c r="AD25" i="8" s="1"/>
  <c r="AB24" i="8"/>
  <c r="W25" i="8"/>
  <c r="V24" i="8"/>
  <c r="AI25" i="8"/>
  <c r="AJ25" i="8" s="1"/>
  <c r="AH24" i="8"/>
  <c r="Z26" i="8"/>
  <c r="AA26" i="8" s="1"/>
  <c r="Y25" i="8"/>
  <c r="Q26" i="8"/>
  <c r="R26" i="8" s="1"/>
  <c r="P25" i="8"/>
  <c r="AF26" i="8"/>
  <c r="AG26" i="8" s="1"/>
  <c r="AE25" i="8"/>
  <c r="AH25" i="6"/>
  <c r="AI26" i="6"/>
  <c r="AJ26" i="6" s="1"/>
  <c r="AF26" i="6"/>
  <c r="AG26" i="6" s="1"/>
  <c r="L23" i="7" l="1"/>
  <c r="K24" i="7"/>
  <c r="J23" i="7"/>
  <c r="U25" i="6"/>
  <c r="S25" i="6"/>
  <c r="T26" i="6"/>
  <c r="L25" i="6"/>
  <c r="J25" i="6"/>
  <c r="K26" i="6"/>
  <c r="F25" i="6"/>
  <c r="D25" i="6"/>
  <c r="E26" i="6"/>
  <c r="O25" i="6"/>
  <c r="M25" i="6"/>
  <c r="N26" i="6"/>
  <c r="R25" i="6"/>
  <c r="P25" i="6"/>
  <c r="Q26" i="6"/>
  <c r="AD25" i="6"/>
  <c r="AB25" i="6"/>
  <c r="AC26" i="6"/>
  <c r="C25" i="6"/>
  <c r="A25" i="6"/>
  <c r="B26" i="6"/>
  <c r="AA25" i="6"/>
  <c r="Z26" i="6"/>
  <c r="Y25" i="6"/>
  <c r="I25" i="6"/>
  <c r="G25" i="6"/>
  <c r="H26" i="6"/>
  <c r="Z29" i="1"/>
  <c r="AA29" i="1" s="1"/>
  <c r="Y28" i="1"/>
  <c r="E29" i="1"/>
  <c r="F29" i="1" s="1"/>
  <c r="D28" i="1"/>
  <c r="AE26" i="6"/>
  <c r="AI30" i="1"/>
  <c r="AJ30" i="1" s="1"/>
  <c r="AH29" i="1"/>
  <c r="V28" i="1"/>
  <c r="W29" i="1"/>
  <c r="X29" i="1" s="1"/>
  <c r="AC28" i="1"/>
  <c r="AD28" i="1" s="1"/>
  <c r="AB27" i="1"/>
  <c r="M27" i="1"/>
  <c r="N28" i="1"/>
  <c r="O28" i="1" s="1"/>
  <c r="J28" i="1"/>
  <c r="K29" i="1"/>
  <c r="L29" i="1" s="1"/>
  <c r="Q29" i="1"/>
  <c r="R29" i="1" s="1"/>
  <c r="P28" i="1"/>
  <c r="AE29" i="1"/>
  <c r="AF30" i="1"/>
  <c r="AG30" i="1" s="1"/>
  <c r="G28" i="1"/>
  <c r="H29" i="1"/>
  <c r="I29" i="1" s="1"/>
  <c r="T28" i="1"/>
  <c r="U28" i="1" s="1"/>
  <c r="S27" i="1"/>
  <c r="B24" i="1"/>
  <c r="C24" i="1" s="1"/>
  <c r="A23" i="1"/>
  <c r="S22" i="7"/>
  <c r="T23" i="7"/>
  <c r="U23" i="7" s="1"/>
  <c r="G22" i="7"/>
  <c r="H23" i="7"/>
  <c r="I23" i="7" s="1"/>
  <c r="E23" i="7"/>
  <c r="F23" i="7" s="1"/>
  <c r="D22" i="7"/>
  <c r="AI23" i="7"/>
  <c r="AJ23" i="7" s="1"/>
  <c r="AH22" i="7"/>
  <c r="W23" i="7"/>
  <c r="X23" i="7" s="1"/>
  <c r="V22" i="7"/>
  <c r="N23" i="7"/>
  <c r="O23" i="7" s="1"/>
  <c r="M22" i="7"/>
  <c r="AE22" i="7"/>
  <c r="AF23" i="7"/>
  <c r="AG23" i="7" s="1"/>
  <c r="Q23" i="7"/>
  <c r="R23" i="7" s="1"/>
  <c r="P22" i="7"/>
  <c r="AC23" i="7"/>
  <c r="AD23" i="7" s="1"/>
  <c r="AB22" i="7"/>
  <c r="Y22" i="7"/>
  <c r="Z23" i="7"/>
  <c r="AA23" i="7" s="1"/>
  <c r="A22" i="7"/>
  <c r="B23" i="7"/>
  <c r="C23" i="7" s="1"/>
  <c r="AF27" i="8"/>
  <c r="AG27" i="8" s="1"/>
  <c r="AE26" i="8"/>
  <c r="Z27" i="8"/>
  <c r="AA27" i="8" s="1"/>
  <c r="Y26" i="8"/>
  <c r="W26" i="8"/>
  <c r="V25" i="8"/>
  <c r="B27" i="8"/>
  <c r="C27" i="8" s="1"/>
  <c r="A26" i="8"/>
  <c r="H27" i="8"/>
  <c r="I27" i="8" s="1"/>
  <c r="G26" i="8"/>
  <c r="K26" i="8"/>
  <c r="L26" i="8" s="1"/>
  <c r="J25" i="8"/>
  <c r="Q27" i="8"/>
  <c r="R27" i="8" s="1"/>
  <c r="P26" i="8"/>
  <c r="AI26" i="8"/>
  <c r="AJ26" i="8" s="1"/>
  <c r="AH25" i="8"/>
  <c r="AC26" i="8"/>
  <c r="AD26" i="8" s="1"/>
  <c r="AB25" i="8"/>
  <c r="N27" i="8"/>
  <c r="O27" i="8" s="1"/>
  <c r="M26" i="8"/>
  <c r="T27" i="8"/>
  <c r="U27" i="8" s="1"/>
  <c r="S26" i="8"/>
  <c r="E27" i="8"/>
  <c r="F27" i="8" s="1"/>
  <c r="D26" i="8"/>
  <c r="AF27" i="6"/>
  <c r="AG27" i="6" s="1"/>
  <c r="AH26" i="6"/>
  <c r="AI27" i="6"/>
  <c r="AJ27" i="6" s="1"/>
  <c r="L24" i="7" l="1"/>
  <c r="K25" i="7"/>
  <c r="J24" i="7"/>
  <c r="O26" i="6"/>
  <c r="M26" i="6"/>
  <c r="N27" i="6"/>
  <c r="I26" i="6"/>
  <c r="H27" i="6"/>
  <c r="G26" i="6"/>
  <c r="AA26" i="6"/>
  <c r="Z27" i="6"/>
  <c r="Y26" i="6"/>
  <c r="R26" i="6"/>
  <c r="P26" i="6"/>
  <c r="Q27" i="6"/>
  <c r="U26" i="6"/>
  <c r="S26" i="6"/>
  <c r="T27" i="6"/>
  <c r="AD26" i="6"/>
  <c r="AB26" i="6"/>
  <c r="AC27" i="6"/>
  <c r="L26" i="6"/>
  <c r="J26" i="6"/>
  <c r="K27" i="6"/>
  <c r="C26" i="6"/>
  <c r="A26" i="6"/>
  <c r="B27" i="6"/>
  <c r="F26" i="6"/>
  <c r="D26" i="6"/>
  <c r="E27" i="6"/>
  <c r="E30" i="1"/>
  <c r="F30" i="1" s="1"/>
  <c r="D29" i="1"/>
  <c r="Y29" i="1"/>
  <c r="Z30" i="1"/>
  <c r="AA30" i="1" s="1"/>
  <c r="AE27" i="6"/>
  <c r="S28" i="1"/>
  <c r="T29" i="1"/>
  <c r="U29" i="1" s="1"/>
  <c r="AF31" i="1"/>
  <c r="AG31" i="1" s="1"/>
  <c r="AE30" i="1"/>
  <c r="P29" i="1"/>
  <c r="Q30" i="1"/>
  <c r="R30" i="1" s="1"/>
  <c r="M28" i="1"/>
  <c r="N29" i="1"/>
  <c r="O29" i="1" s="1"/>
  <c r="AC29" i="1"/>
  <c r="AD29" i="1" s="1"/>
  <c r="AB28" i="1"/>
  <c r="J29" i="1"/>
  <c r="K30" i="1"/>
  <c r="L30" i="1" s="1"/>
  <c r="G29" i="1"/>
  <c r="H30" i="1"/>
  <c r="I30" i="1" s="1"/>
  <c r="V29" i="1"/>
  <c r="W30" i="1"/>
  <c r="X30" i="1" s="1"/>
  <c r="AH30" i="1"/>
  <c r="AI31" i="1"/>
  <c r="AJ31" i="1" s="1"/>
  <c r="B25" i="1"/>
  <c r="C25" i="1" s="1"/>
  <c r="A24" i="1"/>
  <c r="Z24" i="7"/>
  <c r="AA24" i="7" s="1"/>
  <c r="Y23" i="7"/>
  <c r="G23" i="7"/>
  <c r="H24" i="7"/>
  <c r="I24" i="7" s="1"/>
  <c r="Q24" i="7"/>
  <c r="R24" i="7" s="1"/>
  <c r="P23" i="7"/>
  <c r="M23" i="7"/>
  <c r="N24" i="7"/>
  <c r="O24" i="7" s="1"/>
  <c r="AI24" i="7"/>
  <c r="AJ24" i="7" s="1"/>
  <c r="AH23" i="7"/>
  <c r="B24" i="7"/>
  <c r="C24" i="7" s="1"/>
  <c r="A23" i="7"/>
  <c r="AE23" i="7"/>
  <c r="AF24" i="7"/>
  <c r="AG24" i="7" s="1"/>
  <c r="S23" i="7"/>
  <c r="T24" i="7"/>
  <c r="U24" i="7" s="1"/>
  <c r="AC24" i="7"/>
  <c r="AD24" i="7" s="1"/>
  <c r="AB23" i="7"/>
  <c r="W24" i="7"/>
  <c r="X24" i="7" s="1"/>
  <c r="V23" i="7"/>
  <c r="E24" i="7"/>
  <c r="F24" i="7" s="1"/>
  <c r="D23" i="7"/>
  <c r="E28" i="8"/>
  <c r="F28" i="8" s="1"/>
  <c r="D27" i="8"/>
  <c r="N28" i="8"/>
  <c r="O28" i="8" s="1"/>
  <c r="M27" i="8"/>
  <c r="AI27" i="8"/>
  <c r="AJ27" i="8" s="1"/>
  <c r="AH26" i="8"/>
  <c r="K27" i="8"/>
  <c r="L27" i="8" s="1"/>
  <c r="J26" i="8"/>
  <c r="B28" i="8"/>
  <c r="C28" i="8" s="1"/>
  <c r="A27" i="8"/>
  <c r="Z28" i="8"/>
  <c r="AA28" i="8" s="1"/>
  <c r="Y27" i="8"/>
  <c r="T28" i="8"/>
  <c r="U28" i="8" s="1"/>
  <c r="S27" i="8"/>
  <c r="AC27" i="8"/>
  <c r="AD27" i="8" s="1"/>
  <c r="AB26" i="8"/>
  <c r="Q28" i="8"/>
  <c r="R28" i="8" s="1"/>
  <c r="P27" i="8"/>
  <c r="H28" i="8"/>
  <c r="I28" i="8" s="1"/>
  <c r="G27" i="8"/>
  <c r="W27" i="8"/>
  <c r="V26" i="8"/>
  <c r="AF28" i="8"/>
  <c r="AG28" i="8" s="1"/>
  <c r="AE27" i="8"/>
  <c r="AH27" i="6"/>
  <c r="AI28" i="6"/>
  <c r="AJ28" i="6" s="1"/>
  <c r="AF28" i="6"/>
  <c r="AG28" i="6" s="1"/>
  <c r="L25" i="7" l="1"/>
  <c r="K26" i="7"/>
  <c r="J25" i="7"/>
  <c r="C27" i="6"/>
  <c r="A27" i="6"/>
  <c r="B28" i="6"/>
  <c r="R27" i="6"/>
  <c r="P27" i="6"/>
  <c r="Q28" i="6"/>
  <c r="AA27" i="6"/>
  <c r="Y27" i="6"/>
  <c r="Z28" i="6"/>
  <c r="F27" i="6"/>
  <c r="D27" i="6"/>
  <c r="E28" i="6"/>
  <c r="U27" i="6"/>
  <c r="S27" i="6"/>
  <c r="T28" i="6"/>
  <c r="O27" i="6"/>
  <c r="M27" i="6"/>
  <c r="N28" i="6"/>
  <c r="AD27" i="6"/>
  <c r="AB27" i="6"/>
  <c r="AC28" i="6"/>
  <c r="L27" i="6"/>
  <c r="J27" i="6"/>
  <c r="K28" i="6"/>
  <c r="I27" i="6"/>
  <c r="H28" i="6"/>
  <c r="G27" i="6"/>
  <c r="Y30" i="1"/>
  <c r="Z31" i="1"/>
  <c r="AA31" i="1" s="1"/>
  <c r="D30" i="1"/>
  <c r="E31" i="1"/>
  <c r="F31" i="1" s="1"/>
  <c r="AE28" i="6"/>
  <c r="N30" i="1"/>
  <c r="O30" i="1" s="1"/>
  <c r="M29" i="1"/>
  <c r="S29" i="1"/>
  <c r="T30" i="1"/>
  <c r="U30" i="1" s="1"/>
  <c r="AH31" i="1"/>
  <c r="AI32" i="1"/>
  <c r="AJ32" i="1" s="1"/>
  <c r="J30" i="1"/>
  <c r="K31" i="1"/>
  <c r="L31" i="1" s="1"/>
  <c r="P30" i="1"/>
  <c r="Q31" i="1"/>
  <c r="R31" i="1" s="1"/>
  <c r="H31" i="1"/>
  <c r="I31" i="1" s="1"/>
  <c r="G30" i="1"/>
  <c r="V30" i="1"/>
  <c r="W31" i="1"/>
  <c r="X31" i="1" s="1"/>
  <c r="AC30" i="1"/>
  <c r="AD30" i="1" s="1"/>
  <c r="AB29" i="1"/>
  <c r="AE31" i="1"/>
  <c r="AF32" i="1"/>
  <c r="AG32" i="1" s="1"/>
  <c r="B26" i="1"/>
  <c r="C26" i="1" s="1"/>
  <c r="A25" i="1"/>
  <c r="S24" i="7"/>
  <c r="T25" i="7"/>
  <c r="U25" i="7" s="1"/>
  <c r="N25" i="7"/>
  <c r="O25" i="7" s="1"/>
  <c r="M24" i="7"/>
  <c r="G24" i="7"/>
  <c r="H25" i="7"/>
  <c r="I25" i="7" s="1"/>
  <c r="W25" i="7"/>
  <c r="X25" i="7" s="1"/>
  <c r="V24" i="7"/>
  <c r="A24" i="7"/>
  <c r="B25" i="7"/>
  <c r="C25" i="7" s="1"/>
  <c r="AE24" i="7"/>
  <c r="AF25" i="7"/>
  <c r="AG25" i="7" s="1"/>
  <c r="E25" i="7"/>
  <c r="F25" i="7" s="1"/>
  <c r="D24" i="7"/>
  <c r="AC25" i="7"/>
  <c r="AD25" i="7" s="1"/>
  <c r="AB24" i="7"/>
  <c r="AI25" i="7"/>
  <c r="AJ25" i="7" s="1"/>
  <c r="AH24" i="7"/>
  <c r="Q25" i="7"/>
  <c r="R25" i="7" s="1"/>
  <c r="P24" i="7"/>
  <c r="Y24" i="7"/>
  <c r="Z25" i="7"/>
  <c r="AA25" i="7" s="1"/>
  <c r="AF29" i="8"/>
  <c r="AG29" i="8" s="1"/>
  <c r="AE28" i="8"/>
  <c r="H29" i="8"/>
  <c r="I29" i="8" s="1"/>
  <c r="G28" i="8"/>
  <c r="AC28" i="8"/>
  <c r="AD28" i="8" s="1"/>
  <c r="AB27" i="8"/>
  <c r="Z29" i="8"/>
  <c r="AA29" i="8" s="1"/>
  <c r="Y28" i="8"/>
  <c r="K28" i="8"/>
  <c r="L28" i="8" s="1"/>
  <c r="J27" i="8"/>
  <c r="N29" i="8"/>
  <c r="O29" i="8" s="1"/>
  <c r="M28" i="8"/>
  <c r="W28" i="8"/>
  <c r="V27" i="8"/>
  <c r="Q29" i="8"/>
  <c r="R29" i="8" s="1"/>
  <c r="P28" i="8"/>
  <c r="T29" i="8"/>
  <c r="U29" i="8" s="1"/>
  <c r="S28" i="8"/>
  <c r="B29" i="8"/>
  <c r="C29" i="8" s="1"/>
  <c r="A28" i="8"/>
  <c r="AI28" i="8"/>
  <c r="AJ28" i="8" s="1"/>
  <c r="AH27" i="8"/>
  <c r="E29" i="8"/>
  <c r="F29" i="8" s="1"/>
  <c r="D28" i="8"/>
  <c r="AF29" i="6"/>
  <c r="AG29" i="6" s="1"/>
  <c r="AH28" i="6"/>
  <c r="AI29" i="6"/>
  <c r="AJ29" i="6" s="1"/>
  <c r="L26" i="7" l="1"/>
  <c r="K27" i="7"/>
  <c r="J26" i="7"/>
  <c r="L28" i="6"/>
  <c r="J28" i="6"/>
  <c r="K29" i="6"/>
  <c r="F28" i="6"/>
  <c r="D28" i="6"/>
  <c r="E29" i="6"/>
  <c r="U28" i="6"/>
  <c r="S28" i="6"/>
  <c r="T29" i="6"/>
  <c r="C28" i="6"/>
  <c r="A28" i="6"/>
  <c r="B29" i="6"/>
  <c r="I28" i="6"/>
  <c r="G28" i="6"/>
  <c r="H29" i="6"/>
  <c r="O28" i="6"/>
  <c r="M28" i="6"/>
  <c r="N29" i="6"/>
  <c r="R28" i="6"/>
  <c r="P28" i="6"/>
  <c r="Q29" i="6"/>
  <c r="AD28" i="6"/>
  <c r="AC29" i="6"/>
  <c r="AB28" i="6"/>
  <c r="AA28" i="6"/>
  <c r="Y28" i="6"/>
  <c r="Z29" i="6"/>
  <c r="Z32" i="1"/>
  <c r="AA32" i="1" s="1"/>
  <c r="Y31" i="1"/>
  <c r="E32" i="1"/>
  <c r="F32" i="1" s="1"/>
  <c r="D31" i="1"/>
  <c r="AE29" i="6"/>
  <c r="K32" i="1"/>
  <c r="L32" i="1" s="1"/>
  <c r="J31" i="1"/>
  <c r="AB30" i="1"/>
  <c r="AC31" i="1"/>
  <c r="AD31" i="1" s="1"/>
  <c r="AE32" i="1"/>
  <c r="AF33" i="1"/>
  <c r="AG33" i="1" s="1"/>
  <c r="V31" i="1"/>
  <c r="W32" i="1"/>
  <c r="X32" i="1" s="1"/>
  <c r="Q32" i="1"/>
  <c r="R32" i="1" s="1"/>
  <c r="P31" i="1"/>
  <c r="H32" i="1"/>
  <c r="I32" i="1" s="1"/>
  <c r="G31" i="1"/>
  <c r="AI33" i="1"/>
  <c r="AJ33" i="1" s="1"/>
  <c r="AH32" i="1"/>
  <c r="S30" i="1"/>
  <c r="T31" i="1"/>
  <c r="U31" i="1" s="1"/>
  <c r="N31" i="1"/>
  <c r="O31" i="1" s="1"/>
  <c r="M30" i="1"/>
  <c r="B27" i="1"/>
  <c r="C27" i="1" s="1"/>
  <c r="A26" i="1"/>
  <c r="AE25" i="7"/>
  <c r="AF26" i="7"/>
  <c r="AG26" i="7" s="1"/>
  <c r="Q26" i="7"/>
  <c r="R26" i="7" s="1"/>
  <c r="P25" i="7"/>
  <c r="AC26" i="7"/>
  <c r="AD26" i="7" s="1"/>
  <c r="AB25" i="7"/>
  <c r="W26" i="7"/>
  <c r="X26" i="7" s="1"/>
  <c r="V25" i="7"/>
  <c r="M25" i="7"/>
  <c r="N26" i="7"/>
  <c r="O26" i="7" s="1"/>
  <c r="Z26" i="7"/>
  <c r="AA26" i="7" s="1"/>
  <c r="Y25" i="7"/>
  <c r="B26" i="7"/>
  <c r="C26" i="7" s="1"/>
  <c r="A25" i="7"/>
  <c r="G25" i="7"/>
  <c r="H26" i="7"/>
  <c r="I26" i="7" s="1"/>
  <c r="S25" i="7"/>
  <c r="T26" i="7"/>
  <c r="U26" i="7" s="1"/>
  <c r="AI26" i="7"/>
  <c r="AJ26" i="7" s="1"/>
  <c r="AH25" i="7"/>
  <c r="E26" i="7"/>
  <c r="F26" i="7" s="1"/>
  <c r="D25" i="7"/>
  <c r="E30" i="8"/>
  <c r="F30" i="8" s="1"/>
  <c r="D29" i="8"/>
  <c r="B30" i="8"/>
  <c r="C30" i="8" s="1"/>
  <c r="A29" i="8"/>
  <c r="Q30" i="8"/>
  <c r="R30" i="8" s="1"/>
  <c r="P29" i="8"/>
  <c r="N30" i="8"/>
  <c r="O30" i="8" s="1"/>
  <c r="M29" i="8"/>
  <c r="Z30" i="8"/>
  <c r="AA30" i="8" s="1"/>
  <c r="Y29" i="8"/>
  <c r="H30" i="8"/>
  <c r="I30" i="8" s="1"/>
  <c r="G29" i="8"/>
  <c r="AI29" i="8"/>
  <c r="AJ29" i="8" s="1"/>
  <c r="AH28" i="8"/>
  <c r="T30" i="8"/>
  <c r="U30" i="8" s="1"/>
  <c r="S29" i="8"/>
  <c r="W29" i="8"/>
  <c r="V28" i="8"/>
  <c r="K29" i="8"/>
  <c r="L29" i="8" s="1"/>
  <c r="J28" i="8"/>
  <c r="AC29" i="8"/>
  <c r="AD29" i="8" s="1"/>
  <c r="AB28" i="8"/>
  <c r="AF30" i="8"/>
  <c r="AG30" i="8" s="1"/>
  <c r="AE29" i="8"/>
  <c r="AH29" i="6"/>
  <c r="AI30" i="6"/>
  <c r="AJ30" i="6" s="1"/>
  <c r="AF30" i="6"/>
  <c r="AG30" i="6" s="1"/>
  <c r="L27" i="7" l="1"/>
  <c r="J27" i="7"/>
  <c r="K28" i="7"/>
  <c r="C29" i="6"/>
  <c r="B30" i="6"/>
  <c r="A29" i="6"/>
  <c r="AA29" i="6"/>
  <c r="Z30" i="6"/>
  <c r="Y29" i="6"/>
  <c r="AD29" i="6"/>
  <c r="AC30" i="6"/>
  <c r="AB29" i="6"/>
  <c r="I29" i="6"/>
  <c r="H30" i="6"/>
  <c r="G29" i="6"/>
  <c r="L29" i="6"/>
  <c r="J29" i="6"/>
  <c r="K30" i="6"/>
  <c r="O29" i="6"/>
  <c r="M29" i="6"/>
  <c r="N30" i="6"/>
  <c r="F29" i="6"/>
  <c r="E30" i="6"/>
  <c r="D29" i="6"/>
  <c r="R29" i="6"/>
  <c r="P29" i="6"/>
  <c r="Q30" i="6"/>
  <c r="U29" i="6"/>
  <c r="S29" i="6"/>
  <c r="T30" i="6"/>
  <c r="D32" i="1"/>
  <c r="Y32" i="1"/>
  <c r="Z33" i="1"/>
  <c r="AA33" i="1" s="1"/>
  <c r="AE30" i="6"/>
  <c r="AE33" i="1"/>
  <c r="M31" i="1"/>
  <c r="N32" i="1"/>
  <c r="O32" i="1" s="1"/>
  <c r="G32" i="1"/>
  <c r="H33" i="1"/>
  <c r="I33" i="1" s="1"/>
  <c r="P32" i="1"/>
  <c r="Q33" i="1"/>
  <c r="R33" i="1" s="1"/>
  <c r="T32" i="1"/>
  <c r="U32" i="1" s="1"/>
  <c r="S31" i="1"/>
  <c r="AH33" i="1"/>
  <c r="AI34" i="1"/>
  <c r="AJ34" i="1" s="1"/>
  <c r="J32" i="1"/>
  <c r="K33" i="1"/>
  <c r="L33" i="1" s="1"/>
  <c r="W33" i="1"/>
  <c r="X33" i="1" s="1"/>
  <c r="V32" i="1"/>
  <c r="AC32" i="1"/>
  <c r="AD32" i="1" s="1"/>
  <c r="AB31" i="1"/>
  <c r="B28" i="1"/>
  <c r="C28" i="1" s="1"/>
  <c r="A27" i="1"/>
  <c r="G26" i="7"/>
  <c r="H27" i="7"/>
  <c r="I27" i="7" s="1"/>
  <c r="AI27" i="7"/>
  <c r="AJ27" i="7" s="1"/>
  <c r="AH26" i="7"/>
  <c r="Y26" i="7"/>
  <c r="Z27" i="7"/>
  <c r="AA27" i="7" s="1"/>
  <c r="W27" i="7"/>
  <c r="X27" i="7" s="1"/>
  <c r="V26" i="7"/>
  <c r="Q27" i="7"/>
  <c r="R27" i="7" s="1"/>
  <c r="P26" i="7"/>
  <c r="S26" i="7"/>
  <c r="T27" i="7"/>
  <c r="U27" i="7" s="1"/>
  <c r="N27" i="7"/>
  <c r="O27" i="7" s="1"/>
  <c r="M26" i="7"/>
  <c r="AE26" i="7"/>
  <c r="AF27" i="7"/>
  <c r="AG27" i="7" s="1"/>
  <c r="E27" i="7"/>
  <c r="F27" i="7" s="1"/>
  <c r="D26" i="7"/>
  <c r="A26" i="7"/>
  <c r="B27" i="7"/>
  <c r="C27" i="7" s="1"/>
  <c r="AC27" i="7"/>
  <c r="AD27" i="7" s="1"/>
  <c r="AB26" i="7"/>
  <c r="AF31" i="8"/>
  <c r="AG31" i="8" s="1"/>
  <c r="AE30" i="8"/>
  <c r="K30" i="8"/>
  <c r="L30" i="8" s="1"/>
  <c r="J29" i="8"/>
  <c r="T31" i="8"/>
  <c r="U31" i="8" s="1"/>
  <c r="S30" i="8"/>
  <c r="H31" i="8"/>
  <c r="I31" i="8" s="1"/>
  <c r="G30" i="8"/>
  <c r="N31" i="8"/>
  <c r="O31" i="8" s="1"/>
  <c r="M30" i="8"/>
  <c r="B31" i="8"/>
  <c r="C31" i="8" s="1"/>
  <c r="A30" i="8"/>
  <c r="AC30" i="8"/>
  <c r="AD30" i="8" s="1"/>
  <c r="AB29" i="8"/>
  <c r="W30" i="8"/>
  <c r="V29" i="8"/>
  <c r="AI30" i="8"/>
  <c r="AJ30" i="8" s="1"/>
  <c r="AH29" i="8"/>
  <c r="Z31" i="8"/>
  <c r="AA31" i="8" s="1"/>
  <c r="Y30" i="8"/>
  <c r="Q31" i="8"/>
  <c r="R31" i="8" s="1"/>
  <c r="P30" i="8"/>
  <c r="E31" i="8"/>
  <c r="D30" i="8"/>
  <c r="AF31" i="6"/>
  <c r="AG31" i="6" s="1"/>
  <c r="AH30" i="6"/>
  <c r="AI31" i="6"/>
  <c r="AJ31" i="6" s="1"/>
  <c r="L28" i="7" l="1"/>
  <c r="K29" i="7"/>
  <c r="J28" i="7"/>
  <c r="R30" i="6"/>
  <c r="P30" i="6"/>
  <c r="Q31" i="6"/>
  <c r="F30" i="6"/>
  <c r="E31" i="6"/>
  <c r="E32" i="6" s="1"/>
  <c r="D30" i="6"/>
  <c r="AD30" i="6"/>
  <c r="AB30" i="6"/>
  <c r="AC31" i="6"/>
  <c r="U30" i="6"/>
  <c r="S30" i="6"/>
  <c r="T31" i="6"/>
  <c r="L30" i="6"/>
  <c r="J30" i="6"/>
  <c r="K31" i="6"/>
  <c r="I30" i="6"/>
  <c r="G30" i="6"/>
  <c r="H31" i="6"/>
  <c r="O30" i="6"/>
  <c r="M30" i="6"/>
  <c r="N31" i="6"/>
  <c r="C30" i="6"/>
  <c r="A30" i="6"/>
  <c r="B31" i="6"/>
  <c r="F31" i="8"/>
  <c r="E32" i="8"/>
  <c r="F32" i="8" s="1"/>
  <c r="AA30" i="6"/>
  <c r="Y30" i="6"/>
  <c r="Z31" i="6"/>
  <c r="Y33" i="1"/>
  <c r="AE31" i="6"/>
  <c r="P33" i="1"/>
  <c r="G33" i="1"/>
  <c r="H34" i="1"/>
  <c r="I34" i="1" s="1"/>
  <c r="W34" i="1"/>
  <c r="X34" i="1" s="1"/>
  <c r="V33" i="1"/>
  <c r="AB32" i="1"/>
  <c r="AC33" i="1"/>
  <c r="AD33" i="1" s="1"/>
  <c r="J33" i="1"/>
  <c r="AH34" i="1"/>
  <c r="S32" i="1"/>
  <c r="T33" i="1"/>
  <c r="U33" i="1" s="1"/>
  <c r="N33" i="1"/>
  <c r="O33" i="1" s="1"/>
  <c r="M32" i="1"/>
  <c r="B29" i="1"/>
  <c r="C29" i="1" s="1"/>
  <c r="A28" i="1"/>
  <c r="B28" i="7"/>
  <c r="C28" i="7" s="1"/>
  <c r="A27" i="7"/>
  <c r="AE27" i="7"/>
  <c r="AF28" i="7"/>
  <c r="AG28" i="7" s="1"/>
  <c r="S27" i="7"/>
  <c r="T28" i="7"/>
  <c r="U28" i="7" s="1"/>
  <c r="W28" i="7"/>
  <c r="X28" i="7" s="1"/>
  <c r="V27" i="7"/>
  <c r="AI28" i="7"/>
  <c r="AJ28" i="7" s="1"/>
  <c r="AH27" i="7"/>
  <c r="Z28" i="7"/>
  <c r="AA28" i="7" s="1"/>
  <c r="Y27" i="7"/>
  <c r="G27" i="7"/>
  <c r="H28" i="7"/>
  <c r="I28" i="7" s="1"/>
  <c r="AC28" i="7"/>
  <c r="AD28" i="7" s="1"/>
  <c r="AB27" i="7"/>
  <c r="E28" i="7"/>
  <c r="F28" i="7" s="1"/>
  <c r="D27" i="7"/>
  <c r="M27" i="7"/>
  <c r="N28" i="7"/>
  <c r="O28" i="7" s="1"/>
  <c r="Q28" i="7"/>
  <c r="R28" i="7" s="1"/>
  <c r="P27" i="7"/>
  <c r="D31" i="8"/>
  <c r="D32" i="8"/>
  <c r="Z32" i="8"/>
  <c r="AA32" i="8" s="1"/>
  <c r="Y31" i="8"/>
  <c r="W31" i="8"/>
  <c r="V30" i="8"/>
  <c r="B32" i="8"/>
  <c r="C32" i="8" s="1"/>
  <c r="A31" i="8"/>
  <c r="H32" i="8"/>
  <c r="I32" i="8" s="1"/>
  <c r="G31" i="8"/>
  <c r="K31" i="8"/>
  <c r="L31" i="8" s="1"/>
  <c r="J30" i="8"/>
  <c r="Q32" i="8"/>
  <c r="R32" i="8" s="1"/>
  <c r="P31" i="8"/>
  <c r="AI31" i="8"/>
  <c r="AJ31" i="8" s="1"/>
  <c r="AH30" i="8"/>
  <c r="AC31" i="8"/>
  <c r="AD31" i="8" s="1"/>
  <c r="AB30" i="8"/>
  <c r="N32" i="8"/>
  <c r="O32" i="8" s="1"/>
  <c r="M31" i="8"/>
  <c r="T32" i="8"/>
  <c r="U32" i="8" s="1"/>
  <c r="S31" i="8"/>
  <c r="AF32" i="8"/>
  <c r="AG32" i="8" s="1"/>
  <c r="AE31" i="8"/>
  <c r="AI32" i="6"/>
  <c r="AJ32" i="6" s="1"/>
  <c r="AH31" i="6"/>
  <c r="AF32" i="6"/>
  <c r="AG32" i="6" s="1"/>
  <c r="D32" i="6" l="1"/>
  <c r="F32" i="6"/>
  <c r="L29" i="7"/>
  <c r="J29" i="7"/>
  <c r="K30" i="7"/>
  <c r="C31" i="6"/>
  <c r="A31" i="6"/>
  <c r="B32" i="6"/>
  <c r="U31" i="6"/>
  <c r="S31" i="6"/>
  <c r="T32" i="6"/>
  <c r="L31" i="6"/>
  <c r="K32" i="6"/>
  <c r="J31" i="6"/>
  <c r="R31" i="6"/>
  <c r="P31" i="6"/>
  <c r="Q32" i="6"/>
  <c r="I31" i="6"/>
  <c r="H32" i="6"/>
  <c r="G31" i="6"/>
  <c r="AA31" i="6"/>
  <c r="Y31" i="6"/>
  <c r="Z32" i="6"/>
  <c r="O31" i="6"/>
  <c r="M31" i="6"/>
  <c r="N32" i="6"/>
  <c r="AD31" i="6"/>
  <c r="AC32" i="6"/>
  <c r="AB31" i="6"/>
  <c r="F31" i="6"/>
  <c r="D31" i="6"/>
  <c r="AE32" i="6"/>
  <c r="S33" i="1"/>
  <c r="T34" i="1"/>
  <c r="U34" i="1" s="1"/>
  <c r="G34" i="1"/>
  <c r="M33" i="1"/>
  <c r="N34" i="1"/>
  <c r="O34" i="1" s="1"/>
  <c r="AB33" i="1"/>
  <c r="AC34" i="1"/>
  <c r="AD34" i="1" s="1"/>
  <c r="V34" i="1"/>
  <c r="B30" i="1"/>
  <c r="C30" i="1" s="1"/>
  <c r="A29" i="1"/>
  <c r="N29" i="7"/>
  <c r="O29" i="7" s="1"/>
  <c r="M28" i="7"/>
  <c r="AE28" i="7"/>
  <c r="AF29" i="7"/>
  <c r="AG29" i="7" s="1"/>
  <c r="AC29" i="7"/>
  <c r="AD29" i="7" s="1"/>
  <c r="AB28" i="7"/>
  <c r="Y28" i="7"/>
  <c r="Z29" i="7"/>
  <c r="AA29" i="7" s="1"/>
  <c r="W29" i="7"/>
  <c r="X29" i="7" s="1"/>
  <c r="V28" i="7"/>
  <c r="G28" i="7"/>
  <c r="H29" i="7"/>
  <c r="I29" i="7" s="1"/>
  <c r="S28" i="7"/>
  <c r="T29" i="7"/>
  <c r="U29" i="7" s="1"/>
  <c r="Q29" i="7"/>
  <c r="R29" i="7" s="1"/>
  <c r="P28" i="7"/>
  <c r="E29" i="7"/>
  <c r="F29" i="7" s="1"/>
  <c r="D28" i="7"/>
  <c r="AI29" i="7"/>
  <c r="AJ29" i="7" s="1"/>
  <c r="AH28" i="7"/>
  <c r="A28" i="7"/>
  <c r="B29" i="7"/>
  <c r="C29" i="7" s="1"/>
  <c r="AF33" i="8"/>
  <c r="AG33" i="8" s="1"/>
  <c r="AE32" i="8"/>
  <c r="N33" i="8"/>
  <c r="O33" i="8" s="1"/>
  <c r="M32" i="8"/>
  <c r="AI32" i="8"/>
  <c r="AJ32" i="8" s="1"/>
  <c r="AH31" i="8"/>
  <c r="K32" i="8"/>
  <c r="L32" i="8" s="1"/>
  <c r="J31" i="8"/>
  <c r="B33" i="8"/>
  <c r="C33" i="8" s="1"/>
  <c r="A32" i="8"/>
  <c r="Z33" i="8"/>
  <c r="AA33" i="8" s="1"/>
  <c r="Y32" i="8"/>
  <c r="T33" i="8"/>
  <c r="U33" i="8" s="1"/>
  <c r="S32" i="8"/>
  <c r="AC32" i="8"/>
  <c r="AD32" i="8" s="1"/>
  <c r="AB31" i="8"/>
  <c r="P32" i="8"/>
  <c r="Q33" i="8"/>
  <c r="R33" i="8" s="1"/>
  <c r="H33" i="8"/>
  <c r="I33" i="8" s="1"/>
  <c r="G32" i="8"/>
  <c r="W32" i="8"/>
  <c r="V31" i="8"/>
  <c r="AF33" i="6"/>
  <c r="AH32" i="6"/>
  <c r="AI33" i="6"/>
  <c r="AJ33" i="6" s="1"/>
  <c r="L30" i="7" l="1"/>
  <c r="J30" i="7"/>
  <c r="K31" i="7"/>
  <c r="R32" i="6"/>
  <c r="P32" i="6"/>
  <c r="Q33" i="6"/>
  <c r="L32" i="6"/>
  <c r="K33" i="6"/>
  <c r="J32" i="6"/>
  <c r="AE33" i="6"/>
  <c r="AG33" i="6"/>
  <c r="AD32" i="6"/>
  <c r="AC33" i="6"/>
  <c r="AB32" i="6"/>
  <c r="C32" i="6"/>
  <c r="A32" i="6"/>
  <c r="B33" i="6"/>
  <c r="AA32" i="6"/>
  <c r="Y32" i="6"/>
  <c r="Z33" i="6"/>
  <c r="I32" i="6"/>
  <c r="G32" i="6"/>
  <c r="H33" i="6"/>
  <c r="U32" i="6"/>
  <c r="S32" i="6"/>
  <c r="T33" i="6"/>
  <c r="O32" i="6"/>
  <c r="N33" i="6"/>
  <c r="M32" i="6"/>
  <c r="AB34" i="1"/>
  <c r="M34" i="1"/>
  <c r="S34" i="1"/>
  <c r="P33" i="8"/>
  <c r="AE33" i="8"/>
  <c r="Y33" i="8"/>
  <c r="B31" i="1"/>
  <c r="C31" i="1" s="1"/>
  <c r="A30" i="1"/>
  <c r="G29" i="7"/>
  <c r="H30" i="7"/>
  <c r="I30" i="7" s="1"/>
  <c r="Z30" i="7"/>
  <c r="AA30" i="7" s="1"/>
  <c r="Y29" i="7"/>
  <c r="AE29" i="7"/>
  <c r="AF30" i="7"/>
  <c r="AG30" i="7" s="1"/>
  <c r="AI30" i="7"/>
  <c r="AJ30" i="7" s="1"/>
  <c r="AH29" i="7"/>
  <c r="Q30" i="7"/>
  <c r="R30" i="7" s="1"/>
  <c r="P29" i="7"/>
  <c r="B30" i="7"/>
  <c r="C30" i="7" s="1"/>
  <c r="A29" i="7"/>
  <c r="S29" i="7"/>
  <c r="T30" i="7"/>
  <c r="U30" i="7" s="1"/>
  <c r="E30" i="7"/>
  <c r="F30" i="7" s="1"/>
  <c r="D29" i="7"/>
  <c r="W30" i="7"/>
  <c r="X30" i="7" s="1"/>
  <c r="V29" i="7"/>
  <c r="AC30" i="7"/>
  <c r="AD30" i="7" s="1"/>
  <c r="AB29" i="7"/>
  <c r="M29" i="7"/>
  <c r="N30" i="7"/>
  <c r="O30" i="7" s="1"/>
  <c r="G33" i="8"/>
  <c r="H34" i="8"/>
  <c r="I34" i="8" s="1"/>
  <c r="AB32" i="8"/>
  <c r="AC33" i="8"/>
  <c r="AD33" i="8" s="1"/>
  <c r="J32" i="8"/>
  <c r="K33" i="8"/>
  <c r="L33" i="8" s="1"/>
  <c r="N34" i="8"/>
  <c r="O34" i="8" s="1"/>
  <c r="M33" i="8"/>
  <c r="V32" i="8"/>
  <c r="W33" i="8"/>
  <c r="S33" i="8"/>
  <c r="T34" i="8"/>
  <c r="U34" i="8" s="1"/>
  <c r="B34" i="8"/>
  <c r="C34" i="8" s="1"/>
  <c r="A33" i="8"/>
  <c r="AH32" i="8"/>
  <c r="AI33" i="8"/>
  <c r="AJ33" i="8" s="1"/>
  <c r="AI34" i="6"/>
  <c r="AJ34" i="6" s="1"/>
  <c r="AH33" i="6"/>
  <c r="L31" i="7" l="1"/>
  <c r="K32" i="7"/>
  <c r="J31" i="7"/>
  <c r="I33" i="6"/>
  <c r="G33" i="6"/>
  <c r="H34" i="6"/>
  <c r="U33" i="6"/>
  <c r="T34" i="6"/>
  <c r="S33" i="6"/>
  <c r="R33" i="6"/>
  <c r="P33" i="6"/>
  <c r="C33" i="6"/>
  <c r="A33" i="6"/>
  <c r="B34" i="6"/>
  <c r="AD33" i="6"/>
  <c r="AB33" i="6"/>
  <c r="AC34" i="6"/>
  <c r="O33" i="6"/>
  <c r="M33" i="6"/>
  <c r="N34" i="6"/>
  <c r="AA33" i="6"/>
  <c r="Y33" i="6"/>
  <c r="L33" i="6"/>
  <c r="J33" i="6"/>
  <c r="AH34" i="6"/>
  <c r="B32" i="1"/>
  <c r="C32" i="1" s="1"/>
  <c r="A31" i="1"/>
  <c r="A34" i="8"/>
  <c r="S34" i="8"/>
  <c r="M34" i="8"/>
  <c r="J33" i="8"/>
  <c r="G34" i="8"/>
  <c r="AC31" i="7"/>
  <c r="AD31" i="7" s="1"/>
  <c r="AB30" i="7"/>
  <c r="E31" i="7"/>
  <c r="D30" i="7"/>
  <c r="A30" i="7"/>
  <c r="B31" i="7"/>
  <c r="C31" i="7" s="1"/>
  <c r="AI31" i="7"/>
  <c r="AJ31" i="7" s="1"/>
  <c r="AH30" i="7"/>
  <c r="Z31" i="7"/>
  <c r="AA31" i="7" s="1"/>
  <c r="Y30" i="7"/>
  <c r="N31" i="7"/>
  <c r="O31" i="7" s="1"/>
  <c r="M30" i="7"/>
  <c r="S30" i="7"/>
  <c r="T31" i="7"/>
  <c r="U31" i="7" s="1"/>
  <c r="AF31" i="7"/>
  <c r="AG31" i="7" s="1"/>
  <c r="AE30" i="7"/>
  <c r="G30" i="7"/>
  <c r="H31" i="7"/>
  <c r="I31" i="7" s="1"/>
  <c r="W31" i="7"/>
  <c r="X31" i="7" s="1"/>
  <c r="V30" i="7"/>
  <c r="Q31" i="7"/>
  <c r="R31" i="7" s="1"/>
  <c r="P30" i="7"/>
  <c r="AI34" i="8"/>
  <c r="AJ34" i="8" s="1"/>
  <c r="AH33" i="8"/>
  <c r="AC34" i="8"/>
  <c r="AD34" i="8" s="1"/>
  <c r="AB33" i="8"/>
  <c r="W34" i="8"/>
  <c r="V33" i="8"/>
  <c r="F31" i="7" l="1"/>
  <c r="E32" i="7"/>
  <c r="L32" i="7"/>
  <c r="J32" i="7"/>
  <c r="K33" i="7"/>
  <c r="C34" i="6"/>
  <c r="A34" i="6"/>
  <c r="I34" i="6"/>
  <c r="G34" i="6"/>
  <c r="AD34" i="6"/>
  <c r="AB34" i="6"/>
  <c r="O34" i="6"/>
  <c r="M34" i="6"/>
  <c r="U34" i="6"/>
  <c r="S34" i="6"/>
  <c r="V34" i="8"/>
  <c r="B33" i="1"/>
  <c r="C33" i="1" s="1"/>
  <c r="A32" i="1"/>
  <c r="AB34" i="8"/>
  <c r="AH34" i="8"/>
  <c r="D31" i="7"/>
  <c r="W32" i="7"/>
  <c r="X32" i="7" s="1"/>
  <c r="V31" i="7"/>
  <c r="AF32" i="7"/>
  <c r="AG32" i="7" s="1"/>
  <c r="AE31" i="7"/>
  <c r="N32" i="7"/>
  <c r="O32" i="7" s="1"/>
  <c r="M31" i="7"/>
  <c r="AI32" i="7"/>
  <c r="AJ32" i="7" s="1"/>
  <c r="AH31" i="7"/>
  <c r="G31" i="7"/>
  <c r="H32" i="7"/>
  <c r="I32" i="7" s="1"/>
  <c r="T32" i="7"/>
  <c r="U32" i="7" s="1"/>
  <c r="S31" i="7"/>
  <c r="B32" i="7"/>
  <c r="C32" i="7" s="1"/>
  <c r="A31" i="7"/>
  <c r="Q32" i="7"/>
  <c r="R32" i="7" s="1"/>
  <c r="P31" i="7"/>
  <c r="Z32" i="7"/>
  <c r="AA32" i="7" s="1"/>
  <c r="Y31" i="7"/>
  <c r="AC32" i="7"/>
  <c r="AD32" i="7" s="1"/>
  <c r="AB31" i="7"/>
  <c r="F32" i="7" l="1"/>
  <c r="D32" i="7"/>
  <c r="L33" i="7"/>
  <c r="J33" i="7"/>
  <c r="B34" i="1"/>
  <c r="C34" i="1" s="1"/>
  <c r="A33" i="1"/>
  <c r="Z33" i="7"/>
  <c r="AA33" i="7" s="1"/>
  <c r="Y32" i="7"/>
  <c r="AB32" i="7"/>
  <c r="AC33" i="7"/>
  <c r="AD33" i="7" s="1"/>
  <c r="P32" i="7"/>
  <c r="Q33" i="7"/>
  <c r="R33" i="7" s="1"/>
  <c r="T33" i="7"/>
  <c r="U33" i="7" s="1"/>
  <c r="S32" i="7"/>
  <c r="AH32" i="7"/>
  <c r="AI33" i="7"/>
  <c r="AJ33" i="7" s="1"/>
  <c r="AF33" i="7"/>
  <c r="AG33" i="7" s="1"/>
  <c r="AE32" i="7"/>
  <c r="H33" i="7"/>
  <c r="I33" i="7" s="1"/>
  <c r="G32" i="7"/>
  <c r="B33" i="7"/>
  <c r="C33" i="7" s="1"/>
  <c r="A32" i="7"/>
  <c r="N33" i="7"/>
  <c r="O33" i="7" s="1"/>
  <c r="M32" i="7"/>
  <c r="V32" i="7"/>
  <c r="W33" i="7"/>
  <c r="X33" i="7" s="1"/>
  <c r="AE33" i="7" l="1"/>
  <c r="P33" i="7"/>
  <c r="A34" i="1"/>
  <c r="Y33" i="7"/>
  <c r="W34" i="7"/>
  <c r="X34" i="7" s="1"/>
  <c r="V33" i="7"/>
  <c r="AB33" i="7"/>
  <c r="AC34" i="7"/>
  <c r="AD34" i="7" s="1"/>
  <c r="B34" i="7"/>
  <c r="C34" i="7" s="1"/>
  <c r="A33" i="7"/>
  <c r="S33" i="7"/>
  <c r="T34" i="7"/>
  <c r="U34" i="7" s="1"/>
  <c r="AI34" i="7"/>
  <c r="AJ34" i="7" s="1"/>
  <c r="AH33" i="7"/>
  <c r="N34" i="7"/>
  <c r="O34" i="7" s="1"/>
  <c r="M33" i="7"/>
  <c r="G33" i="7"/>
  <c r="H34" i="7"/>
  <c r="I34" i="7" s="1"/>
  <c r="V34" i="7" l="1"/>
  <c r="S34" i="7"/>
  <c r="AB34" i="7"/>
  <c r="M34" i="7"/>
  <c r="G34" i="7"/>
  <c r="AH34" i="7"/>
  <c r="A34" i="7"/>
</calcChain>
</file>

<file path=xl/sharedStrings.xml><?xml version="1.0" encoding="utf-8"?>
<sst xmlns="http://schemas.openxmlformats.org/spreadsheetml/2006/main" count="237" uniqueCount="41">
  <si>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</si>
  <si>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</si>
  <si>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</si>
  <si>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</si>
  <si>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</si>
  <si>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</si>
  <si>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</si>
  <si>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</si>
  <si>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</si>
  <si>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</si>
  <si>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</si>
  <si>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</si>
  <si>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 de l'an</t>
  </si>
  <si>
    <t>Vendredi de pâques</t>
  </si>
  <si>
    <t>jours</t>
  </si>
  <si>
    <t>liste automatique des jours fériés</t>
  </si>
  <si>
    <t>Pâques</t>
  </si>
  <si>
    <t>lundi Pâques</t>
  </si>
  <si>
    <t>Pentecôte</t>
  </si>
  <si>
    <t>lundi Pentecôte</t>
  </si>
  <si>
    <t>noël</t>
  </si>
  <si>
    <t>1er Mai</t>
  </si>
  <si>
    <t>jeudi Ascension</t>
  </si>
  <si>
    <t>1er Novembre</t>
  </si>
  <si>
    <t>26 Décembre St Etienne</t>
  </si>
  <si>
    <t>11 Novembre Armistice 1918</t>
  </si>
  <si>
    <t>le 2 janvier férié</t>
  </si>
  <si>
    <t>le premier Mars férié</t>
  </si>
  <si>
    <t>le 8 Mai Victoire 1945</t>
  </si>
  <si>
    <t>14 juillet fête nationale</t>
  </si>
  <si>
    <t>1er Août férié</t>
  </si>
  <si>
    <t>Assomption</t>
  </si>
  <si>
    <r>
      <t>PRENOM:</t>
    </r>
    <r>
      <rPr>
        <b/>
        <sz val="10"/>
        <color theme="1"/>
        <rFont val="Calibri"/>
        <family val="2"/>
        <scheme val="minor"/>
      </rPr>
      <t xml:space="preserve"> </t>
    </r>
  </si>
  <si>
    <r>
      <t>NOM:</t>
    </r>
    <r>
      <rPr>
        <b/>
        <sz val="10"/>
        <color theme="1"/>
        <rFont val="Calibri"/>
        <family val="2"/>
        <scheme val="minor"/>
      </rPr>
      <t xml:space="preserve"> </t>
    </r>
  </si>
  <si>
    <t>référence</t>
  </si>
  <si>
    <t>Ajdin</t>
  </si>
  <si>
    <t>Muminovic</t>
  </si>
  <si>
    <t>pas utilisé</t>
  </si>
  <si>
    <t>lundi du jeune</t>
  </si>
  <si>
    <t>Réf</t>
  </si>
  <si>
    <t>Réf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</si>
</sst>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00"/>
      <name val="MS Sans Serif"/>
      <family val="2"/>
    </font>
    <font>
      <b/>
      <sz val="10"/>
      <color rgb="FF0000FF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MS Sans Serif"/>
      <family val="2"/>
    </font>
    <font>
      <b/>
      <sz val="14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C6A7A"/>
        <bgColor rgb="FF000000"/>
      </patternFill>
    </fill>
    <fill>
      <patternFill patternType="solid">
        <fgColor rgb="FFDC6A7A"/>
        <bgColor indexed="64"/>
      </patternFill>
    </fill>
    <fill>
      <patternFill patternType="solid">
        <fgColor rgb="FFE98FA9"/>
        <bgColor rgb="FF000000"/>
      </patternFill>
    </fill>
    <fill>
      <patternFill patternType="solid">
        <fgColor rgb="FFE98FA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indent="1"/>
    </xf>
    <xf numFmtId="16" fontId="0" fillId="0" borderId="0" xfId="0" applyNumberFormat="1" applyAlignment="1">
      <alignment horizontal="left" indent="1"/>
    </xf>
    <xf numFmtId="14" fontId="0" fillId="0" borderId="0" xfId="0" applyNumberFormat="1" applyBorder="1"/>
    <xf numFmtId="164" fontId="0" fillId="0" borderId="0" xfId="0" applyNumberFormat="1"/>
    <xf numFmtId="0" fontId="0" fillId="0" borderId="0" xfId="0"/>
    <xf numFmtId="0" fontId="7" fillId="0" borderId="0" xfId="0" applyFont="1" applyProtection="1">
      <protection hidden="1"/>
    </xf>
    <xf numFmtId="16" fontId="6" fillId="0" borderId="0" xfId="0" applyNumberFormat="1" applyFont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1" fontId="9" fillId="4" borderId="0" xfId="0" applyNumberFormat="1" applyFont="1" applyFill="1" applyAlignment="1" applyProtection="1">
      <alignment horizontal="center"/>
      <protection hidden="1"/>
    </xf>
    <xf numFmtId="0" fontId="9" fillId="4" borderId="0" xfId="0" applyNumberFormat="1" applyFont="1" applyFill="1" applyProtection="1">
      <protection hidden="1"/>
    </xf>
    <xf numFmtId="14" fontId="9" fillId="4" borderId="0" xfId="0" applyNumberFormat="1" applyFont="1" applyFill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1" fontId="9" fillId="4" borderId="1" xfId="0" applyNumberFormat="1" applyFont="1" applyFill="1" applyBorder="1" applyProtection="1">
      <protection hidden="1"/>
    </xf>
    <xf numFmtId="1" fontId="9" fillId="0" borderId="0" xfId="0" applyNumberFormat="1" applyFont="1" applyProtection="1">
      <protection hidden="1"/>
    </xf>
    <xf numFmtId="16" fontId="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4" fontId="9" fillId="0" borderId="0" xfId="0" applyNumberFormat="1" applyFont="1" applyProtection="1">
      <protection hidden="1"/>
    </xf>
    <xf numFmtId="0" fontId="9" fillId="0" borderId="0" xfId="0" applyFont="1" applyFill="1" applyProtection="1">
      <protection hidden="1"/>
    </xf>
    <xf numFmtId="14" fontId="9" fillId="0" borderId="0" xfId="0" applyNumberFormat="1" applyFont="1" applyFill="1" applyAlignment="1" applyProtection="1">
      <alignment horizontal="center"/>
      <protection hidden="1"/>
    </xf>
    <xf numFmtId="16" fontId="6" fillId="0" borderId="0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/>
    <xf numFmtId="0" fontId="9" fillId="0" borderId="0" xfId="0" applyNumberFormat="1" applyFont="1" applyFill="1" applyBorder="1" applyProtection="1">
      <protection hidden="1"/>
    </xf>
    <xf numFmtId="14" fontId="9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Protection="1">
      <protection hidden="1"/>
    </xf>
    <xf numFmtId="16" fontId="9" fillId="0" borderId="0" xfId="0" applyNumberFormat="1" applyFont="1" applyFill="1" applyBorder="1" applyProtection="1">
      <protection hidden="1"/>
    </xf>
    <xf numFmtId="1" fontId="9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4" fontId="9" fillId="0" borderId="0" xfId="0" applyNumberFormat="1" applyFont="1" applyFill="1" applyBorder="1" applyProtection="1">
      <protection hidden="1"/>
    </xf>
    <xf numFmtId="1" fontId="9" fillId="4" borderId="0" xfId="0" applyNumberFormat="1" applyFont="1" applyFill="1" applyProtection="1">
      <protection hidden="1"/>
    </xf>
    <xf numFmtId="164" fontId="9" fillId="4" borderId="0" xfId="0" applyNumberFormat="1" applyFont="1" applyFill="1" applyAlignment="1" applyProtection="1">
      <alignment horizontal="left"/>
      <protection hidden="1"/>
    </xf>
    <xf numFmtId="16" fontId="9" fillId="4" borderId="0" xfId="0" applyNumberFormat="1" applyFont="1" applyFill="1" applyAlignment="1" applyProtection="1">
      <alignment horizontal="left"/>
      <protection hidden="1"/>
    </xf>
    <xf numFmtId="0" fontId="10" fillId="6" borderId="0" xfId="0" applyFont="1" applyFill="1" applyProtection="1">
      <protection hidden="1"/>
    </xf>
    <xf numFmtId="14" fontId="10" fillId="6" borderId="0" xfId="0" applyNumberFormat="1" applyFont="1" applyFill="1" applyAlignment="1" applyProtection="1">
      <alignment horizontal="center"/>
      <protection hidden="1"/>
    </xf>
    <xf numFmtId="0" fontId="9" fillId="7" borderId="0" xfId="0" applyNumberFormat="1" applyFont="1" applyFill="1" applyProtection="1">
      <protection hidden="1"/>
    </xf>
    <xf numFmtId="14" fontId="9" fillId="7" borderId="0" xfId="0" applyNumberFormat="1" applyFont="1" applyFill="1" applyAlignment="1" applyProtection="1">
      <alignment horizontal="center"/>
      <protection hidden="1"/>
    </xf>
    <xf numFmtId="1" fontId="9" fillId="7" borderId="1" xfId="0" applyNumberFormat="1" applyFont="1" applyFill="1" applyBorder="1" applyProtection="1">
      <protection hidden="1"/>
    </xf>
    <xf numFmtId="0" fontId="9" fillId="8" borderId="0" xfId="0" applyFont="1" applyFill="1" applyProtection="1">
      <protection hidden="1"/>
    </xf>
    <xf numFmtId="0" fontId="9" fillId="7" borderId="0" xfId="0" applyFont="1" applyFill="1" applyProtection="1">
      <protection hidden="1"/>
    </xf>
    <xf numFmtId="14" fontId="0" fillId="7" borderId="0" xfId="0" applyNumberFormat="1" applyFont="1" applyFill="1" applyAlignment="1" applyProtection="1">
      <alignment horizontal="center"/>
      <protection hidden="1"/>
    </xf>
    <xf numFmtId="0" fontId="0" fillId="8" borderId="0" xfId="0" applyFont="1" applyFill="1" applyBorder="1" applyProtection="1">
      <protection hidden="1"/>
    </xf>
    <xf numFmtId="0" fontId="0" fillId="7" borderId="0" xfId="0" applyFont="1" applyFill="1" applyProtection="1"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1" fontId="9" fillId="9" borderId="1" xfId="0" applyNumberFormat="1" applyFont="1" applyFill="1" applyBorder="1" applyProtection="1">
      <protection hidden="1"/>
    </xf>
    <xf numFmtId="1" fontId="6" fillId="0" borderId="0" xfId="0" applyNumberFormat="1" applyFont="1" applyAlignment="1" applyProtection="1">
      <alignment horizontal="left" vertical="center"/>
      <protection hidden="1"/>
    </xf>
    <xf numFmtId="165" fontId="13" fillId="0" borderId="5" xfId="0" applyNumberFormat="1" applyFont="1" applyBorder="1"/>
    <xf numFmtId="165" fontId="13" fillId="0" borderId="7" xfId="0" applyNumberFormat="1" applyFont="1" applyBorder="1"/>
    <xf numFmtId="165" fontId="13" fillId="0" borderId="10" xfId="0" applyNumberFormat="1" applyFont="1" applyBorder="1"/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3" fillId="0" borderId="6" xfId="0" applyNumberFormat="1" applyFont="1" applyBorder="1"/>
    <xf numFmtId="165" fontId="13" fillId="0" borderId="8" xfId="0" applyNumberFormat="1" applyFont="1" applyBorder="1"/>
    <xf numFmtId="165" fontId="13" fillId="10" borderId="8" xfId="0" applyNumberFormat="1" applyFont="1" applyFill="1" applyBorder="1"/>
    <xf numFmtId="165" fontId="13" fillId="10" borderId="11" xfId="0" applyNumberFormat="1" applyFont="1" applyFill="1" applyBorder="1"/>
    <xf numFmtId="0" fontId="9" fillId="11" borderId="0" xfId="0" applyNumberFormat="1" applyFont="1" applyFill="1" applyProtection="1">
      <protection hidden="1"/>
    </xf>
    <xf numFmtId="14" fontId="9" fillId="11" borderId="0" xfId="0" applyNumberFormat="1" applyFont="1" applyFill="1" applyAlignment="1" applyProtection="1">
      <alignment horizontal="center"/>
      <protection hidden="1"/>
    </xf>
    <xf numFmtId="1" fontId="9" fillId="11" borderId="1" xfId="0" applyNumberFormat="1" applyFont="1" applyFill="1" applyBorder="1" applyProtection="1">
      <protection hidden="1"/>
    </xf>
    <xf numFmtId="0" fontId="9" fillId="12" borderId="0" xfId="0" applyFont="1" applyFill="1" applyProtection="1">
      <protection hidden="1"/>
    </xf>
    <xf numFmtId="0" fontId="9" fillId="11" borderId="0" xfId="0" applyFont="1" applyFill="1" applyProtection="1">
      <protection hidden="1"/>
    </xf>
    <xf numFmtId="0" fontId="11" fillId="12" borderId="0" xfId="0" applyFont="1" applyFill="1" applyBorder="1" applyAlignment="1" applyProtection="1">
      <alignment horizontal="left"/>
      <protection hidden="1"/>
    </xf>
    <xf numFmtId="14" fontId="0" fillId="11" borderId="0" xfId="0" applyNumberFormat="1" applyFont="1" applyFill="1" applyAlignment="1" applyProtection="1">
      <alignment horizontal="center"/>
      <protection hidden="1"/>
    </xf>
    <xf numFmtId="0" fontId="0" fillId="12" borderId="0" xfId="0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9" fillId="13" borderId="0" xfId="0" applyNumberFormat="1" applyFont="1" applyFill="1" applyProtection="1">
      <protection hidden="1"/>
    </xf>
    <xf numFmtId="14" fontId="9" fillId="13" borderId="0" xfId="0" applyNumberFormat="1" applyFont="1" applyFill="1" applyAlignment="1" applyProtection="1">
      <alignment horizontal="center"/>
      <protection hidden="1"/>
    </xf>
    <xf numFmtId="1" fontId="9" fillId="13" borderId="1" xfId="0" applyNumberFormat="1" applyFont="1" applyFill="1" applyBorder="1" applyProtection="1">
      <protection hidden="1"/>
    </xf>
    <xf numFmtId="0" fontId="9" fillId="14" borderId="0" xfId="0" applyFont="1" applyFill="1" applyProtection="1">
      <protection hidden="1"/>
    </xf>
    <xf numFmtId="0" fontId="9" fillId="13" borderId="0" xfId="0" applyFont="1" applyFill="1" applyProtection="1">
      <protection hidden="1"/>
    </xf>
    <xf numFmtId="0" fontId="11" fillId="14" borderId="0" xfId="0" applyFont="1" applyFill="1" applyBorder="1" applyAlignment="1" applyProtection="1">
      <alignment horizontal="left"/>
      <protection hidden="1"/>
    </xf>
    <xf numFmtId="14" fontId="0" fillId="13" borderId="0" xfId="0" applyNumberFormat="1" applyFont="1" applyFill="1" applyAlignment="1" applyProtection="1">
      <alignment horizontal="center"/>
      <protection hidden="1"/>
    </xf>
    <xf numFmtId="0" fontId="0" fillId="14" borderId="0" xfId="0" applyFont="1" applyFill="1" applyBorder="1" applyProtection="1">
      <protection hidden="1"/>
    </xf>
    <xf numFmtId="0" fontId="0" fillId="13" borderId="0" xfId="0" applyFont="1" applyFill="1" applyProtection="1">
      <protection hidden="1"/>
    </xf>
    <xf numFmtId="14" fontId="13" fillId="10" borderId="9" xfId="0" applyNumberFormat="1" applyFont="1" applyFill="1" applyBorder="1" applyAlignment="1">
      <alignment horizontal="center"/>
    </xf>
    <xf numFmtId="14" fontId="13" fillId="10" borderId="12" xfId="0" applyNumberFormat="1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5" fontId="13" fillId="16" borderId="8" xfId="0" applyNumberFormat="1" applyFont="1" applyFill="1" applyBorder="1"/>
    <xf numFmtId="165" fontId="13" fillId="16" borderId="6" xfId="0" applyNumberFormat="1" applyFont="1" applyFill="1" applyBorder="1"/>
    <xf numFmtId="165" fontId="13" fillId="10" borderId="7" xfId="0" applyNumberFormat="1" applyFont="1" applyFill="1" applyBorder="1"/>
    <xf numFmtId="165" fontId="13" fillId="10" borderId="10" xfId="0" applyNumberFormat="1" applyFont="1" applyFill="1" applyBorder="1"/>
    <xf numFmtId="165" fontId="13" fillId="10" borderId="5" xfId="0" applyNumberFormat="1" applyFont="1" applyFill="1" applyBorder="1"/>
    <xf numFmtId="165" fontId="13" fillId="10" borderId="6" xfId="0" applyNumberFormat="1" applyFont="1" applyFill="1" applyBorder="1"/>
  </cellXfs>
  <cellStyles count="1">
    <cellStyle name="Normal" xfId="0" builtinId="0"/>
  </cellStyles>
  <dxfs count="131">
    <dxf>
      <fill>
        <patternFill>
          <bgColor theme="7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E98FA9"/>
      <color rgb="FFDC6A7A"/>
      <color rgb="FFFFC000"/>
      <color rgb="FFEA7E9F"/>
      <color rgb="FFFF0000"/>
      <color rgb="FFFFFFFF"/>
      <color rgb="FFE8849C"/>
      <color rgb="FFE6608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2" fmlaLink="An" max="2100" min="1950" page="10" val="2019"/>
</file>

<file path=xl/ctrlProps/ctrlProp10.xml><?xml version="1.0" encoding="utf-8"?>
<formControlPr xmlns="http://schemas.microsoft.com/office/spreadsheetml/2009/9/main" objectType="Spin" dx="22" fmlaLink="An" max="2100" min="1950" page="10" val="2019"/>
</file>

<file path=xl/ctrlProps/ctrlProp11.xml><?xml version="1.0" encoding="utf-8"?>
<formControlPr xmlns="http://schemas.microsoft.com/office/spreadsheetml/2009/9/main" objectType="Spin" dx="22" fmlaLink="$J$2" max="5" min="1" page="10"/>
</file>

<file path=xl/ctrlProps/ctrlProp12.xml><?xml version="1.0" encoding="utf-8"?>
<formControlPr xmlns="http://schemas.microsoft.com/office/spreadsheetml/2009/9/main" objectType="Spin" dx="22" fmlaLink="$Y$2" max="5" min="1" page="10" val="5"/>
</file>

<file path=xl/ctrlProps/ctrlProp13.xml><?xml version="1.0" encoding="utf-8"?>
<formControlPr xmlns="http://schemas.microsoft.com/office/spreadsheetml/2009/9/main" objectType="Spin" dx="22" fmlaLink="$C$1" max="2100" min="1950" page="10" val="2019"/>
</file>

<file path=xl/ctrlProps/ctrlProp2.xml><?xml version="1.0" encoding="utf-8"?>
<formControlPr xmlns="http://schemas.microsoft.com/office/spreadsheetml/2009/9/main" objectType="Spin" dx="22" fmlaLink="$J$2" max="5" min="1" page="10" val="3"/>
</file>

<file path=xl/ctrlProps/ctrlProp3.xml><?xml version="1.0" encoding="utf-8"?>
<formControlPr xmlns="http://schemas.microsoft.com/office/spreadsheetml/2009/9/main" objectType="Spin" dx="22" fmlaLink="$Y$2" max="5" min="1" page="10" val="3"/>
</file>

<file path=xl/ctrlProps/ctrlProp4.xml><?xml version="1.0" encoding="utf-8"?>
<formControlPr xmlns="http://schemas.microsoft.com/office/spreadsheetml/2009/9/main" objectType="Spin" dx="22" fmlaLink="An" max="2100" min="1950" page="10" val="2019"/>
</file>

<file path=xl/ctrlProps/ctrlProp5.xml><?xml version="1.0" encoding="utf-8"?>
<formControlPr xmlns="http://schemas.microsoft.com/office/spreadsheetml/2009/9/main" objectType="Spin" dx="22" fmlaLink="$J$2" max="5" min="1" page="10" val="3"/>
</file>

<file path=xl/ctrlProps/ctrlProp6.xml><?xml version="1.0" encoding="utf-8"?>
<formControlPr xmlns="http://schemas.microsoft.com/office/spreadsheetml/2009/9/main" objectType="Spin" dx="22" fmlaLink="$Y$2" max="5" min="1" page="10" val="2"/>
</file>

<file path=xl/ctrlProps/ctrlProp7.xml><?xml version="1.0" encoding="utf-8"?>
<formControlPr xmlns="http://schemas.microsoft.com/office/spreadsheetml/2009/9/main" objectType="Spin" dx="22" fmlaLink="An" max="2100" min="1950" page="10" val="2019"/>
</file>

<file path=xl/ctrlProps/ctrlProp8.xml><?xml version="1.0" encoding="utf-8"?>
<formControlPr xmlns="http://schemas.microsoft.com/office/spreadsheetml/2009/9/main" objectType="Spin" dx="22" fmlaLink="$J$2" max="5" min="1" page="10" val="5"/>
</file>

<file path=xl/ctrlProps/ctrlProp9.xml><?xml version="1.0" encoding="utf-8"?>
<formControlPr xmlns="http://schemas.microsoft.com/office/spreadsheetml/2009/9/main" objectType="Spin" dx="22" fmlaLink="$Y$2" max="5" min="1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2053" name="Spinner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323850</xdr:colOff>
          <xdr:row>1</xdr:row>
          <xdr:rowOff>0</xdr:rowOff>
        </xdr:from>
        <xdr:to>
          <xdr:col>24</xdr:col>
          <xdr:colOff>0</xdr:colOff>
          <xdr:row>2</xdr:row>
          <xdr:rowOff>0</xdr:rowOff>
        </xdr:to>
        <xdr:sp macro="" textlink="">
          <xdr:nvSpPr>
            <xdr:cNvPr id="2055" name="Spinner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</xdr:row>
          <xdr:rowOff>0</xdr:rowOff>
        </xdr:from>
        <xdr:to>
          <xdr:col>8</xdr:col>
          <xdr:colOff>457200</xdr:colOff>
          <xdr:row>1</xdr:row>
          <xdr:rowOff>228600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295275</xdr:colOff>
          <xdr:row>1</xdr:row>
          <xdr:rowOff>0</xdr:rowOff>
        </xdr:from>
        <xdr:to>
          <xdr:col>24</xdr:col>
          <xdr:colOff>0</xdr:colOff>
          <xdr:row>1</xdr:row>
          <xdr:rowOff>228600</xdr:rowOff>
        </xdr:to>
        <xdr:sp macro="" textlink="">
          <xdr:nvSpPr>
            <xdr:cNvPr id="5125" name="Spinner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333375</xdr:colOff>
          <xdr:row>0</xdr:row>
          <xdr:rowOff>266700</xdr:rowOff>
        </xdr:from>
        <xdr:to>
          <xdr:col>8</xdr:col>
          <xdr:colOff>466725</xdr:colOff>
          <xdr:row>1</xdr:row>
          <xdr:rowOff>238125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333375</xdr:colOff>
          <xdr:row>1</xdr:row>
          <xdr:rowOff>0</xdr:rowOff>
        </xdr:from>
        <xdr:to>
          <xdr:col>24</xdr:col>
          <xdr:colOff>0</xdr:colOff>
          <xdr:row>2</xdr:row>
          <xdr:rowOff>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333375</xdr:colOff>
          <xdr:row>1</xdr:row>
          <xdr:rowOff>0</xdr:rowOff>
        </xdr:from>
        <xdr:to>
          <xdr:col>9</xdr:col>
          <xdr:colOff>0</xdr:colOff>
          <xdr:row>1</xdr:row>
          <xdr:rowOff>228600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333375</xdr:colOff>
          <xdr:row>1</xdr:row>
          <xdr:rowOff>0</xdr:rowOff>
        </xdr:from>
        <xdr:to>
          <xdr:col>24</xdr:col>
          <xdr:colOff>0</xdr:colOff>
          <xdr:row>1</xdr:row>
          <xdr:rowOff>228600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</xdr:colOff>
      <xdr:row>15</xdr:row>
      <xdr:rowOff>114299</xdr:rowOff>
    </xdr:from>
    <xdr:to>
      <xdr:col>5</xdr:col>
      <xdr:colOff>38099</xdr:colOff>
      <xdr:row>20</xdr:row>
      <xdr:rowOff>123823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086349" y="2771774"/>
          <a:ext cx="771525" cy="962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4</xdr:col>
      <xdr:colOff>85725</xdr:colOff>
      <xdr:row>23</xdr:row>
      <xdr:rowOff>161924</xdr:rowOff>
    </xdr:from>
    <xdr:to>
      <xdr:col>6</xdr:col>
      <xdr:colOff>142875</xdr:colOff>
      <xdr:row>33</xdr:row>
      <xdr:rowOff>9525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5143500" y="4343399"/>
          <a:ext cx="1581150" cy="1752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5</xdr:col>
      <xdr:colOff>9525</xdr:colOff>
      <xdr:row>21</xdr:row>
      <xdr:rowOff>9525</xdr:rowOff>
    </xdr:from>
    <xdr:to>
      <xdr:col>7</xdr:col>
      <xdr:colOff>257175</xdr:colOff>
      <xdr:row>23</xdr:row>
      <xdr:rowOff>142875</xdr:rowOff>
    </xdr:to>
    <xdr:sp macro="" textlink="">
      <xdr:nvSpPr>
        <xdr:cNvPr id="4" name="Text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5829300" y="3810000"/>
          <a:ext cx="1771650" cy="514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MS Sans Serif"/>
            </a:rPr>
            <a:t>effacer ces cellules si le lundi de Pentecôte est travaillés    ou les autre jours </a:t>
          </a:r>
          <a:endParaRPr lang="fr-FR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0</xdr:rowOff>
        </xdr:from>
        <xdr:to>
          <xdr:col>2</xdr:col>
          <xdr:colOff>733425</xdr:colOff>
          <xdr:row>0</xdr:row>
          <xdr:rowOff>361950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342899</xdr:colOff>
      <xdr:row>0</xdr:row>
      <xdr:rowOff>0</xdr:rowOff>
    </xdr:from>
    <xdr:to>
      <xdr:col>0</xdr:col>
      <xdr:colOff>1724024</xdr:colOff>
      <xdr:row>1</xdr:row>
      <xdr:rowOff>85725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2899" y="0"/>
          <a:ext cx="13811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avec le bouton choisir l'année en C1</a:t>
          </a:r>
        </a:p>
      </xdr:txBody>
    </xdr:sp>
    <xdr:clientData/>
  </xdr:twoCellAnchor>
  <xdr:twoCellAnchor>
    <xdr:from>
      <xdr:col>0</xdr:col>
      <xdr:colOff>1724024</xdr:colOff>
      <xdr:row>0</xdr:row>
      <xdr:rowOff>85726</xdr:rowOff>
    </xdr:from>
    <xdr:to>
      <xdr:col>2</xdr:col>
      <xdr:colOff>371475</xdr:colOff>
      <xdr:row>0</xdr:row>
      <xdr:rowOff>228600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stCxn id="8" idx="3"/>
        </xdr:cNvCxnSpPr>
      </xdr:nvCxnSpPr>
      <xdr:spPr>
        <a:xfrm flipV="1">
          <a:off x="1724024" y="85726"/>
          <a:ext cx="2181226" cy="142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24</xdr:row>
      <xdr:rowOff>180975</xdr:rowOff>
    </xdr:from>
    <xdr:to>
      <xdr:col>0</xdr:col>
      <xdr:colOff>1381125</xdr:colOff>
      <xdr:row>28</xdr:row>
      <xdr:rowOff>57150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6200" y="4552950"/>
          <a:ext cx="13049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0000FF"/>
              </a:solidFill>
            </a:rPr>
            <a:t>Toujours vérifier le calcul date du lundi jeune</a:t>
          </a:r>
        </a:p>
      </xdr:txBody>
    </xdr:sp>
    <xdr:clientData/>
  </xdr:twoCellAnchor>
  <xdr:twoCellAnchor>
    <xdr:from>
      <xdr:col>0</xdr:col>
      <xdr:colOff>728663</xdr:colOff>
      <xdr:row>18</xdr:row>
      <xdr:rowOff>142875</xdr:rowOff>
    </xdr:from>
    <xdr:to>
      <xdr:col>2</xdr:col>
      <xdr:colOff>38100</xdr:colOff>
      <xdr:row>24</xdr:row>
      <xdr:rowOff>180975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>
          <a:stCxn id="11" idx="0"/>
        </xdr:cNvCxnSpPr>
      </xdr:nvCxnSpPr>
      <xdr:spPr>
        <a:xfrm flipV="1">
          <a:off x="728663" y="3371850"/>
          <a:ext cx="2843212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728663</xdr:colOff>
      <xdr:row>28</xdr:row>
      <xdr:rowOff>57150</xdr:rowOff>
    </xdr:from>
    <xdr:to>
      <xdr:col>2</xdr:col>
      <xdr:colOff>190500</xdr:colOff>
      <xdr:row>37</xdr:row>
      <xdr:rowOff>76200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>
          <a:stCxn id="11" idx="2"/>
        </xdr:cNvCxnSpPr>
      </xdr:nvCxnSpPr>
      <xdr:spPr>
        <a:xfrm>
          <a:off x="728663" y="5191125"/>
          <a:ext cx="2995612" cy="1733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628650</xdr:colOff>
      <xdr:row>9</xdr:row>
      <xdr:rowOff>76200</xdr:rowOff>
    </xdr:to>
    <xdr:sp macro="" textlink="">
      <xdr:nvSpPr>
        <xdr:cNvPr id="14" name="Texte 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343775" y="1133475"/>
          <a:ext cx="21526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MS Sans Serif"/>
            </a:rPr>
            <a:t>effacer les jours de référence si pas besoin point de départ 2020</a:t>
          </a:r>
          <a:endParaRPr lang="fr-FR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47625</xdr:colOff>
      <xdr:row>6</xdr:row>
      <xdr:rowOff>180974</xdr:rowOff>
    </xdr:from>
    <xdr:to>
      <xdr:col>6</xdr:col>
      <xdr:colOff>714375</xdr:colOff>
      <xdr:row>7</xdr:row>
      <xdr:rowOff>161924</xdr:rowOff>
    </xdr:to>
    <xdr:sp macro="" textlink="">
      <xdr:nvSpPr>
        <xdr:cNvPr id="16" name="Line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H="1">
          <a:off x="5867400" y="1123949"/>
          <a:ext cx="14287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0</xdr:col>
      <xdr:colOff>728663</xdr:colOff>
      <xdr:row>28</xdr:row>
      <xdr:rowOff>57150</xdr:rowOff>
    </xdr:from>
    <xdr:to>
      <xdr:col>2</xdr:col>
      <xdr:colOff>190500</xdr:colOff>
      <xdr:row>56</xdr:row>
      <xdr:rowOff>76200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>
          <a:stCxn id="11" idx="2"/>
        </xdr:cNvCxnSpPr>
      </xdr:nvCxnSpPr>
      <xdr:spPr>
        <a:xfrm>
          <a:off x="728663" y="5572125"/>
          <a:ext cx="2995612" cy="5353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728663</xdr:colOff>
      <xdr:row>28</xdr:row>
      <xdr:rowOff>57150</xdr:rowOff>
    </xdr:from>
    <xdr:to>
      <xdr:col>2</xdr:col>
      <xdr:colOff>190500</xdr:colOff>
      <xdr:row>75</xdr:row>
      <xdr:rowOff>76200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>
          <a:stCxn id="11" idx="2"/>
        </xdr:cNvCxnSpPr>
      </xdr:nvCxnSpPr>
      <xdr:spPr>
        <a:xfrm>
          <a:off x="728663" y="5572125"/>
          <a:ext cx="2995612" cy="8982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742950</xdr:colOff>
      <xdr:row>23</xdr:row>
      <xdr:rowOff>142875</xdr:rowOff>
    </xdr:from>
    <xdr:to>
      <xdr:col>6</xdr:col>
      <xdr:colOff>152400</xdr:colOff>
      <xdr:row>52</xdr:row>
      <xdr:rowOff>142874</xdr:rowOff>
    </xdr:to>
    <xdr:sp macro="" textlink="">
      <xdr:nvSpPr>
        <xdr:cNvPr id="23" name="Line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 flipH="1">
          <a:off x="5038725" y="4705350"/>
          <a:ext cx="1695450" cy="5524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4</xdr:col>
      <xdr:colOff>28575</xdr:colOff>
      <xdr:row>23</xdr:row>
      <xdr:rowOff>142876</xdr:rowOff>
    </xdr:from>
    <xdr:to>
      <xdr:col>6</xdr:col>
      <xdr:colOff>152400</xdr:colOff>
      <xdr:row>71</xdr:row>
      <xdr:rowOff>85725</xdr:rowOff>
    </xdr:to>
    <xdr:sp macro="" textlink="">
      <xdr:nvSpPr>
        <xdr:cNvPr id="26" name="Line 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 flipH="1">
          <a:off x="5086350" y="4705351"/>
          <a:ext cx="1647825" cy="9096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2E12-C20C-4EAB-86CB-D4FE4CC4F8B7}">
  <dimension ref="A1:AM35"/>
  <sheetViews>
    <sheetView workbookViewId="0">
      <selection activeCell="I20" sqref="I20"/>
    </sheetView>
  </sheetViews>
  <sheetFormatPr baseColWidth="10" defaultRowHeight="15" x14ac:dyDescent="0.25"/>
  <cols>
    <col min="1" max="2" width="2.42578125" style="6" customWidth="1"/>
    <col min="3" max="3" width="6.42578125" customWidth="1"/>
    <col min="4" max="4" width="2.42578125" style="6" customWidth="1"/>
    <col min="5" max="5" width="2.42578125" customWidth="1"/>
    <col min="6" max="6" width="6.42578125" customWidth="1"/>
    <col min="7" max="7" width="2.42578125" style="6" customWidth="1"/>
    <col min="8" max="8" width="2.5703125" customWidth="1"/>
    <col min="9" max="9" width="6.42578125" customWidth="1"/>
    <col min="10" max="10" width="2.42578125" style="6" customWidth="1"/>
    <col min="11" max="11" width="2.5703125" customWidth="1"/>
    <col min="12" max="12" width="6.42578125" customWidth="1"/>
    <col min="13" max="13" width="2.42578125" style="6" customWidth="1"/>
    <col min="14" max="14" width="2.5703125" customWidth="1"/>
    <col min="15" max="15" width="6.42578125" customWidth="1"/>
    <col min="16" max="16" width="2.42578125" style="6" customWidth="1"/>
    <col min="17" max="17" width="2.5703125" customWidth="1"/>
    <col min="18" max="18" width="6.42578125" customWidth="1"/>
    <col min="19" max="19" width="2.42578125" style="6" customWidth="1"/>
    <col min="20" max="20" width="2.5703125" customWidth="1"/>
    <col min="21" max="21" width="6.42578125" customWidth="1"/>
    <col min="22" max="22" width="2.42578125" style="6" customWidth="1"/>
    <col min="23" max="23" width="2.5703125" customWidth="1"/>
    <col min="24" max="24" width="6.42578125" customWidth="1"/>
    <col min="25" max="25" width="2.42578125" style="6" customWidth="1"/>
    <col min="26" max="26" width="2.5703125" customWidth="1"/>
    <col min="27" max="27" width="6.42578125" customWidth="1"/>
    <col min="28" max="28" width="2.42578125" style="6" customWidth="1"/>
    <col min="29" max="29" width="2.5703125" customWidth="1"/>
    <col min="30" max="30" width="6.42578125" customWidth="1"/>
    <col min="31" max="31" width="2.42578125" style="6" customWidth="1"/>
    <col min="32" max="32" width="2.5703125" customWidth="1"/>
    <col min="33" max="33" width="6.42578125" customWidth="1"/>
    <col min="34" max="34" width="2.42578125" style="6" customWidth="1"/>
    <col min="35" max="35" width="2.5703125" customWidth="1"/>
    <col min="36" max="36" width="6.42578125" customWidth="1"/>
  </cols>
  <sheetData>
    <row r="1" spans="1:39" ht="21" x14ac:dyDescent="0.25">
      <c r="A1" s="53" t="str">
        <f>"Planification Annuelle "&amp;An</f>
        <v>Planification Annuelle 2019</v>
      </c>
      <c r="B1" s="53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4"/>
      <c r="AG1" s="54"/>
      <c r="AH1" s="54"/>
      <c r="AI1" s="54"/>
      <c r="AJ1" s="54"/>
    </row>
    <row r="2" spans="1:39" ht="18.75" customHeight="1" x14ac:dyDescent="0.25">
      <c r="A2" s="58" t="s">
        <v>33</v>
      </c>
      <c r="B2" s="56"/>
      <c r="C2" s="63" t="s">
        <v>36</v>
      </c>
      <c r="D2" s="56"/>
      <c r="E2" s="56"/>
      <c r="F2" s="56"/>
      <c r="G2" s="56"/>
      <c r="H2" s="56"/>
      <c r="I2" s="56"/>
      <c r="J2" s="89">
        <v>3</v>
      </c>
      <c r="K2" s="57"/>
      <c r="L2" s="57"/>
      <c r="M2" s="57"/>
      <c r="N2" s="56"/>
      <c r="O2" s="58" t="s">
        <v>32</v>
      </c>
      <c r="P2" s="56"/>
      <c r="Q2" s="63" t="s">
        <v>35</v>
      </c>
      <c r="R2" s="64"/>
      <c r="S2" s="56"/>
      <c r="T2" s="56"/>
      <c r="U2" s="57"/>
      <c r="V2" s="57"/>
      <c r="W2" s="57"/>
      <c r="X2" s="57"/>
      <c r="Y2" s="89">
        <v>3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9" x14ac:dyDescent="0.25">
      <c r="A3" s="59" t="s">
        <v>0</v>
      </c>
      <c r="B3" s="60"/>
      <c r="C3" s="61"/>
      <c r="D3" s="59" t="s">
        <v>1</v>
      </c>
      <c r="E3" s="60"/>
      <c r="F3" s="61"/>
      <c r="G3" s="59" t="s">
        <v>2</v>
      </c>
      <c r="H3" s="60"/>
      <c r="I3" s="61"/>
      <c r="J3" s="59" t="s">
        <v>3</v>
      </c>
      <c r="K3" s="60"/>
      <c r="L3" s="61"/>
      <c r="M3" s="59" t="s">
        <v>4</v>
      </c>
      <c r="N3" s="60"/>
      <c r="O3" s="61"/>
      <c r="P3" s="59" t="s">
        <v>5</v>
      </c>
      <c r="Q3" s="60"/>
      <c r="R3" s="61"/>
      <c r="S3" s="59" t="s">
        <v>6</v>
      </c>
      <c r="T3" s="60"/>
      <c r="U3" s="61"/>
      <c r="V3" s="59" t="s">
        <v>7</v>
      </c>
      <c r="W3" s="60"/>
      <c r="X3" s="61"/>
      <c r="Y3" s="59" t="s">
        <v>8</v>
      </c>
      <c r="Z3" s="60"/>
      <c r="AA3" s="61"/>
      <c r="AB3" s="59" t="s">
        <v>9</v>
      </c>
      <c r="AC3" s="60"/>
      <c r="AD3" s="61"/>
      <c r="AE3" s="59" t="s">
        <v>10</v>
      </c>
      <c r="AF3" s="60"/>
      <c r="AG3" s="61"/>
      <c r="AH3" s="59" t="s">
        <v>11</v>
      </c>
      <c r="AI3" s="60"/>
      <c r="AJ3" s="61"/>
    </row>
    <row r="4" spans="1:39" x14ac:dyDescent="0.25">
      <c r="A4" s="50" t="str">
        <f>CHOOSE(WEEKDAY(B4,2),"Lu","Ma","Me","Je","Ve","Sa","Di")</f>
        <v>Ma</v>
      </c>
      <c r="B4" s="65">
        <f>VALUE("01/01/"&amp;An)</f>
        <v>43466</v>
      </c>
      <c r="C4" s="87" t="str">
        <f t="shared" ref="C4:C34" si="0">IF(B4="","",IF(AND($J$2&lt;&gt;"",WEEKDAY(B4,2)=$J$2,COUNTIF(Fériés,B4)=0),"école",IF(COUNTIF(Fériés,B4)&gt;0,"JF","")))</f>
        <v>JF</v>
      </c>
      <c r="D4" s="96" t="str">
        <f>CHOOSE(WEEKDAY(E4,2),"Lu","Ma","Me","Je","Ve","Sa","Di")</f>
        <v>Ve</v>
      </c>
      <c r="E4" s="97">
        <f>VALUE("01/02/"&amp;An)</f>
        <v>43497</v>
      </c>
      <c r="F4" s="87" t="str">
        <f t="shared" ref="F4:F34" si="1">IF(E4="","",IF(AND($J$2&lt;&gt;"",WEEKDAY(E4,2)=$J$2,COUNTIF(Fériés,E4)=0),"école",IF(COUNTIF(Fériés,E4)&gt;0,"JF","")))</f>
        <v/>
      </c>
      <c r="G4" s="50" t="str">
        <f>CHOOSE(WEEKDAY(H4,2),"Lu","Ma","Me","Je","Ve","Sa","Di")</f>
        <v>Ve</v>
      </c>
      <c r="H4" s="65">
        <f>VALUE("01/03/"&amp;An)</f>
        <v>43525</v>
      </c>
      <c r="I4" s="87" t="str">
        <f t="shared" ref="I4:I34" si="2">IF(H4="","",IF(AND($J$2&lt;&gt;"",WEEKDAY(H4,2)=$J$2,COUNTIF(Fériés,H4)=0),"école",IF(COUNTIF(Fériés,H4)&gt;0,"JF","")))</f>
        <v>JF</v>
      </c>
      <c r="J4" s="50" t="str">
        <f t="shared" ref="J4:J33" si="3">CHOOSE(WEEKDAY(K4,2),"Lu","Ma","Me","Je","Ve","Sa","Di")</f>
        <v>Lu</v>
      </c>
      <c r="K4" s="65">
        <f>VALUE("01/04/"&amp;An)</f>
        <v>43556</v>
      </c>
      <c r="L4" s="87" t="str">
        <f t="shared" ref="L4:L34" si="4">IF(K4="","",IF(AND($J$2&lt;&gt;"",WEEKDAY(K4,2)=$J$2,COUNTIF(Fériés,K4)=0),"école",IF(COUNTIF(Fériés,K4)&gt;0,"JF","")))</f>
        <v/>
      </c>
      <c r="M4" s="50" t="str">
        <f>CHOOSE(WEEKDAY(N4,2),"Lu","Ma","Me","Je","Ve","Sa","Di")</f>
        <v>Me</v>
      </c>
      <c r="N4" s="65">
        <f>VALUE("01/05/"&amp;An)</f>
        <v>43586</v>
      </c>
      <c r="O4" s="87" t="str">
        <f t="shared" ref="O4:O34" si="5">IF(N4="","",IF(AND($J$2&lt;&gt;"",WEEKDAY(N4,2)=$J$2,COUNTIF(Fériés,N4)=0),"école",IF(COUNTIF(Fériés,N4)&gt;0,"JF","")))</f>
        <v>JF</v>
      </c>
      <c r="P4" s="50" t="str">
        <f>CHOOSE(WEEKDAY(Q4,2),"Lu","Ma","Me","Je","Ve","Sa","Di")</f>
        <v>Sa</v>
      </c>
      <c r="Q4" s="65">
        <f>VALUE("01/06/"&amp;An)</f>
        <v>43617</v>
      </c>
      <c r="R4" s="87" t="str">
        <f t="shared" ref="R4:R34" si="6">IF(Q4="","",IF(AND($J$2&lt;&gt;"",WEEKDAY(Q4,2)=$J$2,COUNTIF(Fériés,Q4)=0),"école",IF(COUNTIF(Fériés,Q4)&gt;0,"JF","")))</f>
        <v/>
      </c>
      <c r="S4" s="50" t="str">
        <f>CHOOSE(WEEKDAY(T4,2),"Lu","Ma","Me","Je","Ve","Sa","Di")</f>
        <v>Lu</v>
      </c>
      <c r="T4" s="65">
        <f>VALUE("01/07/"&amp;An)</f>
        <v>43647</v>
      </c>
      <c r="U4" s="87" t="str">
        <f t="shared" ref="U4:U34" si="7">IF(T4="","",IF(AND($J$2&lt;&gt;"",WEEKDAY(T4,2)=$J$2,COUNTIF(Fériés,T4)=0),"école",IF(COUNTIF(Fériés,T4)&gt;0,"JF","")))</f>
        <v/>
      </c>
      <c r="V4" s="50" t="str">
        <f>CHOOSE(WEEKDAY(W4,2),"Lu","Ma","Me","Je","Ve","Sa","Di")</f>
        <v>Je</v>
      </c>
      <c r="W4" s="65">
        <f>VALUE("01/08/"&amp;An)</f>
        <v>43678</v>
      </c>
      <c r="X4" s="87" t="str">
        <f t="shared" ref="X4:X34" si="8">IF(W4="","",IF(AND($Y$2&lt;&gt;"",WEEKDAY(W4,2)=$Y$2,COUNTIF(Fériés,W4)=0),"école",IF(COUNTIF(Fériés,W4)&gt;0,"JF","")))</f>
        <v>JF</v>
      </c>
      <c r="Y4" s="50" t="str">
        <f>CHOOSE(WEEKDAY(Z4,2),"Lu","Ma","Me","Je","Ve","Sa","Di")</f>
        <v>Di</v>
      </c>
      <c r="Z4" s="65">
        <f>VALUE("01/09/"&amp;An)</f>
        <v>43709</v>
      </c>
      <c r="AA4" s="87" t="str">
        <f t="shared" ref="AA4:AA33" si="9">IF(Z4="","",IF(AND($Y$2&lt;&gt;"",WEEKDAY(Z4,2)=$Y$2,COUNTIF(Fériés,Z4)=0),"école",IF(COUNTIF(Fériés,Z4)&gt;0,"JF","")))</f>
        <v/>
      </c>
      <c r="AB4" s="50" t="str">
        <f>CHOOSE(WEEKDAY(AC4,2),"Lu","Ma","Me","Je","Ve","Sa","Di")</f>
        <v>Ma</v>
      </c>
      <c r="AC4" s="65">
        <f>VALUE("01/10/"&amp;An)</f>
        <v>43739</v>
      </c>
      <c r="AD4" s="87" t="str">
        <f t="shared" ref="AD4:AD34" si="10">IF(AC4="","",IF(AND($Y$2&lt;&gt;"",WEEKDAY(AC4,2)=$Y$2,COUNTIF(Fériés,AC4)=0),"école",IF(COUNTIF(Fériés,AC4)&gt;0,"JF","")))</f>
        <v/>
      </c>
      <c r="AE4" s="50" t="str">
        <f>CHOOSE(WEEKDAY(AF4,2),"Lu","Ma","Me","Je","Ve","Sa","Di")</f>
        <v>Ve</v>
      </c>
      <c r="AF4" s="65">
        <f>VALUE("01/11/"&amp;An)</f>
        <v>43770</v>
      </c>
      <c r="AG4" s="87" t="str">
        <f t="shared" ref="AG4:AG33" si="11">IF(AF4="","",IF(AND($Y$2&lt;&gt;"",WEEKDAY(AF4,2)=$Y$2,COUNTIF(Fériés,AF4)=0),"école",IF(COUNTIF(Fériés,AF4)&gt;0,"JF","")))</f>
        <v/>
      </c>
      <c r="AH4" s="50" t="str">
        <f>CHOOSE(WEEKDAY(AI4,2),"Lu","Ma","Me","Je","Ve","Sa","Di")</f>
        <v>Di</v>
      </c>
      <c r="AI4" s="65">
        <f>VALUE("01/12/"&amp;An)</f>
        <v>43800</v>
      </c>
      <c r="AJ4" s="87" t="str">
        <f t="shared" ref="AJ4:AJ34" si="12">IF(AI4="","",IF(AND($J$2&lt;&gt;"",WEEKDAY(AI4,2)=$J$2,COUNTIF(Fériés,AI4)=0),"école",IF(COUNTIF(Fériés,AI4)&gt;0,"JF","")))</f>
        <v/>
      </c>
    </row>
    <row r="5" spans="1:39" x14ac:dyDescent="0.25">
      <c r="A5" s="51" t="str">
        <f t="shared" ref="A5:A34" si="13">CHOOSE(WEEKDAY(B5,2),"Lu","Ma","Me","Je","Ve","Sa","Di")</f>
        <v>Me</v>
      </c>
      <c r="B5" s="66">
        <f>B4+1</f>
        <v>43467</v>
      </c>
      <c r="C5" s="87" t="str">
        <f t="shared" si="0"/>
        <v>JF</v>
      </c>
      <c r="D5" s="94" t="str">
        <f t="shared" ref="D5:D31" si="14">CHOOSE(WEEKDAY(E5,2),"Lu","Ma","Me","Je","Ve","Sa","Di")</f>
        <v>Sa</v>
      </c>
      <c r="E5" s="67">
        <f>E4+1</f>
        <v>43498</v>
      </c>
      <c r="F5" s="87" t="str">
        <f t="shared" si="1"/>
        <v/>
      </c>
      <c r="G5" s="51" t="str">
        <f t="shared" ref="G5:G34" si="15">CHOOSE(WEEKDAY(H5,2),"Lu","Ma","Me","Je","Ve","Sa","Di")</f>
        <v>Sa</v>
      </c>
      <c r="H5" s="66">
        <f>H4+1</f>
        <v>43526</v>
      </c>
      <c r="I5" s="87" t="str">
        <f t="shared" si="2"/>
        <v/>
      </c>
      <c r="J5" s="51" t="str">
        <f t="shared" si="3"/>
        <v>Ma</v>
      </c>
      <c r="K5" s="66">
        <f>K4+1</f>
        <v>43557</v>
      </c>
      <c r="L5" s="87" t="str">
        <f t="shared" si="4"/>
        <v/>
      </c>
      <c r="M5" s="51" t="str">
        <f t="shared" ref="M5:M34" si="16">CHOOSE(WEEKDAY(N5,2),"Lu","Ma","Me","Je","Ve","Sa","Di")</f>
        <v>Je</v>
      </c>
      <c r="N5" s="66">
        <f t="shared" ref="N5:N34" si="17">N4+1</f>
        <v>43587</v>
      </c>
      <c r="O5" s="87" t="str">
        <f t="shared" si="5"/>
        <v/>
      </c>
      <c r="P5" s="51" t="str">
        <f t="shared" ref="P5:P33" si="18">CHOOSE(WEEKDAY(Q5,2),"Lu","Ma","Me","Je","Ve","Sa","Di")</f>
        <v>Di</v>
      </c>
      <c r="Q5" s="66">
        <f>Q4+1</f>
        <v>43618</v>
      </c>
      <c r="R5" s="87" t="str">
        <f t="shared" si="6"/>
        <v/>
      </c>
      <c r="S5" s="51" t="str">
        <f t="shared" ref="S5:S34" si="19">CHOOSE(WEEKDAY(T5,2),"Lu","Ma","Me","Je","Ve","Sa","Di")</f>
        <v>Ma</v>
      </c>
      <c r="T5" s="66">
        <f>T4+1</f>
        <v>43648</v>
      </c>
      <c r="U5" s="87" t="str">
        <f t="shared" si="7"/>
        <v/>
      </c>
      <c r="V5" s="51" t="str">
        <f t="shared" ref="V5:V34" si="20">CHOOSE(WEEKDAY(W5,2),"Lu","Ma","Me","Je","Ve","Sa","Di")</f>
        <v>Ve</v>
      </c>
      <c r="W5" s="66">
        <f>W4+1</f>
        <v>43679</v>
      </c>
      <c r="X5" s="87" t="str">
        <f t="shared" si="8"/>
        <v/>
      </c>
      <c r="Y5" s="51" t="str">
        <f t="shared" ref="Y5:Y33" si="21">CHOOSE(WEEKDAY(Z5,2),"Lu","Ma","Me","Je","Ve","Sa","Di")</f>
        <v>Lu</v>
      </c>
      <c r="Z5" s="66">
        <f>Z4+1</f>
        <v>43710</v>
      </c>
      <c r="AA5" s="87" t="str">
        <f t="shared" si="9"/>
        <v/>
      </c>
      <c r="AB5" s="51" t="str">
        <f t="shared" ref="AB5:AB34" si="22">CHOOSE(WEEKDAY(AC5,2),"Lu","Ma","Me","Je","Ve","Sa","Di")</f>
        <v>Me</v>
      </c>
      <c r="AC5" s="66">
        <f>AC4+1</f>
        <v>43740</v>
      </c>
      <c r="AD5" s="87" t="str">
        <f t="shared" si="10"/>
        <v>école</v>
      </c>
      <c r="AE5" s="51" t="str">
        <f t="shared" ref="AE5:AE33" si="23">CHOOSE(WEEKDAY(AF5,2),"Lu","Ma","Me","Je","Ve","Sa","Di")</f>
        <v>Sa</v>
      </c>
      <c r="AF5" s="66">
        <f>AF4+1</f>
        <v>43771</v>
      </c>
      <c r="AG5" s="87" t="str">
        <f t="shared" si="11"/>
        <v/>
      </c>
      <c r="AH5" s="51" t="str">
        <f t="shared" ref="AH5:AH34" si="24">CHOOSE(WEEKDAY(AI5,2),"Lu","Ma","Me","Je","Ve","Sa","Di")</f>
        <v>Lu</v>
      </c>
      <c r="AI5" s="66">
        <f>AI4+1</f>
        <v>43801</v>
      </c>
      <c r="AJ5" s="87" t="str">
        <f t="shared" si="12"/>
        <v/>
      </c>
    </row>
    <row r="6" spans="1:39" x14ac:dyDescent="0.25">
      <c r="A6" s="94" t="str">
        <f t="shared" si="13"/>
        <v>Je</v>
      </c>
      <c r="B6" s="67">
        <f t="shared" ref="B6:B34" si="25">B5+1</f>
        <v>43468</v>
      </c>
      <c r="C6" s="87" t="str">
        <f t="shared" si="0"/>
        <v/>
      </c>
      <c r="D6" s="94" t="str">
        <f t="shared" si="14"/>
        <v>Di</v>
      </c>
      <c r="E6" s="67">
        <f t="shared" ref="E6:E31" si="26">E5+1</f>
        <v>43499</v>
      </c>
      <c r="F6" s="87" t="str">
        <f t="shared" si="1"/>
        <v/>
      </c>
      <c r="G6" s="51" t="str">
        <f t="shared" si="15"/>
        <v>Di</v>
      </c>
      <c r="H6" s="67">
        <f t="shared" ref="H6:H34" si="27">H5+1</f>
        <v>43527</v>
      </c>
      <c r="I6" s="87" t="str">
        <f t="shared" si="2"/>
        <v/>
      </c>
      <c r="J6" s="51" t="str">
        <f t="shared" si="3"/>
        <v>Me</v>
      </c>
      <c r="K6" s="67">
        <f t="shared" ref="K6:K33" si="28">K5+1</f>
        <v>43558</v>
      </c>
      <c r="L6" s="87" t="str">
        <f t="shared" si="4"/>
        <v>école</v>
      </c>
      <c r="M6" s="51" t="str">
        <f t="shared" si="16"/>
        <v>Ve</v>
      </c>
      <c r="N6" s="67">
        <f t="shared" si="17"/>
        <v>43588</v>
      </c>
      <c r="O6" s="87" t="str">
        <f t="shared" si="5"/>
        <v/>
      </c>
      <c r="P6" s="51" t="str">
        <f t="shared" si="18"/>
        <v>Lu</v>
      </c>
      <c r="Q6" s="67">
        <f t="shared" ref="Q6:Q33" si="29">Q5+1</f>
        <v>43619</v>
      </c>
      <c r="R6" s="87" t="str">
        <f t="shared" si="6"/>
        <v/>
      </c>
      <c r="S6" s="51" t="str">
        <f t="shared" si="19"/>
        <v>Me</v>
      </c>
      <c r="T6" s="67">
        <f t="shared" ref="T6:T34" si="30">T5+1</f>
        <v>43649</v>
      </c>
      <c r="U6" s="87" t="str">
        <f t="shared" si="7"/>
        <v>école</v>
      </c>
      <c r="V6" s="51" t="str">
        <f t="shared" si="20"/>
        <v>Sa</v>
      </c>
      <c r="W6" s="67">
        <f t="shared" ref="W6:W34" si="31">W5+1</f>
        <v>43680</v>
      </c>
      <c r="X6" s="87" t="str">
        <f t="shared" si="8"/>
        <v/>
      </c>
      <c r="Y6" s="51" t="str">
        <f t="shared" si="21"/>
        <v>Ma</v>
      </c>
      <c r="Z6" s="67">
        <f t="shared" ref="Z6:Z33" si="32">Z5+1</f>
        <v>43711</v>
      </c>
      <c r="AA6" s="87" t="str">
        <f t="shared" si="9"/>
        <v/>
      </c>
      <c r="AB6" s="51" t="str">
        <f t="shared" si="22"/>
        <v>Je</v>
      </c>
      <c r="AC6" s="67">
        <f t="shared" ref="AC6:AC34" si="33">AC5+1</f>
        <v>43741</v>
      </c>
      <c r="AD6" s="87" t="str">
        <f t="shared" si="10"/>
        <v/>
      </c>
      <c r="AE6" s="51" t="str">
        <f t="shared" si="23"/>
        <v>Di</v>
      </c>
      <c r="AF6" s="67">
        <f t="shared" ref="AF6:AF33" si="34">AF5+1</f>
        <v>43772</v>
      </c>
      <c r="AG6" s="87" t="str">
        <f t="shared" si="11"/>
        <v/>
      </c>
      <c r="AH6" s="51" t="str">
        <f t="shared" si="24"/>
        <v>Ma</v>
      </c>
      <c r="AI6" s="67">
        <f t="shared" ref="AI6:AI34" si="35">AI5+1</f>
        <v>43802</v>
      </c>
      <c r="AJ6" s="87" t="str">
        <f t="shared" si="12"/>
        <v/>
      </c>
    </row>
    <row r="7" spans="1:39" x14ac:dyDescent="0.25">
      <c r="A7" s="94" t="str">
        <f t="shared" si="13"/>
        <v>Ve</v>
      </c>
      <c r="B7" s="67">
        <f t="shared" si="25"/>
        <v>43469</v>
      </c>
      <c r="C7" s="87" t="str">
        <f t="shared" si="0"/>
        <v/>
      </c>
      <c r="D7" s="94" t="str">
        <f t="shared" si="14"/>
        <v>Lu</v>
      </c>
      <c r="E7" s="67">
        <f t="shared" si="26"/>
        <v>43500</v>
      </c>
      <c r="F7" s="87" t="str">
        <f t="shared" si="1"/>
        <v/>
      </c>
      <c r="G7" s="51" t="str">
        <f t="shared" si="15"/>
        <v>Lu</v>
      </c>
      <c r="H7" s="67">
        <f t="shared" si="27"/>
        <v>43528</v>
      </c>
      <c r="I7" s="87" t="str">
        <f t="shared" si="2"/>
        <v/>
      </c>
      <c r="J7" s="51" t="str">
        <f t="shared" si="3"/>
        <v>Je</v>
      </c>
      <c r="K7" s="67">
        <f t="shared" si="28"/>
        <v>43559</v>
      </c>
      <c r="L7" s="87" t="str">
        <f t="shared" si="4"/>
        <v/>
      </c>
      <c r="M7" s="51" t="str">
        <f t="shared" si="16"/>
        <v>Sa</v>
      </c>
      <c r="N7" s="67">
        <f t="shared" si="17"/>
        <v>43589</v>
      </c>
      <c r="O7" s="87" t="str">
        <f t="shared" si="5"/>
        <v/>
      </c>
      <c r="P7" s="51" t="str">
        <f t="shared" si="18"/>
        <v>Ma</v>
      </c>
      <c r="Q7" s="67">
        <f t="shared" si="29"/>
        <v>43620</v>
      </c>
      <c r="R7" s="87" t="str">
        <f t="shared" si="6"/>
        <v/>
      </c>
      <c r="S7" s="51" t="str">
        <f t="shared" si="19"/>
        <v>Je</v>
      </c>
      <c r="T7" s="67">
        <f t="shared" si="30"/>
        <v>43650</v>
      </c>
      <c r="U7" s="87" t="str">
        <f t="shared" si="7"/>
        <v/>
      </c>
      <c r="V7" s="51" t="str">
        <f t="shared" si="20"/>
        <v>Di</v>
      </c>
      <c r="W7" s="67">
        <f t="shared" si="31"/>
        <v>43681</v>
      </c>
      <c r="X7" s="87" t="str">
        <f t="shared" si="8"/>
        <v/>
      </c>
      <c r="Y7" s="51" t="str">
        <f t="shared" si="21"/>
        <v>Me</v>
      </c>
      <c r="Z7" s="67">
        <f t="shared" si="32"/>
        <v>43712</v>
      </c>
      <c r="AA7" s="87" t="str">
        <f t="shared" si="9"/>
        <v>école</v>
      </c>
      <c r="AB7" s="51" t="str">
        <f t="shared" si="22"/>
        <v>Ve</v>
      </c>
      <c r="AC7" s="67">
        <f t="shared" si="33"/>
        <v>43742</v>
      </c>
      <c r="AD7" s="87" t="str">
        <f t="shared" si="10"/>
        <v/>
      </c>
      <c r="AE7" s="51" t="str">
        <f t="shared" si="23"/>
        <v>Lu</v>
      </c>
      <c r="AF7" s="67">
        <f t="shared" si="34"/>
        <v>43773</v>
      </c>
      <c r="AG7" s="87" t="str">
        <f t="shared" si="11"/>
        <v/>
      </c>
      <c r="AH7" s="51" t="str">
        <f t="shared" si="24"/>
        <v>Me</v>
      </c>
      <c r="AI7" s="67">
        <f t="shared" si="35"/>
        <v>43803</v>
      </c>
      <c r="AJ7" s="87" t="str">
        <f t="shared" si="12"/>
        <v>école</v>
      </c>
    </row>
    <row r="8" spans="1:39" x14ac:dyDescent="0.25">
      <c r="A8" s="94" t="str">
        <f t="shared" si="13"/>
        <v>Sa</v>
      </c>
      <c r="B8" s="67">
        <f t="shared" si="25"/>
        <v>43470</v>
      </c>
      <c r="C8" s="87" t="str">
        <f t="shared" si="0"/>
        <v/>
      </c>
      <c r="D8" s="94" t="str">
        <f t="shared" si="14"/>
        <v>Ma</v>
      </c>
      <c r="E8" s="67">
        <f t="shared" si="26"/>
        <v>43501</v>
      </c>
      <c r="F8" s="87" t="str">
        <f t="shared" si="1"/>
        <v/>
      </c>
      <c r="G8" s="51" t="str">
        <f t="shared" si="15"/>
        <v>Ma</v>
      </c>
      <c r="H8" s="67">
        <f t="shared" si="27"/>
        <v>43529</v>
      </c>
      <c r="I8" s="87" t="str">
        <f t="shared" si="2"/>
        <v/>
      </c>
      <c r="J8" s="51" t="str">
        <f t="shared" si="3"/>
        <v>Ve</v>
      </c>
      <c r="K8" s="67">
        <f t="shared" si="28"/>
        <v>43560</v>
      </c>
      <c r="L8" s="87" t="str">
        <f t="shared" si="4"/>
        <v/>
      </c>
      <c r="M8" s="51" t="str">
        <f t="shared" si="16"/>
        <v>Di</v>
      </c>
      <c r="N8" s="67">
        <f t="shared" si="17"/>
        <v>43590</v>
      </c>
      <c r="O8" s="87" t="str">
        <f t="shared" si="5"/>
        <v/>
      </c>
      <c r="P8" s="51" t="str">
        <f t="shared" si="18"/>
        <v>Me</v>
      </c>
      <c r="Q8" s="67">
        <f t="shared" si="29"/>
        <v>43621</v>
      </c>
      <c r="R8" s="87" t="str">
        <f t="shared" si="6"/>
        <v>école</v>
      </c>
      <c r="S8" s="51" t="str">
        <f t="shared" si="19"/>
        <v>Ve</v>
      </c>
      <c r="T8" s="67">
        <f t="shared" si="30"/>
        <v>43651</v>
      </c>
      <c r="U8" s="87" t="str">
        <f t="shared" si="7"/>
        <v/>
      </c>
      <c r="V8" s="51" t="str">
        <f t="shared" si="20"/>
        <v>Lu</v>
      </c>
      <c r="W8" s="67">
        <f t="shared" si="31"/>
        <v>43682</v>
      </c>
      <c r="X8" s="87" t="str">
        <f t="shared" si="8"/>
        <v/>
      </c>
      <c r="Y8" s="51" t="str">
        <f t="shared" si="21"/>
        <v>Je</v>
      </c>
      <c r="Z8" s="67">
        <f t="shared" si="32"/>
        <v>43713</v>
      </c>
      <c r="AA8" s="87" t="str">
        <f t="shared" si="9"/>
        <v/>
      </c>
      <c r="AB8" s="51" t="str">
        <f t="shared" si="22"/>
        <v>Sa</v>
      </c>
      <c r="AC8" s="67">
        <f t="shared" si="33"/>
        <v>43743</v>
      </c>
      <c r="AD8" s="87" t="str">
        <f t="shared" si="10"/>
        <v/>
      </c>
      <c r="AE8" s="51" t="str">
        <f t="shared" si="23"/>
        <v>Ma</v>
      </c>
      <c r="AF8" s="67">
        <f t="shared" si="34"/>
        <v>43774</v>
      </c>
      <c r="AG8" s="87" t="str">
        <f t="shared" si="11"/>
        <v/>
      </c>
      <c r="AH8" s="51" t="str">
        <f t="shared" si="24"/>
        <v>Je</v>
      </c>
      <c r="AI8" s="67">
        <f t="shared" si="35"/>
        <v>43804</v>
      </c>
      <c r="AJ8" s="87" t="str">
        <f t="shared" si="12"/>
        <v/>
      </c>
      <c r="AM8" s="6"/>
    </row>
    <row r="9" spans="1:39" x14ac:dyDescent="0.25">
      <c r="A9" s="94" t="str">
        <f t="shared" si="13"/>
        <v>Di</v>
      </c>
      <c r="B9" s="67">
        <f t="shared" si="25"/>
        <v>43471</v>
      </c>
      <c r="C9" s="87" t="str">
        <f t="shared" si="0"/>
        <v/>
      </c>
      <c r="D9" s="94" t="str">
        <f t="shared" si="14"/>
        <v>Me</v>
      </c>
      <c r="E9" s="67">
        <f t="shared" si="26"/>
        <v>43502</v>
      </c>
      <c r="F9" s="87" t="str">
        <f t="shared" si="1"/>
        <v>école</v>
      </c>
      <c r="G9" s="51" t="str">
        <f t="shared" si="15"/>
        <v>Me</v>
      </c>
      <c r="H9" s="67">
        <f t="shared" si="27"/>
        <v>43530</v>
      </c>
      <c r="I9" s="87" t="str">
        <f t="shared" si="2"/>
        <v>école</v>
      </c>
      <c r="J9" s="51" t="str">
        <f t="shared" si="3"/>
        <v>Sa</v>
      </c>
      <c r="K9" s="67">
        <f t="shared" si="28"/>
        <v>43561</v>
      </c>
      <c r="L9" s="87" t="str">
        <f t="shared" si="4"/>
        <v/>
      </c>
      <c r="M9" s="51" t="str">
        <f t="shared" si="16"/>
        <v>Lu</v>
      </c>
      <c r="N9" s="67">
        <f t="shared" si="17"/>
        <v>43591</v>
      </c>
      <c r="O9" s="87" t="str">
        <f t="shared" si="5"/>
        <v/>
      </c>
      <c r="P9" s="51" t="str">
        <f t="shared" si="18"/>
        <v>Je</v>
      </c>
      <c r="Q9" s="67">
        <f t="shared" si="29"/>
        <v>43622</v>
      </c>
      <c r="R9" s="87" t="str">
        <f t="shared" si="6"/>
        <v/>
      </c>
      <c r="S9" s="51" t="str">
        <f t="shared" si="19"/>
        <v>Sa</v>
      </c>
      <c r="T9" s="67">
        <f t="shared" si="30"/>
        <v>43652</v>
      </c>
      <c r="U9" s="87" t="str">
        <f t="shared" si="7"/>
        <v/>
      </c>
      <c r="V9" s="51" t="str">
        <f t="shared" si="20"/>
        <v>Ma</v>
      </c>
      <c r="W9" s="67">
        <f t="shared" si="31"/>
        <v>43683</v>
      </c>
      <c r="X9" s="87" t="str">
        <f t="shared" si="8"/>
        <v/>
      </c>
      <c r="Y9" s="51" t="str">
        <f t="shared" si="21"/>
        <v>Ve</v>
      </c>
      <c r="Z9" s="67">
        <f t="shared" si="32"/>
        <v>43714</v>
      </c>
      <c r="AA9" s="87" t="str">
        <f t="shared" si="9"/>
        <v/>
      </c>
      <c r="AB9" s="51" t="str">
        <f t="shared" si="22"/>
        <v>Di</v>
      </c>
      <c r="AC9" s="67">
        <f t="shared" si="33"/>
        <v>43744</v>
      </c>
      <c r="AD9" s="87" t="str">
        <f t="shared" si="10"/>
        <v/>
      </c>
      <c r="AE9" s="51" t="str">
        <f t="shared" si="23"/>
        <v>Me</v>
      </c>
      <c r="AF9" s="67">
        <f t="shared" si="34"/>
        <v>43775</v>
      </c>
      <c r="AG9" s="87" t="str">
        <f t="shared" si="11"/>
        <v>école</v>
      </c>
      <c r="AH9" s="51" t="str">
        <f t="shared" si="24"/>
        <v>Ve</v>
      </c>
      <c r="AI9" s="67">
        <f t="shared" si="35"/>
        <v>43805</v>
      </c>
      <c r="AJ9" s="87" t="str">
        <f t="shared" si="12"/>
        <v/>
      </c>
      <c r="AM9" s="6"/>
    </row>
    <row r="10" spans="1:39" x14ac:dyDescent="0.25">
      <c r="A10" s="94" t="str">
        <f t="shared" si="13"/>
        <v>Lu</v>
      </c>
      <c r="B10" s="67">
        <f t="shared" si="25"/>
        <v>43472</v>
      </c>
      <c r="C10" s="87" t="str">
        <f t="shared" si="0"/>
        <v/>
      </c>
      <c r="D10" s="94" t="str">
        <f t="shared" si="14"/>
        <v>Je</v>
      </c>
      <c r="E10" s="67">
        <f t="shared" si="26"/>
        <v>43503</v>
      </c>
      <c r="F10" s="87" t="str">
        <f t="shared" si="1"/>
        <v/>
      </c>
      <c r="G10" s="51" t="str">
        <f t="shared" si="15"/>
        <v>Je</v>
      </c>
      <c r="H10" s="67">
        <f t="shared" si="27"/>
        <v>43531</v>
      </c>
      <c r="I10" s="87" t="str">
        <f t="shared" si="2"/>
        <v/>
      </c>
      <c r="J10" s="51" t="str">
        <f t="shared" si="3"/>
        <v>Di</v>
      </c>
      <c r="K10" s="67">
        <f t="shared" si="28"/>
        <v>43562</v>
      </c>
      <c r="L10" s="87" t="str">
        <f t="shared" si="4"/>
        <v/>
      </c>
      <c r="M10" s="51" t="str">
        <f t="shared" si="16"/>
        <v>Ma</v>
      </c>
      <c r="N10" s="67">
        <f t="shared" si="17"/>
        <v>43592</v>
      </c>
      <c r="O10" s="87" t="str">
        <f t="shared" si="5"/>
        <v/>
      </c>
      <c r="P10" s="51" t="str">
        <f t="shared" si="18"/>
        <v>Ve</v>
      </c>
      <c r="Q10" s="67">
        <f t="shared" si="29"/>
        <v>43623</v>
      </c>
      <c r="R10" s="87" t="str">
        <f t="shared" si="6"/>
        <v/>
      </c>
      <c r="S10" s="51" t="str">
        <f t="shared" si="19"/>
        <v>Di</v>
      </c>
      <c r="T10" s="67">
        <f t="shared" si="30"/>
        <v>43653</v>
      </c>
      <c r="U10" s="87" t="str">
        <f t="shared" si="7"/>
        <v/>
      </c>
      <c r="V10" s="51" t="str">
        <f t="shared" si="20"/>
        <v>Me</v>
      </c>
      <c r="W10" s="67">
        <f t="shared" si="31"/>
        <v>43684</v>
      </c>
      <c r="X10" s="87" t="str">
        <f t="shared" si="8"/>
        <v>école</v>
      </c>
      <c r="Y10" s="51" t="str">
        <f t="shared" si="21"/>
        <v>Sa</v>
      </c>
      <c r="Z10" s="67">
        <f t="shared" si="32"/>
        <v>43715</v>
      </c>
      <c r="AA10" s="87" t="str">
        <f t="shared" si="9"/>
        <v/>
      </c>
      <c r="AB10" s="51" t="str">
        <f t="shared" si="22"/>
        <v>Lu</v>
      </c>
      <c r="AC10" s="67">
        <f t="shared" si="33"/>
        <v>43745</v>
      </c>
      <c r="AD10" s="87" t="str">
        <f t="shared" si="10"/>
        <v/>
      </c>
      <c r="AE10" s="51" t="str">
        <f t="shared" si="23"/>
        <v>Je</v>
      </c>
      <c r="AF10" s="67">
        <f t="shared" si="34"/>
        <v>43776</v>
      </c>
      <c r="AG10" s="87" t="str">
        <f t="shared" si="11"/>
        <v/>
      </c>
      <c r="AH10" s="51" t="str">
        <f t="shared" si="24"/>
        <v>Sa</v>
      </c>
      <c r="AI10" s="67">
        <f t="shared" si="35"/>
        <v>43806</v>
      </c>
      <c r="AJ10" s="87" t="str">
        <f t="shared" si="12"/>
        <v/>
      </c>
      <c r="AM10" s="6"/>
    </row>
    <row r="11" spans="1:39" x14ac:dyDescent="0.25">
      <c r="A11" s="94" t="str">
        <f t="shared" si="13"/>
        <v>Ma</v>
      </c>
      <c r="B11" s="67">
        <f t="shared" si="25"/>
        <v>43473</v>
      </c>
      <c r="C11" s="87" t="str">
        <f t="shared" si="0"/>
        <v/>
      </c>
      <c r="D11" s="94" t="str">
        <f t="shared" si="14"/>
        <v>Ve</v>
      </c>
      <c r="E11" s="67">
        <f t="shared" si="26"/>
        <v>43504</v>
      </c>
      <c r="F11" s="87" t="str">
        <f t="shared" si="1"/>
        <v/>
      </c>
      <c r="G11" s="51" t="str">
        <f t="shared" si="15"/>
        <v>Ve</v>
      </c>
      <c r="H11" s="67">
        <f t="shared" si="27"/>
        <v>43532</v>
      </c>
      <c r="I11" s="87" t="str">
        <f t="shared" si="2"/>
        <v/>
      </c>
      <c r="J11" s="51" t="str">
        <f t="shared" si="3"/>
        <v>Lu</v>
      </c>
      <c r="K11" s="67">
        <f t="shared" si="28"/>
        <v>43563</v>
      </c>
      <c r="L11" s="87" t="str">
        <f t="shared" si="4"/>
        <v/>
      </c>
      <c r="M11" s="51" t="str">
        <f t="shared" si="16"/>
        <v>Me</v>
      </c>
      <c r="N11" s="67">
        <f t="shared" si="17"/>
        <v>43593</v>
      </c>
      <c r="O11" s="87" t="str">
        <f t="shared" si="5"/>
        <v>école</v>
      </c>
      <c r="P11" s="51" t="str">
        <f t="shared" si="18"/>
        <v>Sa</v>
      </c>
      <c r="Q11" s="67">
        <f t="shared" si="29"/>
        <v>43624</v>
      </c>
      <c r="R11" s="87" t="str">
        <f t="shared" si="6"/>
        <v/>
      </c>
      <c r="S11" s="51" t="str">
        <f t="shared" si="19"/>
        <v>Lu</v>
      </c>
      <c r="T11" s="67">
        <f t="shared" si="30"/>
        <v>43654</v>
      </c>
      <c r="U11" s="87" t="str">
        <f t="shared" si="7"/>
        <v/>
      </c>
      <c r="V11" s="51" t="str">
        <f t="shared" si="20"/>
        <v>Je</v>
      </c>
      <c r="W11" s="67">
        <f t="shared" si="31"/>
        <v>43685</v>
      </c>
      <c r="X11" s="87" t="str">
        <f t="shared" si="8"/>
        <v/>
      </c>
      <c r="Y11" s="51" t="str">
        <f t="shared" si="21"/>
        <v>Di</v>
      </c>
      <c r="Z11" s="67">
        <f t="shared" si="32"/>
        <v>43716</v>
      </c>
      <c r="AA11" s="87" t="str">
        <f t="shared" si="9"/>
        <v/>
      </c>
      <c r="AB11" s="51" t="str">
        <f t="shared" si="22"/>
        <v>Ma</v>
      </c>
      <c r="AC11" s="67">
        <f t="shared" si="33"/>
        <v>43746</v>
      </c>
      <c r="AD11" s="87" t="str">
        <f t="shared" si="10"/>
        <v/>
      </c>
      <c r="AE11" s="51" t="str">
        <f t="shared" si="23"/>
        <v>Ve</v>
      </c>
      <c r="AF11" s="67">
        <f t="shared" si="34"/>
        <v>43777</v>
      </c>
      <c r="AG11" s="87" t="str">
        <f t="shared" si="11"/>
        <v/>
      </c>
      <c r="AH11" s="51" t="str">
        <f t="shared" si="24"/>
        <v>Di</v>
      </c>
      <c r="AI11" s="67">
        <f t="shared" si="35"/>
        <v>43807</v>
      </c>
      <c r="AJ11" s="87" t="str">
        <f t="shared" si="12"/>
        <v/>
      </c>
      <c r="AM11" s="6"/>
    </row>
    <row r="12" spans="1:39" x14ac:dyDescent="0.25">
      <c r="A12" s="94" t="str">
        <f t="shared" si="13"/>
        <v>Me</v>
      </c>
      <c r="B12" s="67">
        <f t="shared" si="25"/>
        <v>43474</v>
      </c>
      <c r="C12" s="87" t="str">
        <f t="shared" si="0"/>
        <v>école</v>
      </c>
      <c r="D12" s="94" t="str">
        <f t="shared" si="14"/>
        <v>Sa</v>
      </c>
      <c r="E12" s="67">
        <f t="shared" si="26"/>
        <v>43505</v>
      </c>
      <c r="F12" s="87" t="str">
        <f t="shared" si="1"/>
        <v/>
      </c>
      <c r="G12" s="51" t="str">
        <f t="shared" si="15"/>
        <v>Sa</v>
      </c>
      <c r="H12" s="67">
        <f t="shared" si="27"/>
        <v>43533</v>
      </c>
      <c r="I12" s="87" t="str">
        <f t="shared" si="2"/>
        <v/>
      </c>
      <c r="J12" s="51" t="str">
        <f t="shared" si="3"/>
        <v>Ma</v>
      </c>
      <c r="K12" s="67">
        <f t="shared" si="28"/>
        <v>43564</v>
      </c>
      <c r="L12" s="87" t="str">
        <f t="shared" si="4"/>
        <v/>
      </c>
      <c r="M12" s="51" t="str">
        <f t="shared" si="16"/>
        <v>Je</v>
      </c>
      <c r="N12" s="67">
        <f t="shared" si="17"/>
        <v>43594</v>
      </c>
      <c r="O12" s="87" t="str">
        <f t="shared" si="5"/>
        <v/>
      </c>
      <c r="P12" s="51" t="str">
        <f t="shared" si="18"/>
        <v>Di</v>
      </c>
      <c r="Q12" s="67">
        <f t="shared" si="29"/>
        <v>43625</v>
      </c>
      <c r="R12" s="87" t="str">
        <f t="shared" si="6"/>
        <v/>
      </c>
      <c r="S12" s="51" t="str">
        <f t="shared" si="19"/>
        <v>Ma</v>
      </c>
      <c r="T12" s="67">
        <f t="shared" si="30"/>
        <v>43655</v>
      </c>
      <c r="U12" s="87" t="str">
        <f t="shared" si="7"/>
        <v/>
      </c>
      <c r="V12" s="51" t="str">
        <f t="shared" si="20"/>
        <v>Ve</v>
      </c>
      <c r="W12" s="67">
        <f t="shared" si="31"/>
        <v>43686</v>
      </c>
      <c r="X12" s="87" t="str">
        <f t="shared" si="8"/>
        <v/>
      </c>
      <c r="Y12" s="51" t="str">
        <f t="shared" si="21"/>
        <v>Lu</v>
      </c>
      <c r="Z12" s="67">
        <f t="shared" si="32"/>
        <v>43717</v>
      </c>
      <c r="AA12" s="87" t="str">
        <f t="shared" si="9"/>
        <v/>
      </c>
      <c r="AB12" s="51" t="str">
        <f t="shared" si="22"/>
        <v>Me</v>
      </c>
      <c r="AC12" s="67">
        <f t="shared" si="33"/>
        <v>43747</v>
      </c>
      <c r="AD12" s="87" t="str">
        <f t="shared" si="10"/>
        <v>école</v>
      </c>
      <c r="AE12" s="51" t="str">
        <f t="shared" si="23"/>
        <v>Sa</v>
      </c>
      <c r="AF12" s="67">
        <f t="shared" si="34"/>
        <v>43778</v>
      </c>
      <c r="AG12" s="87" t="str">
        <f t="shared" si="11"/>
        <v/>
      </c>
      <c r="AH12" s="51" t="str">
        <f t="shared" si="24"/>
        <v>Lu</v>
      </c>
      <c r="AI12" s="67">
        <f t="shared" si="35"/>
        <v>43808</v>
      </c>
      <c r="AJ12" s="87" t="str">
        <f t="shared" si="12"/>
        <v/>
      </c>
      <c r="AM12" s="6"/>
    </row>
    <row r="13" spans="1:39" x14ac:dyDescent="0.25">
      <c r="A13" s="94" t="str">
        <f t="shared" si="13"/>
        <v>Je</v>
      </c>
      <c r="B13" s="67">
        <f t="shared" si="25"/>
        <v>43475</v>
      </c>
      <c r="C13" s="87" t="str">
        <f t="shared" si="0"/>
        <v/>
      </c>
      <c r="D13" s="94" t="str">
        <f t="shared" si="14"/>
        <v>Di</v>
      </c>
      <c r="E13" s="67">
        <f t="shared" si="26"/>
        <v>43506</v>
      </c>
      <c r="F13" s="87" t="str">
        <f t="shared" si="1"/>
        <v/>
      </c>
      <c r="G13" s="51" t="str">
        <f t="shared" si="15"/>
        <v>Di</v>
      </c>
      <c r="H13" s="67">
        <f t="shared" si="27"/>
        <v>43534</v>
      </c>
      <c r="I13" s="87" t="str">
        <f t="shared" si="2"/>
        <v/>
      </c>
      <c r="J13" s="51" t="str">
        <f t="shared" si="3"/>
        <v>Me</v>
      </c>
      <c r="K13" s="67">
        <f t="shared" si="28"/>
        <v>43565</v>
      </c>
      <c r="L13" s="87" t="str">
        <f t="shared" si="4"/>
        <v>école</v>
      </c>
      <c r="M13" s="51" t="str">
        <f t="shared" si="16"/>
        <v>Ve</v>
      </c>
      <c r="N13" s="67">
        <f t="shared" si="17"/>
        <v>43595</v>
      </c>
      <c r="O13" s="87" t="str">
        <f t="shared" si="5"/>
        <v/>
      </c>
      <c r="P13" s="51" t="str">
        <f t="shared" si="18"/>
        <v>Lu</v>
      </c>
      <c r="Q13" s="67">
        <f t="shared" si="29"/>
        <v>43626</v>
      </c>
      <c r="R13" s="87" t="str">
        <f t="shared" si="6"/>
        <v>JF</v>
      </c>
      <c r="S13" s="51" t="str">
        <f t="shared" si="19"/>
        <v>Me</v>
      </c>
      <c r="T13" s="67">
        <f t="shared" si="30"/>
        <v>43656</v>
      </c>
      <c r="U13" s="87" t="str">
        <f t="shared" si="7"/>
        <v>école</v>
      </c>
      <c r="V13" s="51" t="str">
        <f t="shared" si="20"/>
        <v>Sa</v>
      </c>
      <c r="W13" s="67">
        <f t="shared" si="31"/>
        <v>43687</v>
      </c>
      <c r="X13" s="87" t="str">
        <f t="shared" si="8"/>
        <v/>
      </c>
      <c r="Y13" s="51" t="str">
        <f t="shared" si="21"/>
        <v>Ma</v>
      </c>
      <c r="Z13" s="67">
        <f t="shared" si="32"/>
        <v>43718</v>
      </c>
      <c r="AA13" s="87" t="str">
        <f t="shared" si="9"/>
        <v/>
      </c>
      <c r="AB13" s="51" t="str">
        <f t="shared" si="22"/>
        <v>Je</v>
      </c>
      <c r="AC13" s="67">
        <f t="shared" si="33"/>
        <v>43748</v>
      </c>
      <c r="AD13" s="87" t="str">
        <f t="shared" si="10"/>
        <v/>
      </c>
      <c r="AE13" s="51" t="str">
        <f t="shared" si="23"/>
        <v>Di</v>
      </c>
      <c r="AF13" s="67">
        <f t="shared" si="34"/>
        <v>43779</v>
      </c>
      <c r="AG13" s="87" t="str">
        <f t="shared" si="11"/>
        <v/>
      </c>
      <c r="AH13" s="51" t="str">
        <f t="shared" si="24"/>
        <v>Ma</v>
      </c>
      <c r="AI13" s="67">
        <f t="shared" si="35"/>
        <v>43809</v>
      </c>
      <c r="AJ13" s="87" t="str">
        <f t="shared" si="12"/>
        <v/>
      </c>
      <c r="AM13" s="6"/>
    </row>
    <row r="14" spans="1:39" x14ac:dyDescent="0.25">
      <c r="A14" s="94" t="str">
        <f t="shared" si="13"/>
        <v>Ve</v>
      </c>
      <c r="B14" s="67">
        <f t="shared" si="25"/>
        <v>43476</v>
      </c>
      <c r="C14" s="87" t="str">
        <f t="shared" si="0"/>
        <v/>
      </c>
      <c r="D14" s="94" t="str">
        <f t="shared" si="14"/>
        <v>Lu</v>
      </c>
      <c r="E14" s="67">
        <f t="shared" si="26"/>
        <v>43507</v>
      </c>
      <c r="F14" s="87" t="str">
        <f t="shared" si="1"/>
        <v/>
      </c>
      <c r="G14" s="51" t="str">
        <f t="shared" si="15"/>
        <v>Lu</v>
      </c>
      <c r="H14" s="67">
        <f t="shared" si="27"/>
        <v>43535</v>
      </c>
      <c r="I14" s="87" t="str">
        <f t="shared" si="2"/>
        <v/>
      </c>
      <c r="J14" s="51" t="str">
        <f t="shared" si="3"/>
        <v>Je</v>
      </c>
      <c r="K14" s="67">
        <f t="shared" si="28"/>
        <v>43566</v>
      </c>
      <c r="L14" s="87" t="str">
        <f t="shared" si="4"/>
        <v/>
      </c>
      <c r="M14" s="51" t="str">
        <f t="shared" si="16"/>
        <v>Sa</v>
      </c>
      <c r="N14" s="67">
        <f t="shared" si="17"/>
        <v>43596</v>
      </c>
      <c r="O14" s="87" t="str">
        <f t="shared" si="5"/>
        <v/>
      </c>
      <c r="P14" s="51" t="str">
        <f t="shared" si="18"/>
        <v>Ma</v>
      </c>
      <c r="Q14" s="67">
        <f t="shared" si="29"/>
        <v>43627</v>
      </c>
      <c r="R14" s="87" t="str">
        <f t="shared" si="6"/>
        <v/>
      </c>
      <c r="S14" s="51" t="str">
        <f t="shared" si="19"/>
        <v>Je</v>
      </c>
      <c r="T14" s="67">
        <f t="shared" si="30"/>
        <v>43657</v>
      </c>
      <c r="U14" s="87" t="str">
        <f t="shared" si="7"/>
        <v/>
      </c>
      <c r="V14" s="51" t="str">
        <f t="shared" si="20"/>
        <v>Di</v>
      </c>
      <c r="W14" s="67">
        <f t="shared" si="31"/>
        <v>43688</v>
      </c>
      <c r="X14" s="87" t="str">
        <f t="shared" si="8"/>
        <v/>
      </c>
      <c r="Y14" s="51" t="str">
        <f t="shared" si="21"/>
        <v>Me</v>
      </c>
      <c r="Z14" s="67">
        <f t="shared" si="32"/>
        <v>43719</v>
      </c>
      <c r="AA14" s="87" t="str">
        <f t="shared" si="9"/>
        <v>école</v>
      </c>
      <c r="AB14" s="51" t="str">
        <f t="shared" si="22"/>
        <v>Ve</v>
      </c>
      <c r="AC14" s="67">
        <f t="shared" si="33"/>
        <v>43749</v>
      </c>
      <c r="AD14" s="87" t="str">
        <f t="shared" si="10"/>
        <v/>
      </c>
      <c r="AE14" s="51" t="str">
        <f t="shared" si="23"/>
        <v>Lu</v>
      </c>
      <c r="AF14" s="67">
        <f t="shared" si="34"/>
        <v>43780</v>
      </c>
      <c r="AG14" s="87" t="str">
        <f t="shared" si="11"/>
        <v/>
      </c>
      <c r="AH14" s="51" t="str">
        <f t="shared" si="24"/>
        <v>Me</v>
      </c>
      <c r="AI14" s="67">
        <f t="shared" si="35"/>
        <v>43810</v>
      </c>
      <c r="AJ14" s="87" t="str">
        <f t="shared" si="12"/>
        <v>école</v>
      </c>
    </row>
    <row r="15" spans="1:39" x14ac:dyDescent="0.25">
      <c r="A15" s="94" t="str">
        <f t="shared" si="13"/>
        <v>Sa</v>
      </c>
      <c r="B15" s="67">
        <f t="shared" si="25"/>
        <v>43477</v>
      </c>
      <c r="C15" s="87" t="str">
        <f t="shared" si="0"/>
        <v/>
      </c>
      <c r="D15" s="94" t="str">
        <f t="shared" si="14"/>
        <v>Ma</v>
      </c>
      <c r="E15" s="67">
        <f t="shared" si="26"/>
        <v>43508</v>
      </c>
      <c r="F15" s="87" t="str">
        <f t="shared" si="1"/>
        <v/>
      </c>
      <c r="G15" s="51" t="str">
        <f t="shared" si="15"/>
        <v>Ma</v>
      </c>
      <c r="H15" s="67">
        <f t="shared" si="27"/>
        <v>43536</v>
      </c>
      <c r="I15" s="87" t="str">
        <f t="shared" si="2"/>
        <v/>
      </c>
      <c r="J15" s="51" t="str">
        <f t="shared" si="3"/>
        <v>Ve</v>
      </c>
      <c r="K15" s="67">
        <f t="shared" si="28"/>
        <v>43567</v>
      </c>
      <c r="L15" s="87" t="str">
        <f t="shared" si="4"/>
        <v/>
      </c>
      <c r="M15" s="51" t="str">
        <f t="shared" si="16"/>
        <v>Di</v>
      </c>
      <c r="N15" s="67">
        <f t="shared" si="17"/>
        <v>43597</v>
      </c>
      <c r="O15" s="87" t="str">
        <f t="shared" si="5"/>
        <v/>
      </c>
      <c r="P15" s="51" t="str">
        <f t="shared" si="18"/>
        <v>Me</v>
      </c>
      <c r="Q15" s="67">
        <f t="shared" si="29"/>
        <v>43628</v>
      </c>
      <c r="R15" s="87" t="str">
        <f t="shared" si="6"/>
        <v>école</v>
      </c>
      <c r="S15" s="51" t="str">
        <f t="shared" si="19"/>
        <v>Ve</v>
      </c>
      <c r="T15" s="67">
        <f t="shared" si="30"/>
        <v>43658</v>
      </c>
      <c r="U15" s="87" t="str">
        <f t="shared" si="7"/>
        <v/>
      </c>
      <c r="V15" s="51" t="str">
        <f t="shared" si="20"/>
        <v>Lu</v>
      </c>
      <c r="W15" s="67">
        <f t="shared" si="31"/>
        <v>43689</v>
      </c>
      <c r="X15" s="87" t="str">
        <f t="shared" si="8"/>
        <v/>
      </c>
      <c r="Y15" s="51" t="str">
        <f t="shared" si="21"/>
        <v>Je</v>
      </c>
      <c r="Z15" s="67">
        <f t="shared" si="32"/>
        <v>43720</v>
      </c>
      <c r="AA15" s="87" t="str">
        <f t="shared" si="9"/>
        <v/>
      </c>
      <c r="AB15" s="51" t="str">
        <f t="shared" si="22"/>
        <v>Sa</v>
      </c>
      <c r="AC15" s="67">
        <f t="shared" si="33"/>
        <v>43750</v>
      </c>
      <c r="AD15" s="87" t="str">
        <f t="shared" si="10"/>
        <v/>
      </c>
      <c r="AE15" s="51" t="str">
        <f t="shared" si="23"/>
        <v>Ma</v>
      </c>
      <c r="AF15" s="67">
        <f t="shared" si="34"/>
        <v>43781</v>
      </c>
      <c r="AG15" s="87" t="str">
        <f t="shared" si="11"/>
        <v/>
      </c>
      <c r="AH15" s="51" t="str">
        <f t="shared" si="24"/>
        <v>Je</v>
      </c>
      <c r="AI15" s="67">
        <f t="shared" si="35"/>
        <v>43811</v>
      </c>
      <c r="AJ15" s="87" t="str">
        <f t="shared" si="12"/>
        <v/>
      </c>
    </row>
    <row r="16" spans="1:39" x14ac:dyDescent="0.25">
      <c r="A16" s="94" t="str">
        <f t="shared" si="13"/>
        <v>Di</v>
      </c>
      <c r="B16" s="67">
        <f t="shared" si="25"/>
        <v>43478</v>
      </c>
      <c r="C16" s="87" t="str">
        <f t="shared" si="0"/>
        <v/>
      </c>
      <c r="D16" s="94" t="str">
        <f t="shared" si="14"/>
        <v>Me</v>
      </c>
      <c r="E16" s="67">
        <f t="shared" si="26"/>
        <v>43509</v>
      </c>
      <c r="F16" s="87" t="str">
        <f t="shared" si="1"/>
        <v>école</v>
      </c>
      <c r="G16" s="51" t="str">
        <f t="shared" si="15"/>
        <v>Me</v>
      </c>
      <c r="H16" s="67">
        <f t="shared" si="27"/>
        <v>43537</v>
      </c>
      <c r="I16" s="87" t="str">
        <f t="shared" si="2"/>
        <v>école</v>
      </c>
      <c r="J16" s="51" t="str">
        <f t="shared" si="3"/>
        <v>Sa</v>
      </c>
      <c r="K16" s="67">
        <f t="shared" si="28"/>
        <v>43568</v>
      </c>
      <c r="L16" s="87" t="str">
        <f t="shared" si="4"/>
        <v/>
      </c>
      <c r="M16" s="51" t="str">
        <f t="shared" si="16"/>
        <v>Lu</v>
      </c>
      <c r="N16" s="67">
        <f t="shared" si="17"/>
        <v>43598</v>
      </c>
      <c r="O16" s="87" t="str">
        <f t="shared" si="5"/>
        <v/>
      </c>
      <c r="P16" s="51" t="str">
        <f t="shared" si="18"/>
        <v>Je</v>
      </c>
      <c r="Q16" s="67">
        <f t="shared" si="29"/>
        <v>43629</v>
      </c>
      <c r="R16" s="87" t="str">
        <f t="shared" si="6"/>
        <v/>
      </c>
      <c r="S16" s="51" t="str">
        <f t="shared" si="19"/>
        <v>Sa</v>
      </c>
      <c r="T16" s="67">
        <f t="shared" si="30"/>
        <v>43659</v>
      </c>
      <c r="U16" s="87" t="str">
        <f t="shared" si="7"/>
        <v/>
      </c>
      <c r="V16" s="51" t="str">
        <f t="shared" si="20"/>
        <v>Ma</v>
      </c>
      <c r="W16" s="67">
        <f t="shared" si="31"/>
        <v>43690</v>
      </c>
      <c r="X16" s="87" t="str">
        <f t="shared" si="8"/>
        <v/>
      </c>
      <c r="Y16" s="51" t="str">
        <f t="shared" si="21"/>
        <v>Ve</v>
      </c>
      <c r="Z16" s="67">
        <f t="shared" si="32"/>
        <v>43721</v>
      </c>
      <c r="AA16" s="87" t="str">
        <f t="shared" si="9"/>
        <v/>
      </c>
      <c r="AB16" s="51" t="str">
        <f t="shared" si="22"/>
        <v>Di</v>
      </c>
      <c r="AC16" s="67">
        <f t="shared" si="33"/>
        <v>43751</v>
      </c>
      <c r="AD16" s="87" t="str">
        <f t="shared" si="10"/>
        <v/>
      </c>
      <c r="AE16" s="51" t="str">
        <f t="shared" si="23"/>
        <v>Me</v>
      </c>
      <c r="AF16" s="67">
        <f t="shared" si="34"/>
        <v>43782</v>
      </c>
      <c r="AG16" s="87" t="str">
        <f t="shared" si="11"/>
        <v>école</v>
      </c>
      <c r="AH16" s="51" t="str">
        <f t="shared" si="24"/>
        <v>Ve</v>
      </c>
      <c r="AI16" s="67">
        <f t="shared" si="35"/>
        <v>43812</v>
      </c>
      <c r="AJ16" s="87" t="str">
        <f t="shared" si="12"/>
        <v/>
      </c>
    </row>
    <row r="17" spans="1:36" x14ac:dyDescent="0.25">
      <c r="A17" s="94" t="str">
        <f t="shared" si="13"/>
        <v>Lu</v>
      </c>
      <c r="B17" s="67">
        <f t="shared" si="25"/>
        <v>43479</v>
      </c>
      <c r="C17" s="87" t="str">
        <f t="shared" si="0"/>
        <v/>
      </c>
      <c r="D17" s="94" t="str">
        <f t="shared" si="14"/>
        <v>Je</v>
      </c>
      <c r="E17" s="67">
        <f t="shared" si="26"/>
        <v>43510</v>
      </c>
      <c r="F17" s="87" t="str">
        <f t="shared" si="1"/>
        <v/>
      </c>
      <c r="G17" s="51" t="str">
        <f t="shared" si="15"/>
        <v>Je</v>
      </c>
      <c r="H17" s="67">
        <f t="shared" si="27"/>
        <v>43538</v>
      </c>
      <c r="I17" s="87" t="str">
        <f t="shared" si="2"/>
        <v/>
      </c>
      <c r="J17" s="51" t="str">
        <f t="shared" si="3"/>
        <v>Di</v>
      </c>
      <c r="K17" s="67">
        <f t="shared" si="28"/>
        <v>43569</v>
      </c>
      <c r="L17" s="87" t="str">
        <f t="shared" si="4"/>
        <v/>
      </c>
      <c r="M17" s="51" t="str">
        <f t="shared" si="16"/>
        <v>Ma</v>
      </c>
      <c r="N17" s="67">
        <f t="shared" si="17"/>
        <v>43599</v>
      </c>
      <c r="O17" s="87" t="str">
        <f t="shared" si="5"/>
        <v/>
      </c>
      <c r="P17" s="51" t="str">
        <f t="shared" si="18"/>
        <v>Ve</v>
      </c>
      <c r="Q17" s="67">
        <f t="shared" si="29"/>
        <v>43630</v>
      </c>
      <c r="R17" s="87" t="str">
        <f t="shared" si="6"/>
        <v/>
      </c>
      <c r="S17" s="51" t="str">
        <f t="shared" si="19"/>
        <v>Di</v>
      </c>
      <c r="T17" s="67">
        <f t="shared" si="30"/>
        <v>43660</v>
      </c>
      <c r="U17" s="87" t="str">
        <f t="shared" si="7"/>
        <v/>
      </c>
      <c r="V17" s="51" t="str">
        <f t="shared" si="20"/>
        <v>Me</v>
      </c>
      <c r="W17" s="67">
        <f t="shared" si="31"/>
        <v>43691</v>
      </c>
      <c r="X17" s="87" t="str">
        <f t="shared" si="8"/>
        <v>école</v>
      </c>
      <c r="Y17" s="51" t="str">
        <f t="shared" si="21"/>
        <v>Sa</v>
      </c>
      <c r="Z17" s="67">
        <f t="shared" si="32"/>
        <v>43722</v>
      </c>
      <c r="AA17" s="87" t="str">
        <f t="shared" si="9"/>
        <v/>
      </c>
      <c r="AB17" s="51" t="str">
        <f t="shared" si="22"/>
        <v>Lu</v>
      </c>
      <c r="AC17" s="67">
        <f t="shared" si="33"/>
        <v>43752</v>
      </c>
      <c r="AD17" s="87" t="str">
        <f t="shared" si="10"/>
        <v/>
      </c>
      <c r="AE17" s="51" t="str">
        <f t="shared" si="23"/>
        <v>Je</v>
      </c>
      <c r="AF17" s="67">
        <f t="shared" si="34"/>
        <v>43783</v>
      </c>
      <c r="AG17" s="87" t="str">
        <f t="shared" si="11"/>
        <v/>
      </c>
      <c r="AH17" s="51" t="str">
        <f t="shared" si="24"/>
        <v>Sa</v>
      </c>
      <c r="AI17" s="67">
        <f t="shared" si="35"/>
        <v>43813</v>
      </c>
      <c r="AJ17" s="87" t="str">
        <f t="shared" si="12"/>
        <v/>
      </c>
    </row>
    <row r="18" spans="1:36" x14ac:dyDescent="0.25">
      <c r="A18" s="94" t="str">
        <f t="shared" si="13"/>
        <v>Ma</v>
      </c>
      <c r="B18" s="67">
        <f t="shared" si="25"/>
        <v>43480</v>
      </c>
      <c r="C18" s="87" t="str">
        <f t="shared" si="0"/>
        <v/>
      </c>
      <c r="D18" s="94" t="str">
        <f t="shared" si="14"/>
        <v>Ve</v>
      </c>
      <c r="E18" s="67">
        <f t="shared" si="26"/>
        <v>43511</v>
      </c>
      <c r="F18" s="87" t="str">
        <f t="shared" si="1"/>
        <v/>
      </c>
      <c r="G18" s="51" t="str">
        <f t="shared" si="15"/>
        <v>Ve</v>
      </c>
      <c r="H18" s="67">
        <f t="shared" si="27"/>
        <v>43539</v>
      </c>
      <c r="I18" s="87" t="str">
        <f t="shared" si="2"/>
        <v/>
      </c>
      <c r="J18" s="51" t="str">
        <f t="shared" si="3"/>
        <v>Lu</v>
      </c>
      <c r="K18" s="67">
        <f t="shared" si="28"/>
        <v>43570</v>
      </c>
      <c r="L18" s="87" t="str">
        <f t="shared" si="4"/>
        <v/>
      </c>
      <c r="M18" s="51" t="str">
        <f t="shared" si="16"/>
        <v>Me</v>
      </c>
      <c r="N18" s="67">
        <f t="shared" si="17"/>
        <v>43600</v>
      </c>
      <c r="O18" s="87" t="str">
        <f t="shared" si="5"/>
        <v>école</v>
      </c>
      <c r="P18" s="51" t="str">
        <f t="shared" si="18"/>
        <v>Sa</v>
      </c>
      <c r="Q18" s="67">
        <f t="shared" si="29"/>
        <v>43631</v>
      </c>
      <c r="R18" s="87" t="str">
        <f t="shared" si="6"/>
        <v/>
      </c>
      <c r="S18" s="51" t="str">
        <f t="shared" si="19"/>
        <v>Lu</v>
      </c>
      <c r="T18" s="67">
        <f t="shared" si="30"/>
        <v>43661</v>
      </c>
      <c r="U18" s="87" t="str">
        <f t="shared" si="7"/>
        <v/>
      </c>
      <c r="V18" s="51" t="str">
        <f t="shared" si="20"/>
        <v>Je</v>
      </c>
      <c r="W18" s="67">
        <f t="shared" si="31"/>
        <v>43692</v>
      </c>
      <c r="X18" s="87" t="str">
        <f t="shared" si="8"/>
        <v/>
      </c>
      <c r="Y18" s="51" t="str">
        <f t="shared" si="21"/>
        <v>Di</v>
      </c>
      <c r="Z18" s="67">
        <f t="shared" si="32"/>
        <v>43723</v>
      </c>
      <c r="AA18" s="87" t="str">
        <f t="shared" si="9"/>
        <v/>
      </c>
      <c r="AB18" s="51" t="str">
        <f t="shared" si="22"/>
        <v>Ma</v>
      </c>
      <c r="AC18" s="67">
        <f t="shared" si="33"/>
        <v>43753</v>
      </c>
      <c r="AD18" s="87" t="str">
        <f t="shared" si="10"/>
        <v/>
      </c>
      <c r="AE18" s="51" t="str">
        <f t="shared" si="23"/>
        <v>Ve</v>
      </c>
      <c r="AF18" s="67">
        <f t="shared" si="34"/>
        <v>43784</v>
      </c>
      <c r="AG18" s="87" t="str">
        <f t="shared" si="11"/>
        <v/>
      </c>
      <c r="AH18" s="51" t="str">
        <f t="shared" si="24"/>
        <v>Di</v>
      </c>
      <c r="AI18" s="67">
        <f t="shared" si="35"/>
        <v>43814</v>
      </c>
      <c r="AJ18" s="87" t="str">
        <f t="shared" si="12"/>
        <v/>
      </c>
    </row>
    <row r="19" spans="1:36" x14ac:dyDescent="0.25">
      <c r="A19" s="94" t="str">
        <f t="shared" si="13"/>
        <v>Me</v>
      </c>
      <c r="B19" s="67">
        <f t="shared" si="25"/>
        <v>43481</v>
      </c>
      <c r="C19" s="87" t="str">
        <f t="shared" si="0"/>
        <v>école</v>
      </c>
      <c r="D19" s="94" t="str">
        <f t="shared" si="14"/>
        <v>Sa</v>
      </c>
      <c r="E19" s="67">
        <f t="shared" si="26"/>
        <v>43512</v>
      </c>
      <c r="F19" s="87" t="str">
        <f t="shared" si="1"/>
        <v/>
      </c>
      <c r="G19" s="51" t="str">
        <f t="shared" si="15"/>
        <v>Sa</v>
      </c>
      <c r="H19" s="67">
        <f t="shared" si="27"/>
        <v>43540</v>
      </c>
      <c r="I19" s="87" t="str">
        <f t="shared" si="2"/>
        <v/>
      </c>
      <c r="J19" s="51" t="str">
        <f t="shared" si="3"/>
        <v>Ma</v>
      </c>
      <c r="K19" s="67">
        <f t="shared" si="28"/>
        <v>43571</v>
      </c>
      <c r="L19" s="87" t="str">
        <f t="shared" si="4"/>
        <v/>
      </c>
      <c r="M19" s="51" t="str">
        <f t="shared" si="16"/>
        <v>Je</v>
      </c>
      <c r="N19" s="67">
        <f t="shared" si="17"/>
        <v>43601</v>
      </c>
      <c r="O19" s="87" t="str">
        <f t="shared" si="5"/>
        <v/>
      </c>
      <c r="P19" s="51" t="str">
        <f t="shared" si="18"/>
        <v>Di</v>
      </c>
      <c r="Q19" s="67">
        <f t="shared" si="29"/>
        <v>43632</v>
      </c>
      <c r="R19" s="87" t="str">
        <f t="shared" si="6"/>
        <v/>
      </c>
      <c r="S19" s="51" t="str">
        <f t="shared" si="19"/>
        <v>Ma</v>
      </c>
      <c r="T19" s="67">
        <f t="shared" si="30"/>
        <v>43662</v>
      </c>
      <c r="U19" s="87" t="str">
        <f t="shared" si="7"/>
        <v/>
      </c>
      <c r="V19" s="51" t="str">
        <f t="shared" si="20"/>
        <v>Ve</v>
      </c>
      <c r="W19" s="67">
        <f t="shared" si="31"/>
        <v>43693</v>
      </c>
      <c r="X19" s="87" t="str">
        <f t="shared" si="8"/>
        <v/>
      </c>
      <c r="Y19" s="51" t="str">
        <f t="shared" si="21"/>
        <v>Lu</v>
      </c>
      <c r="Z19" s="67">
        <f t="shared" si="32"/>
        <v>43724</v>
      </c>
      <c r="AA19" s="87" t="str">
        <f t="shared" si="9"/>
        <v/>
      </c>
      <c r="AB19" s="51" t="str">
        <f t="shared" si="22"/>
        <v>Me</v>
      </c>
      <c r="AC19" s="67">
        <f t="shared" si="33"/>
        <v>43754</v>
      </c>
      <c r="AD19" s="87" t="str">
        <f t="shared" si="10"/>
        <v>école</v>
      </c>
      <c r="AE19" s="51" t="str">
        <f t="shared" si="23"/>
        <v>Sa</v>
      </c>
      <c r="AF19" s="67">
        <f t="shared" si="34"/>
        <v>43785</v>
      </c>
      <c r="AG19" s="87" t="str">
        <f t="shared" si="11"/>
        <v/>
      </c>
      <c r="AH19" s="51" t="str">
        <f t="shared" si="24"/>
        <v>Lu</v>
      </c>
      <c r="AI19" s="67">
        <f t="shared" si="35"/>
        <v>43815</v>
      </c>
      <c r="AJ19" s="87" t="str">
        <f t="shared" si="12"/>
        <v/>
      </c>
    </row>
    <row r="20" spans="1:36" x14ac:dyDescent="0.25">
      <c r="A20" s="94" t="str">
        <f t="shared" si="13"/>
        <v>Je</v>
      </c>
      <c r="B20" s="67">
        <f t="shared" si="25"/>
        <v>43482</v>
      </c>
      <c r="C20" s="87" t="str">
        <f t="shared" si="0"/>
        <v/>
      </c>
      <c r="D20" s="94" t="str">
        <f t="shared" si="14"/>
        <v>Di</v>
      </c>
      <c r="E20" s="67">
        <f t="shared" si="26"/>
        <v>43513</v>
      </c>
      <c r="F20" s="87" t="str">
        <f t="shared" si="1"/>
        <v/>
      </c>
      <c r="G20" s="51" t="str">
        <f t="shared" si="15"/>
        <v>Di</v>
      </c>
      <c r="H20" s="67">
        <f t="shared" si="27"/>
        <v>43541</v>
      </c>
      <c r="I20" s="87" t="str">
        <f t="shared" si="2"/>
        <v/>
      </c>
      <c r="J20" s="51" t="str">
        <f t="shared" si="3"/>
        <v>Me</v>
      </c>
      <c r="K20" s="67">
        <f t="shared" si="28"/>
        <v>43572</v>
      </c>
      <c r="L20" s="87" t="str">
        <f t="shared" si="4"/>
        <v>école</v>
      </c>
      <c r="M20" s="51" t="str">
        <f t="shared" si="16"/>
        <v>Ve</v>
      </c>
      <c r="N20" s="67">
        <f t="shared" si="17"/>
        <v>43602</v>
      </c>
      <c r="O20" s="87" t="str">
        <f t="shared" si="5"/>
        <v/>
      </c>
      <c r="P20" s="51" t="str">
        <f t="shared" si="18"/>
        <v>Lu</v>
      </c>
      <c r="Q20" s="67">
        <f t="shared" si="29"/>
        <v>43633</v>
      </c>
      <c r="R20" s="87" t="str">
        <f t="shared" si="6"/>
        <v/>
      </c>
      <c r="S20" s="51" t="str">
        <f t="shared" si="19"/>
        <v>Me</v>
      </c>
      <c r="T20" s="67">
        <f t="shared" si="30"/>
        <v>43663</v>
      </c>
      <c r="U20" s="87" t="str">
        <f t="shared" si="7"/>
        <v>école</v>
      </c>
      <c r="V20" s="51" t="str">
        <f t="shared" si="20"/>
        <v>Sa</v>
      </c>
      <c r="W20" s="67">
        <f t="shared" si="31"/>
        <v>43694</v>
      </c>
      <c r="X20" s="87" t="str">
        <f t="shared" si="8"/>
        <v/>
      </c>
      <c r="Y20" s="51" t="str">
        <f t="shared" si="21"/>
        <v>Ma</v>
      </c>
      <c r="Z20" s="67">
        <f t="shared" si="32"/>
        <v>43725</v>
      </c>
      <c r="AA20" s="87" t="str">
        <f t="shared" si="9"/>
        <v/>
      </c>
      <c r="AB20" s="51" t="str">
        <f t="shared" si="22"/>
        <v>Je</v>
      </c>
      <c r="AC20" s="67">
        <f t="shared" si="33"/>
        <v>43755</v>
      </c>
      <c r="AD20" s="87" t="str">
        <f t="shared" si="10"/>
        <v/>
      </c>
      <c r="AE20" s="51" t="str">
        <f t="shared" si="23"/>
        <v>Di</v>
      </c>
      <c r="AF20" s="67">
        <f t="shared" si="34"/>
        <v>43786</v>
      </c>
      <c r="AG20" s="87" t="str">
        <f t="shared" si="11"/>
        <v/>
      </c>
      <c r="AH20" s="51" t="str">
        <f t="shared" si="24"/>
        <v>Ma</v>
      </c>
      <c r="AI20" s="67">
        <f t="shared" si="35"/>
        <v>43816</v>
      </c>
      <c r="AJ20" s="87" t="str">
        <f t="shared" si="12"/>
        <v/>
      </c>
    </row>
    <row r="21" spans="1:36" x14ac:dyDescent="0.25">
      <c r="A21" s="94" t="str">
        <f t="shared" si="13"/>
        <v>Ve</v>
      </c>
      <c r="B21" s="67">
        <f t="shared" si="25"/>
        <v>43483</v>
      </c>
      <c r="C21" s="87" t="str">
        <f t="shared" si="0"/>
        <v/>
      </c>
      <c r="D21" s="94" t="str">
        <f t="shared" si="14"/>
        <v>Lu</v>
      </c>
      <c r="E21" s="67">
        <f t="shared" si="26"/>
        <v>43514</v>
      </c>
      <c r="F21" s="87" t="str">
        <f t="shared" si="1"/>
        <v/>
      </c>
      <c r="G21" s="51" t="str">
        <f t="shared" si="15"/>
        <v>Lu</v>
      </c>
      <c r="H21" s="67">
        <f t="shared" si="27"/>
        <v>43542</v>
      </c>
      <c r="I21" s="87" t="str">
        <f t="shared" si="2"/>
        <v/>
      </c>
      <c r="J21" s="51" t="str">
        <f t="shared" si="3"/>
        <v>Je</v>
      </c>
      <c r="K21" s="67">
        <f t="shared" si="28"/>
        <v>43573</v>
      </c>
      <c r="L21" s="87" t="str">
        <f t="shared" si="4"/>
        <v/>
      </c>
      <c r="M21" s="51" t="str">
        <f t="shared" si="16"/>
        <v>Sa</v>
      </c>
      <c r="N21" s="67">
        <f t="shared" si="17"/>
        <v>43603</v>
      </c>
      <c r="O21" s="87" t="str">
        <f t="shared" si="5"/>
        <v/>
      </c>
      <c r="P21" s="51" t="str">
        <f t="shared" si="18"/>
        <v>Ma</v>
      </c>
      <c r="Q21" s="67">
        <f t="shared" si="29"/>
        <v>43634</v>
      </c>
      <c r="R21" s="87" t="str">
        <f t="shared" si="6"/>
        <v/>
      </c>
      <c r="S21" s="51" t="str">
        <f t="shared" si="19"/>
        <v>Je</v>
      </c>
      <c r="T21" s="67">
        <f t="shared" si="30"/>
        <v>43664</v>
      </c>
      <c r="U21" s="87" t="str">
        <f t="shared" si="7"/>
        <v/>
      </c>
      <c r="V21" s="51" t="str">
        <f t="shared" si="20"/>
        <v>Di</v>
      </c>
      <c r="W21" s="67">
        <f t="shared" si="31"/>
        <v>43695</v>
      </c>
      <c r="X21" s="87" t="str">
        <f t="shared" si="8"/>
        <v/>
      </c>
      <c r="Y21" s="51" t="str">
        <f t="shared" si="21"/>
        <v>Me</v>
      </c>
      <c r="Z21" s="67">
        <f t="shared" si="32"/>
        <v>43726</v>
      </c>
      <c r="AA21" s="87" t="str">
        <f t="shared" si="9"/>
        <v>école</v>
      </c>
      <c r="AB21" s="51" t="str">
        <f t="shared" si="22"/>
        <v>Ve</v>
      </c>
      <c r="AC21" s="67">
        <f t="shared" si="33"/>
        <v>43756</v>
      </c>
      <c r="AD21" s="87" t="str">
        <f t="shared" si="10"/>
        <v/>
      </c>
      <c r="AE21" s="51" t="str">
        <f t="shared" si="23"/>
        <v>Lu</v>
      </c>
      <c r="AF21" s="67">
        <f t="shared" si="34"/>
        <v>43787</v>
      </c>
      <c r="AG21" s="87" t="str">
        <f t="shared" si="11"/>
        <v/>
      </c>
      <c r="AH21" s="51" t="str">
        <f t="shared" si="24"/>
        <v>Me</v>
      </c>
      <c r="AI21" s="67">
        <f t="shared" si="35"/>
        <v>43817</v>
      </c>
      <c r="AJ21" s="87" t="str">
        <f t="shared" si="12"/>
        <v>école</v>
      </c>
    </row>
    <row r="22" spans="1:36" x14ac:dyDescent="0.25">
      <c r="A22" s="94" t="str">
        <f t="shared" si="13"/>
        <v>Sa</v>
      </c>
      <c r="B22" s="67">
        <f t="shared" si="25"/>
        <v>43484</v>
      </c>
      <c r="C22" s="87" t="str">
        <f t="shared" si="0"/>
        <v/>
      </c>
      <c r="D22" s="94" t="str">
        <f t="shared" si="14"/>
        <v>Ma</v>
      </c>
      <c r="E22" s="67">
        <f t="shared" si="26"/>
        <v>43515</v>
      </c>
      <c r="F22" s="87" t="str">
        <f t="shared" si="1"/>
        <v/>
      </c>
      <c r="G22" s="51" t="str">
        <f t="shared" si="15"/>
        <v>Ma</v>
      </c>
      <c r="H22" s="67">
        <f t="shared" si="27"/>
        <v>43543</v>
      </c>
      <c r="I22" s="87" t="str">
        <f t="shared" si="2"/>
        <v/>
      </c>
      <c r="J22" s="51" t="str">
        <f t="shared" si="3"/>
        <v>Ve</v>
      </c>
      <c r="K22" s="67">
        <f t="shared" si="28"/>
        <v>43574</v>
      </c>
      <c r="L22" s="87" t="str">
        <f t="shared" si="4"/>
        <v>JF</v>
      </c>
      <c r="M22" s="51" t="str">
        <f t="shared" si="16"/>
        <v>Di</v>
      </c>
      <c r="N22" s="67">
        <f t="shared" si="17"/>
        <v>43604</v>
      </c>
      <c r="O22" s="87" t="str">
        <f t="shared" si="5"/>
        <v/>
      </c>
      <c r="P22" s="51" t="str">
        <f t="shared" si="18"/>
        <v>Me</v>
      </c>
      <c r="Q22" s="67">
        <f t="shared" si="29"/>
        <v>43635</v>
      </c>
      <c r="R22" s="87" t="str">
        <f t="shared" si="6"/>
        <v>école</v>
      </c>
      <c r="S22" s="51" t="str">
        <f t="shared" si="19"/>
        <v>Ve</v>
      </c>
      <c r="T22" s="67">
        <f t="shared" si="30"/>
        <v>43665</v>
      </c>
      <c r="U22" s="87" t="str">
        <f t="shared" si="7"/>
        <v/>
      </c>
      <c r="V22" s="51" t="str">
        <f t="shared" si="20"/>
        <v>Lu</v>
      </c>
      <c r="W22" s="67">
        <f t="shared" si="31"/>
        <v>43696</v>
      </c>
      <c r="X22" s="87" t="str">
        <f t="shared" si="8"/>
        <v/>
      </c>
      <c r="Y22" s="51" t="str">
        <f t="shared" si="21"/>
        <v>Je</v>
      </c>
      <c r="Z22" s="67">
        <f t="shared" si="32"/>
        <v>43727</v>
      </c>
      <c r="AA22" s="87" t="str">
        <f t="shared" si="9"/>
        <v/>
      </c>
      <c r="AB22" s="51" t="str">
        <f t="shared" si="22"/>
        <v>Sa</v>
      </c>
      <c r="AC22" s="67">
        <f t="shared" si="33"/>
        <v>43757</v>
      </c>
      <c r="AD22" s="87" t="str">
        <f t="shared" si="10"/>
        <v/>
      </c>
      <c r="AE22" s="51" t="str">
        <f t="shared" si="23"/>
        <v>Ma</v>
      </c>
      <c r="AF22" s="67">
        <f t="shared" si="34"/>
        <v>43788</v>
      </c>
      <c r="AG22" s="87" t="str">
        <f t="shared" si="11"/>
        <v/>
      </c>
      <c r="AH22" s="51" t="str">
        <f t="shared" si="24"/>
        <v>Je</v>
      </c>
      <c r="AI22" s="67">
        <f t="shared" si="35"/>
        <v>43818</v>
      </c>
      <c r="AJ22" s="87" t="str">
        <f t="shared" si="12"/>
        <v/>
      </c>
    </row>
    <row r="23" spans="1:36" x14ac:dyDescent="0.25">
      <c r="A23" s="94" t="str">
        <f t="shared" si="13"/>
        <v>Di</v>
      </c>
      <c r="B23" s="67">
        <f t="shared" si="25"/>
        <v>43485</v>
      </c>
      <c r="C23" s="87" t="str">
        <f t="shared" si="0"/>
        <v/>
      </c>
      <c r="D23" s="94" t="str">
        <f t="shared" si="14"/>
        <v>Me</v>
      </c>
      <c r="E23" s="67">
        <f t="shared" si="26"/>
        <v>43516</v>
      </c>
      <c r="F23" s="87" t="str">
        <f t="shared" si="1"/>
        <v>école</v>
      </c>
      <c r="G23" s="51" t="str">
        <f t="shared" si="15"/>
        <v>Me</v>
      </c>
      <c r="H23" s="67">
        <f t="shared" si="27"/>
        <v>43544</v>
      </c>
      <c r="I23" s="87" t="str">
        <f t="shared" si="2"/>
        <v>école</v>
      </c>
      <c r="J23" s="51" t="str">
        <f t="shared" si="3"/>
        <v>Sa</v>
      </c>
      <c r="K23" s="67">
        <f t="shared" si="28"/>
        <v>43575</v>
      </c>
      <c r="L23" s="87" t="str">
        <f t="shared" si="4"/>
        <v/>
      </c>
      <c r="M23" s="51" t="str">
        <f t="shared" si="16"/>
        <v>Lu</v>
      </c>
      <c r="N23" s="67">
        <f t="shared" si="17"/>
        <v>43605</v>
      </c>
      <c r="O23" s="87" t="str">
        <f t="shared" si="5"/>
        <v/>
      </c>
      <c r="P23" s="51" t="str">
        <f t="shared" si="18"/>
        <v>Je</v>
      </c>
      <c r="Q23" s="67">
        <f t="shared" si="29"/>
        <v>43636</v>
      </c>
      <c r="R23" s="87" t="str">
        <f t="shared" si="6"/>
        <v/>
      </c>
      <c r="S23" s="51" t="str">
        <f t="shared" si="19"/>
        <v>Sa</v>
      </c>
      <c r="T23" s="67">
        <f t="shared" si="30"/>
        <v>43666</v>
      </c>
      <c r="U23" s="87" t="str">
        <f t="shared" si="7"/>
        <v/>
      </c>
      <c r="V23" s="51" t="str">
        <f t="shared" si="20"/>
        <v>Ma</v>
      </c>
      <c r="W23" s="67">
        <f t="shared" si="31"/>
        <v>43697</v>
      </c>
      <c r="X23" s="87" t="str">
        <f t="shared" si="8"/>
        <v/>
      </c>
      <c r="Y23" s="51" t="str">
        <f t="shared" si="21"/>
        <v>Ve</v>
      </c>
      <c r="Z23" s="67">
        <f t="shared" si="32"/>
        <v>43728</v>
      </c>
      <c r="AA23" s="87" t="str">
        <f t="shared" si="9"/>
        <v/>
      </c>
      <c r="AB23" s="51" t="str">
        <f t="shared" si="22"/>
        <v>Di</v>
      </c>
      <c r="AC23" s="67">
        <f t="shared" si="33"/>
        <v>43758</v>
      </c>
      <c r="AD23" s="87" t="str">
        <f t="shared" si="10"/>
        <v/>
      </c>
      <c r="AE23" s="51" t="str">
        <f t="shared" si="23"/>
        <v>Me</v>
      </c>
      <c r="AF23" s="67">
        <f t="shared" si="34"/>
        <v>43789</v>
      </c>
      <c r="AG23" s="87" t="str">
        <f t="shared" si="11"/>
        <v>école</v>
      </c>
      <c r="AH23" s="51" t="str">
        <f t="shared" si="24"/>
        <v>Ve</v>
      </c>
      <c r="AI23" s="67">
        <f t="shared" si="35"/>
        <v>43819</v>
      </c>
      <c r="AJ23" s="87" t="str">
        <f t="shared" si="12"/>
        <v/>
      </c>
    </row>
    <row r="24" spans="1:36" x14ac:dyDescent="0.25">
      <c r="A24" s="94" t="str">
        <f t="shared" si="13"/>
        <v>Lu</v>
      </c>
      <c r="B24" s="67">
        <f t="shared" si="25"/>
        <v>43486</v>
      </c>
      <c r="C24" s="87" t="str">
        <f t="shared" si="0"/>
        <v/>
      </c>
      <c r="D24" s="94" t="str">
        <f t="shared" si="14"/>
        <v>Je</v>
      </c>
      <c r="E24" s="67">
        <f t="shared" si="26"/>
        <v>43517</v>
      </c>
      <c r="F24" s="87" t="str">
        <f t="shared" si="1"/>
        <v/>
      </c>
      <c r="G24" s="51" t="str">
        <f t="shared" si="15"/>
        <v>Je</v>
      </c>
      <c r="H24" s="67">
        <f t="shared" si="27"/>
        <v>43545</v>
      </c>
      <c r="I24" s="87" t="str">
        <f t="shared" si="2"/>
        <v/>
      </c>
      <c r="J24" s="51" t="str">
        <f t="shared" si="3"/>
        <v>Di</v>
      </c>
      <c r="K24" s="67">
        <f t="shared" si="28"/>
        <v>43576</v>
      </c>
      <c r="L24" s="87" t="str">
        <f t="shared" si="4"/>
        <v/>
      </c>
      <c r="M24" s="51" t="str">
        <f t="shared" si="16"/>
        <v>Ma</v>
      </c>
      <c r="N24" s="67">
        <f t="shared" si="17"/>
        <v>43606</v>
      </c>
      <c r="O24" s="87" t="str">
        <f t="shared" si="5"/>
        <v/>
      </c>
      <c r="P24" s="51" t="str">
        <f t="shared" si="18"/>
        <v>Ve</v>
      </c>
      <c r="Q24" s="67">
        <f t="shared" si="29"/>
        <v>43637</v>
      </c>
      <c r="R24" s="87" t="str">
        <f t="shared" si="6"/>
        <v/>
      </c>
      <c r="S24" s="51" t="str">
        <f t="shared" si="19"/>
        <v>Di</v>
      </c>
      <c r="T24" s="67">
        <f t="shared" si="30"/>
        <v>43667</v>
      </c>
      <c r="U24" s="87" t="str">
        <f t="shared" si="7"/>
        <v/>
      </c>
      <c r="V24" s="51" t="str">
        <f t="shared" si="20"/>
        <v>Me</v>
      </c>
      <c r="W24" s="67">
        <f t="shared" si="31"/>
        <v>43698</v>
      </c>
      <c r="X24" s="87" t="str">
        <f t="shared" si="8"/>
        <v>école</v>
      </c>
      <c r="Y24" s="51" t="str">
        <f t="shared" si="21"/>
        <v>Sa</v>
      </c>
      <c r="Z24" s="67">
        <f t="shared" si="32"/>
        <v>43729</v>
      </c>
      <c r="AA24" s="87" t="str">
        <f t="shared" si="9"/>
        <v/>
      </c>
      <c r="AB24" s="51" t="str">
        <f t="shared" si="22"/>
        <v>Lu</v>
      </c>
      <c r="AC24" s="67">
        <f t="shared" si="33"/>
        <v>43759</v>
      </c>
      <c r="AD24" s="87" t="str">
        <f t="shared" si="10"/>
        <v/>
      </c>
      <c r="AE24" s="51" t="str">
        <f t="shared" si="23"/>
        <v>Je</v>
      </c>
      <c r="AF24" s="67">
        <f t="shared" si="34"/>
        <v>43790</v>
      </c>
      <c r="AG24" s="87" t="str">
        <f t="shared" si="11"/>
        <v/>
      </c>
      <c r="AH24" s="51" t="str">
        <f t="shared" si="24"/>
        <v>Sa</v>
      </c>
      <c r="AI24" s="67">
        <f t="shared" si="35"/>
        <v>43820</v>
      </c>
      <c r="AJ24" s="87" t="str">
        <f t="shared" si="12"/>
        <v/>
      </c>
    </row>
    <row r="25" spans="1:36" x14ac:dyDescent="0.25">
      <c r="A25" s="94" t="str">
        <f t="shared" si="13"/>
        <v>Ma</v>
      </c>
      <c r="B25" s="67">
        <f t="shared" si="25"/>
        <v>43487</v>
      </c>
      <c r="C25" s="87" t="str">
        <f t="shared" si="0"/>
        <v/>
      </c>
      <c r="D25" s="94" t="str">
        <f t="shared" si="14"/>
        <v>Ve</v>
      </c>
      <c r="E25" s="67">
        <f t="shared" si="26"/>
        <v>43518</v>
      </c>
      <c r="F25" s="87" t="str">
        <f t="shared" si="1"/>
        <v/>
      </c>
      <c r="G25" s="51" t="str">
        <f t="shared" si="15"/>
        <v>Ve</v>
      </c>
      <c r="H25" s="67">
        <f t="shared" si="27"/>
        <v>43546</v>
      </c>
      <c r="I25" s="87" t="str">
        <f t="shared" si="2"/>
        <v/>
      </c>
      <c r="J25" s="51" t="str">
        <f t="shared" si="3"/>
        <v>Lu</v>
      </c>
      <c r="K25" s="67">
        <f t="shared" si="28"/>
        <v>43577</v>
      </c>
      <c r="L25" s="87" t="str">
        <f t="shared" si="4"/>
        <v>JF</v>
      </c>
      <c r="M25" s="51" t="str">
        <f t="shared" si="16"/>
        <v>Me</v>
      </c>
      <c r="N25" s="67">
        <f t="shared" si="17"/>
        <v>43607</v>
      </c>
      <c r="O25" s="87" t="str">
        <f t="shared" si="5"/>
        <v>école</v>
      </c>
      <c r="P25" s="51" t="str">
        <f t="shared" si="18"/>
        <v>Sa</v>
      </c>
      <c r="Q25" s="67">
        <f t="shared" si="29"/>
        <v>43638</v>
      </c>
      <c r="R25" s="87" t="str">
        <f t="shared" si="6"/>
        <v/>
      </c>
      <c r="S25" s="51" t="str">
        <f t="shared" si="19"/>
        <v>Lu</v>
      </c>
      <c r="T25" s="67">
        <f t="shared" si="30"/>
        <v>43668</v>
      </c>
      <c r="U25" s="87" t="str">
        <f t="shared" si="7"/>
        <v/>
      </c>
      <c r="V25" s="51" t="str">
        <f t="shared" si="20"/>
        <v>Je</v>
      </c>
      <c r="W25" s="67">
        <f t="shared" si="31"/>
        <v>43699</v>
      </c>
      <c r="X25" s="87" t="str">
        <f t="shared" si="8"/>
        <v/>
      </c>
      <c r="Y25" s="51" t="str">
        <f t="shared" si="21"/>
        <v>Di</v>
      </c>
      <c r="Z25" s="67">
        <f t="shared" si="32"/>
        <v>43730</v>
      </c>
      <c r="AA25" s="87" t="str">
        <f t="shared" si="9"/>
        <v/>
      </c>
      <c r="AB25" s="51" t="str">
        <f t="shared" si="22"/>
        <v>Ma</v>
      </c>
      <c r="AC25" s="67">
        <f t="shared" si="33"/>
        <v>43760</v>
      </c>
      <c r="AD25" s="87" t="str">
        <f t="shared" si="10"/>
        <v/>
      </c>
      <c r="AE25" s="51" t="str">
        <f t="shared" si="23"/>
        <v>Ve</v>
      </c>
      <c r="AF25" s="67">
        <f t="shared" si="34"/>
        <v>43791</v>
      </c>
      <c r="AG25" s="87" t="str">
        <f t="shared" si="11"/>
        <v/>
      </c>
      <c r="AH25" s="51" t="str">
        <f t="shared" si="24"/>
        <v>Di</v>
      </c>
      <c r="AI25" s="67">
        <f t="shared" si="35"/>
        <v>43821</v>
      </c>
      <c r="AJ25" s="87" t="str">
        <f t="shared" si="12"/>
        <v/>
      </c>
    </row>
    <row r="26" spans="1:36" x14ac:dyDescent="0.25">
      <c r="A26" s="94" t="str">
        <f t="shared" si="13"/>
        <v>Me</v>
      </c>
      <c r="B26" s="67">
        <f t="shared" si="25"/>
        <v>43488</v>
      </c>
      <c r="C26" s="87" t="str">
        <f t="shared" si="0"/>
        <v>école</v>
      </c>
      <c r="D26" s="94" t="str">
        <f t="shared" si="14"/>
        <v>Sa</v>
      </c>
      <c r="E26" s="67">
        <f t="shared" si="26"/>
        <v>43519</v>
      </c>
      <c r="F26" s="87" t="str">
        <f t="shared" si="1"/>
        <v/>
      </c>
      <c r="G26" s="51" t="str">
        <f t="shared" si="15"/>
        <v>Sa</v>
      </c>
      <c r="H26" s="67">
        <f t="shared" si="27"/>
        <v>43547</v>
      </c>
      <c r="I26" s="87" t="str">
        <f t="shared" si="2"/>
        <v/>
      </c>
      <c r="J26" s="51" t="str">
        <f t="shared" si="3"/>
        <v>Ma</v>
      </c>
      <c r="K26" s="67">
        <f t="shared" si="28"/>
        <v>43578</v>
      </c>
      <c r="L26" s="87" t="str">
        <f t="shared" si="4"/>
        <v/>
      </c>
      <c r="M26" s="51" t="str">
        <f t="shared" si="16"/>
        <v>Je</v>
      </c>
      <c r="N26" s="67">
        <f t="shared" si="17"/>
        <v>43608</v>
      </c>
      <c r="O26" s="87" t="str">
        <f t="shared" si="5"/>
        <v/>
      </c>
      <c r="P26" s="51" t="str">
        <f t="shared" si="18"/>
        <v>Di</v>
      </c>
      <c r="Q26" s="67">
        <f t="shared" si="29"/>
        <v>43639</v>
      </c>
      <c r="R26" s="87" t="str">
        <f t="shared" si="6"/>
        <v/>
      </c>
      <c r="S26" s="51" t="str">
        <f t="shared" si="19"/>
        <v>Ma</v>
      </c>
      <c r="T26" s="67">
        <f t="shared" si="30"/>
        <v>43669</v>
      </c>
      <c r="U26" s="87" t="str">
        <f t="shared" si="7"/>
        <v/>
      </c>
      <c r="V26" s="51" t="str">
        <f t="shared" si="20"/>
        <v>Ve</v>
      </c>
      <c r="W26" s="67">
        <f t="shared" si="31"/>
        <v>43700</v>
      </c>
      <c r="X26" s="87" t="str">
        <f t="shared" si="8"/>
        <v/>
      </c>
      <c r="Y26" s="51" t="str">
        <f t="shared" si="21"/>
        <v>Lu</v>
      </c>
      <c r="Z26" s="67">
        <f t="shared" si="32"/>
        <v>43731</v>
      </c>
      <c r="AA26" s="87" t="str">
        <f t="shared" si="9"/>
        <v>JF</v>
      </c>
      <c r="AB26" s="51" t="str">
        <f t="shared" si="22"/>
        <v>Me</v>
      </c>
      <c r="AC26" s="67">
        <f t="shared" si="33"/>
        <v>43761</v>
      </c>
      <c r="AD26" s="87" t="str">
        <f t="shared" si="10"/>
        <v>école</v>
      </c>
      <c r="AE26" s="51" t="str">
        <f t="shared" si="23"/>
        <v>Sa</v>
      </c>
      <c r="AF26" s="67">
        <f t="shared" si="34"/>
        <v>43792</v>
      </c>
      <c r="AG26" s="87" t="str">
        <f t="shared" si="11"/>
        <v/>
      </c>
      <c r="AH26" s="51" t="str">
        <f t="shared" si="24"/>
        <v>Lu</v>
      </c>
      <c r="AI26" s="67">
        <f t="shared" si="35"/>
        <v>43822</v>
      </c>
      <c r="AJ26" s="87" t="str">
        <f t="shared" si="12"/>
        <v/>
      </c>
    </row>
    <row r="27" spans="1:36" x14ac:dyDescent="0.25">
      <c r="A27" s="94" t="str">
        <f t="shared" si="13"/>
        <v>Je</v>
      </c>
      <c r="B27" s="67">
        <f t="shared" si="25"/>
        <v>43489</v>
      </c>
      <c r="C27" s="87" t="str">
        <f t="shared" si="0"/>
        <v/>
      </c>
      <c r="D27" s="94" t="str">
        <f t="shared" si="14"/>
        <v>Di</v>
      </c>
      <c r="E27" s="67">
        <f t="shared" si="26"/>
        <v>43520</v>
      </c>
      <c r="F27" s="87" t="str">
        <f t="shared" si="1"/>
        <v/>
      </c>
      <c r="G27" s="51" t="str">
        <f t="shared" si="15"/>
        <v>Di</v>
      </c>
      <c r="H27" s="67">
        <f t="shared" si="27"/>
        <v>43548</v>
      </c>
      <c r="I27" s="87" t="str">
        <f t="shared" si="2"/>
        <v/>
      </c>
      <c r="J27" s="51" t="str">
        <f t="shared" si="3"/>
        <v>Me</v>
      </c>
      <c r="K27" s="67">
        <f t="shared" si="28"/>
        <v>43579</v>
      </c>
      <c r="L27" s="87" t="str">
        <f t="shared" si="4"/>
        <v>école</v>
      </c>
      <c r="M27" s="51" t="str">
        <f t="shared" si="16"/>
        <v>Ve</v>
      </c>
      <c r="N27" s="67">
        <f t="shared" si="17"/>
        <v>43609</v>
      </c>
      <c r="O27" s="87" t="str">
        <f t="shared" si="5"/>
        <v/>
      </c>
      <c r="P27" s="51" t="str">
        <f t="shared" si="18"/>
        <v>Lu</v>
      </c>
      <c r="Q27" s="67">
        <f t="shared" si="29"/>
        <v>43640</v>
      </c>
      <c r="R27" s="87" t="str">
        <f t="shared" si="6"/>
        <v/>
      </c>
      <c r="S27" s="51" t="str">
        <f t="shared" si="19"/>
        <v>Me</v>
      </c>
      <c r="T27" s="67">
        <f t="shared" si="30"/>
        <v>43670</v>
      </c>
      <c r="U27" s="87" t="str">
        <f t="shared" si="7"/>
        <v>école</v>
      </c>
      <c r="V27" s="51" t="str">
        <f t="shared" si="20"/>
        <v>Sa</v>
      </c>
      <c r="W27" s="67">
        <f t="shared" si="31"/>
        <v>43701</v>
      </c>
      <c r="X27" s="87" t="str">
        <f t="shared" si="8"/>
        <v/>
      </c>
      <c r="Y27" s="51" t="str">
        <f t="shared" si="21"/>
        <v>Ma</v>
      </c>
      <c r="Z27" s="67">
        <f t="shared" si="32"/>
        <v>43732</v>
      </c>
      <c r="AA27" s="87" t="str">
        <f t="shared" si="9"/>
        <v/>
      </c>
      <c r="AB27" s="51" t="str">
        <f t="shared" si="22"/>
        <v>Je</v>
      </c>
      <c r="AC27" s="67">
        <f t="shared" si="33"/>
        <v>43762</v>
      </c>
      <c r="AD27" s="87" t="str">
        <f t="shared" si="10"/>
        <v/>
      </c>
      <c r="AE27" s="51" t="str">
        <f t="shared" si="23"/>
        <v>Di</v>
      </c>
      <c r="AF27" s="67">
        <f t="shared" si="34"/>
        <v>43793</v>
      </c>
      <c r="AG27" s="87" t="str">
        <f t="shared" si="11"/>
        <v/>
      </c>
      <c r="AH27" s="51" t="str">
        <f t="shared" si="24"/>
        <v>Ma</v>
      </c>
      <c r="AI27" s="67">
        <f t="shared" si="35"/>
        <v>43823</v>
      </c>
      <c r="AJ27" s="87" t="str">
        <f t="shared" si="12"/>
        <v/>
      </c>
    </row>
    <row r="28" spans="1:36" x14ac:dyDescent="0.25">
      <c r="A28" s="94" t="str">
        <f t="shared" si="13"/>
        <v>Ve</v>
      </c>
      <c r="B28" s="67">
        <f t="shared" si="25"/>
        <v>43490</v>
      </c>
      <c r="C28" s="87" t="str">
        <f t="shared" si="0"/>
        <v/>
      </c>
      <c r="D28" s="94" t="str">
        <f t="shared" si="14"/>
        <v>Lu</v>
      </c>
      <c r="E28" s="67">
        <f t="shared" si="26"/>
        <v>43521</v>
      </c>
      <c r="F28" s="87" t="str">
        <f t="shared" si="1"/>
        <v/>
      </c>
      <c r="G28" s="51" t="str">
        <f t="shared" si="15"/>
        <v>Lu</v>
      </c>
      <c r="H28" s="67">
        <f t="shared" si="27"/>
        <v>43549</v>
      </c>
      <c r="I28" s="87" t="str">
        <f t="shared" si="2"/>
        <v/>
      </c>
      <c r="J28" s="51" t="str">
        <f t="shared" si="3"/>
        <v>Je</v>
      </c>
      <c r="K28" s="67">
        <f t="shared" si="28"/>
        <v>43580</v>
      </c>
      <c r="L28" s="87" t="str">
        <f t="shared" si="4"/>
        <v/>
      </c>
      <c r="M28" s="51" t="str">
        <f t="shared" si="16"/>
        <v>Sa</v>
      </c>
      <c r="N28" s="67">
        <f t="shared" si="17"/>
        <v>43610</v>
      </c>
      <c r="O28" s="87" t="str">
        <f t="shared" si="5"/>
        <v/>
      </c>
      <c r="P28" s="51" t="str">
        <f t="shared" si="18"/>
        <v>Ma</v>
      </c>
      <c r="Q28" s="67">
        <f t="shared" si="29"/>
        <v>43641</v>
      </c>
      <c r="R28" s="87" t="str">
        <f t="shared" si="6"/>
        <v/>
      </c>
      <c r="S28" s="51" t="str">
        <f t="shared" si="19"/>
        <v>Je</v>
      </c>
      <c r="T28" s="67">
        <f t="shared" si="30"/>
        <v>43671</v>
      </c>
      <c r="U28" s="87" t="str">
        <f t="shared" si="7"/>
        <v/>
      </c>
      <c r="V28" s="51" t="str">
        <f t="shared" si="20"/>
        <v>Di</v>
      </c>
      <c r="W28" s="67">
        <f t="shared" si="31"/>
        <v>43702</v>
      </c>
      <c r="X28" s="87" t="str">
        <f t="shared" si="8"/>
        <v/>
      </c>
      <c r="Y28" s="51" t="str">
        <f t="shared" si="21"/>
        <v>Me</v>
      </c>
      <c r="Z28" s="67">
        <f t="shared" si="32"/>
        <v>43733</v>
      </c>
      <c r="AA28" s="87" t="str">
        <f t="shared" si="9"/>
        <v>école</v>
      </c>
      <c r="AB28" s="51" t="str">
        <f t="shared" si="22"/>
        <v>Ve</v>
      </c>
      <c r="AC28" s="67">
        <f t="shared" si="33"/>
        <v>43763</v>
      </c>
      <c r="AD28" s="87" t="str">
        <f t="shared" si="10"/>
        <v/>
      </c>
      <c r="AE28" s="51" t="str">
        <f t="shared" si="23"/>
        <v>Lu</v>
      </c>
      <c r="AF28" s="67">
        <f t="shared" si="34"/>
        <v>43794</v>
      </c>
      <c r="AG28" s="87" t="str">
        <f t="shared" si="11"/>
        <v/>
      </c>
      <c r="AH28" s="51" t="str">
        <f t="shared" si="24"/>
        <v>Me</v>
      </c>
      <c r="AI28" s="67">
        <f t="shared" si="35"/>
        <v>43824</v>
      </c>
      <c r="AJ28" s="87" t="str">
        <f t="shared" si="12"/>
        <v>JF</v>
      </c>
    </row>
    <row r="29" spans="1:36" x14ac:dyDescent="0.25">
      <c r="A29" s="94" t="str">
        <f t="shared" si="13"/>
        <v>Sa</v>
      </c>
      <c r="B29" s="67">
        <f t="shared" si="25"/>
        <v>43491</v>
      </c>
      <c r="C29" s="87" t="str">
        <f t="shared" si="0"/>
        <v/>
      </c>
      <c r="D29" s="94" t="str">
        <f t="shared" si="14"/>
        <v>Ma</v>
      </c>
      <c r="E29" s="67">
        <f t="shared" si="26"/>
        <v>43522</v>
      </c>
      <c r="F29" s="87" t="str">
        <f t="shared" si="1"/>
        <v/>
      </c>
      <c r="G29" s="51" t="str">
        <f t="shared" si="15"/>
        <v>Ma</v>
      </c>
      <c r="H29" s="67">
        <f t="shared" si="27"/>
        <v>43550</v>
      </c>
      <c r="I29" s="87" t="str">
        <f t="shared" si="2"/>
        <v/>
      </c>
      <c r="J29" s="51" t="str">
        <f t="shared" si="3"/>
        <v>Ve</v>
      </c>
      <c r="K29" s="67">
        <f t="shared" si="28"/>
        <v>43581</v>
      </c>
      <c r="L29" s="87" t="str">
        <f t="shared" si="4"/>
        <v/>
      </c>
      <c r="M29" s="51" t="str">
        <f t="shared" si="16"/>
        <v>Di</v>
      </c>
      <c r="N29" s="67">
        <f t="shared" si="17"/>
        <v>43611</v>
      </c>
      <c r="O29" s="87" t="str">
        <f t="shared" si="5"/>
        <v/>
      </c>
      <c r="P29" s="51" t="str">
        <f t="shared" si="18"/>
        <v>Me</v>
      </c>
      <c r="Q29" s="67">
        <f t="shared" si="29"/>
        <v>43642</v>
      </c>
      <c r="R29" s="87" t="str">
        <f t="shared" si="6"/>
        <v>école</v>
      </c>
      <c r="S29" s="51" t="str">
        <f t="shared" si="19"/>
        <v>Ve</v>
      </c>
      <c r="T29" s="67">
        <f t="shared" si="30"/>
        <v>43672</v>
      </c>
      <c r="U29" s="87" t="str">
        <f t="shared" si="7"/>
        <v/>
      </c>
      <c r="V29" s="51" t="str">
        <f t="shared" si="20"/>
        <v>Lu</v>
      </c>
      <c r="W29" s="67">
        <f t="shared" si="31"/>
        <v>43703</v>
      </c>
      <c r="X29" s="87" t="str">
        <f t="shared" si="8"/>
        <v/>
      </c>
      <c r="Y29" s="51" t="str">
        <f t="shared" si="21"/>
        <v>Je</v>
      </c>
      <c r="Z29" s="67">
        <f t="shared" si="32"/>
        <v>43734</v>
      </c>
      <c r="AA29" s="87" t="str">
        <f t="shared" si="9"/>
        <v/>
      </c>
      <c r="AB29" s="51" t="str">
        <f t="shared" si="22"/>
        <v>Sa</v>
      </c>
      <c r="AC29" s="67">
        <f t="shared" si="33"/>
        <v>43764</v>
      </c>
      <c r="AD29" s="87" t="str">
        <f t="shared" si="10"/>
        <v/>
      </c>
      <c r="AE29" s="51" t="str">
        <f t="shared" si="23"/>
        <v>Ma</v>
      </c>
      <c r="AF29" s="67">
        <f t="shared" si="34"/>
        <v>43795</v>
      </c>
      <c r="AG29" s="87" t="str">
        <f t="shared" si="11"/>
        <v/>
      </c>
      <c r="AH29" s="51" t="str">
        <f t="shared" si="24"/>
        <v>Je</v>
      </c>
      <c r="AI29" s="67">
        <f t="shared" si="35"/>
        <v>43825</v>
      </c>
      <c r="AJ29" s="87" t="str">
        <f t="shared" si="12"/>
        <v>JF</v>
      </c>
    </row>
    <row r="30" spans="1:36" x14ac:dyDescent="0.25">
      <c r="A30" s="94" t="str">
        <f t="shared" si="13"/>
        <v>Di</v>
      </c>
      <c r="B30" s="67">
        <f t="shared" si="25"/>
        <v>43492</v>
      </c>
      <c r="C30" s="87" t="str">
        <f t="shared" si="0"/>
        <v/>
      </c>
      <c r="D30" s="94" t="str">
        <f t="shared" si="14"/>
        <v>Me</v>
      </c>
      <c r="E30" s="67">
        <f t="shared" si="26"/>
        <v>43523</v>
      </c>
      <c r="F30" s="87" t="str">
        <f t="shared" si="1"/>
        <v>école</v>
      </c>
      <c r="G30" s="51" t="str">
        <f t="shared" si="15"/>
        <v>Me</v>
      </c>
      <c r="H30" s="67">
        <f t="shared" si="27"/>
        <v>43551</v>
      </c>
      <c r="I30" s="87" t="str">
        <f t="shared" si="2"/>
        <v>école</v>
      </c>
      <c r="J30" s="51" t="str">
        <f t="shared" si="3"/>
        <v>Sa</v>
      </c>
      <c r="K30" s="67">
        <f t="shared" si="28"/>
        <v>43582</v>
      </c>
      <c r="L30" s="87" t="str">
        <f t="shared" si="4"/>
        <v/>
      </c>
      <c r="M30" s="51" t="str">
        <f t="shared" si="16"/>
        <v>Lu</v>
      </c>
      <c r="N30" s="67">
        <f t="shared" si="17"/>
        <v>43612</v>
      </c>
      <c r="O30" s="87" t="str">
        <f t="shared" si="5"/>
        <v/>
      </c>
      <c r="P30" s="51" t="str">
        <f t="shared" si="18"/>
        <v>Je</v>
      </c>
      <c r="Q30" s="67">
        <f t="shared" si="29"/>
        <v>43643</v>
      </c>
      <c r="R30" s="87" t="str">
        <f t="shared" si="6"/>
        <v/>
      </c>
      <c r="S30" s="51" t="str">
        <f t="shared" si="19"/>
        <v>Sa</v>
      </c>
      <c r="T30" s="67">
        <f t="shared" si="30"/>
        <v>43673</v>
      </c>
      <c r="U30" s="87" t="str">
        <f t="shared" si="7"/>
        <v/>
      </c>
      <c r="V30" s="51" t="str">
        <f t="shared" si="20"/>
        <v>Ma</v>
      </c>
      <c r="W30" s="67">
        <f t="shared" si="31"/>
        <v>43704</v>
      </c>
      <c r="X30" s="87" t="str">
        <f t="shared" si="8"/>
        <v/>
      </c>
      <c r="Y30" s="51" t="str">
        <f t="shared" si="21"/>
        <v>Ve</v>
      </c>
      <c r="Z30" s="67">
        <f t="shared" si="32"/>
        <v>43735</v>
      </c>
      <c r="AA30" s="87" t="str">
        <f t="shared" si="9"/>
        <v/>
      </c>
      <c r="AB30" s="51" t="str">
        <f t="shared" si="22"/>
        <v>Di</v>
      </c>
      <c r="AC30" s="67">
        <f t="shared" si="33"/>
        <v>43765</v>
      </c>
      <c r="AD30" s="87" t="str">
        <f t="shared" si="10"/>
        <v/>
      </c>
      <c r="AE30" s="51" t="str">
        <f t="shared" si="23"/>
        <v>Me</v>
      </c>
      <c r="AF30" s="67">
        <f t="shared" si="34"/>
        <v>43796</v>
      </c>
      <c r="AG30" s="87" t="str">
        <f t="shared" si="11"/>
        <v>école</v>
      </c>
      <c r="AH30" s="51" t="str">
        <f t="shared" si="24"/>
        <v>Ve</v>
      </c>
      <c r="AI30" s="67">
        <f t="shared" si="35"/>
        <v>43826</v>
      </c>
      <c r="AJ30" s="87" t="str">
        <f t="shared" si="12"/>
        <v/>
      </c>
    </row>
    <row r="31" spans="1:36" x14ac:dyDescent="0.25">
      <c r="A31" s="94" t="str">
        <f t="shared" si="13"/>
        <v>Lu</v>
      </c>
      <c r="B31" s="67">
        <f t="shared" si="25"/>
        <v>43493</v>
      </c>
      <c r="C31" s="87" t="str">
        <f t="shared" si="0"/>
        <v/>
      </c>
      <c r="D31" s="94" t="str">
        <f t="shared" si="14"/>
        <v>Je</v>
      </c>
      <c r="E31" s="67">
        <f t="shared" si="26"/>
        <v>43524</v>
      </c>
      <c r="F31" s="87" t="str">
        <f t="shared" si="1"/>
        <v/>
      </c>
      <c r="G31" s="51" t="str">
        <f t="shared" si="15"/>
        <v>Je</v>
      </c>
      <c r="H31" s="67">
        <f t="shared" si="27"/>
        <v>43552</v>
      </c>
      <c r="I31" s="87" t="str">
        <f t="shared" si="2"/>
        <v/>
      </c>
      <c r="J31" s="51" t="str">
        <f t="shared" si="3"/>
        <v>Di</v>
      </c>
      <c r="K31" s="67">
        <f t="shared" si="28"/>
        <v>43583</v>
      </c>
      <c r="L31" s="87" t="str">
        <f t="shared" si="4"/>
        <v/>
      </c>
      <c r="M31" s="51" t="str">
        <f t="shared" si="16"/>
        <v>Ma</v>
      </c>
      <c r="N31" s="67">
        <f t="shared" si="17"/>
        <v>43613</v>
      </c>
      <c r="O31" s="87" t="str">
        <f t="shared" si="5"/>
        <v/>
      </c>
      <c r="P31" s="51" t="str">
        <f t="shared" si="18"/>
        <v>Ve</v>
      </c>
      <c r="Q31" s="67">
        <f t="shared" si="29"/>
        <v>43644</v>
      </c>
      <c r="R31" s="87" t="str">
        <f t="shared" si="6"/>
        <v/>
      </c>
      <c r="S31" s="51" t="str">
        <f t="shared" si="19"/>
        <v>Di</v>
      </c>
      <c r="T31" s="67">
        <f t="shared" si="30"/>
        <v>43674</v>
      </c>
      <c r="U31" s="87" t="str">
        <f t="shared" si="7"/>
        <v/>
      </c>
      <c r="V31" s="51" t="str">
        <f t="shared" si="20"/>
        <v>Me</v>
      </c>
      <c r="W31" s="67">
        <f t="shared" si="31"/>
        <v>43705</v>
      </c>
      <c r="X31" s="87" t="str">
        <f t="shared" si="8"/>
        <v>école</v>
      </c>
      <c r="Y31" s="51" t="str">
        <f t="shared" si="21"/>
        <v>Sa</v>
      </c>
      <c r="Z31" s="67">
        <f t="shared" si="32"/>
        <v>43736</v>
      </c>
      <c r="AA31" s="87" t="str">
        <f t="shared" si="9"/>
        <v/>
      </c>
      <c r="AB31" s="51" t="str">
        <f t="shared" si="22"/>
        <v>Lu</v>
      </c>
      <c r="AC31" s="67">
        <f t="shared" si="33"/>
        <v>43766</v>
      </c>
      <c r="AD31" s="87" t="str">
        <f t="shared" si="10"/>
        <v/>
      </c>
      <c r="AE31" s="51" t="str">
        <f t="shared" si="23"/>
        <v>Je</v>
      </c>
      <c r="AF31" s="67">
        <f t="shared" si="34"/>
        <v>43797</v>
      </c>
      <c r="AG31" s="87" t="str">
        <f t="shared" si="11"/>
        <v/>
      </c>
      <c r="AH31" s="51" t="str">
        <f t="shared" si="24"/>
        <v>Sa</v>
      </c>
      <c r="AI31" s="67">
        <f t="shared" si="35"/>
        <v>43827</v>
      </c>
      <c r="AJ31" s="87" t="str">
        <f t="shared" si="12"/>
        <v/>
      </c>
    </row>
    <row r="32" spans="1:36" x14ac:dyDescent="0.25">
      <c r="A32" s="94" t="str">
        <f t="shared" si="13"/>
        <v>Ma</v>
      </c>
      <c r="B32" s="67">
        <f t="shared" si="25"/>
        <v>43494</v>
      </c>
      <c r="C32" s="87" t="str">
        <f t="shared" si="0"/>
        <v/>
      </c>
      <c r="D32" s="51" t="str">
        <f>IF(E32="","",CHOOSE(WEEKDAY(E32,2),"Lu","Ma","Me","Je","Ve","Sa","Di"))</f>
        <v/>
      </c>
      <c r="E32" s="67" t="str">
        <f>IF((DAY(EOMONTH(E4,0)))=29,E31+1,"")</f>
        <v/>
      </c>
      <c r="F32" s="87" t="str">
        <f t="shared" si="1"/>
        <v/>
      </c>
      <c r="G32" s="51" t="str">
        <f t="shared" si="15"/>
        <v>Ve</v>
      </c>
      <c r="H32" s="67">
        <f t="shared" si="27"/>
        <v>43553</v>
      </c>
      <c r="I32" s="87" t="str">
        <f t="shared" si="2"/>
        <v/>
      </c>
      <c r="J32" s="51" t="str">
        <f t="shared" si="3"/>
        <v>Lu</v>
      </c>
      <c r="K32" s="67">
        <f t="shared" si="28"/>
        <v>43584</v>
      </c>
      <c r="L32" s="87" t="str">
        <f t="shared" si="4"/>
        <v/>
      </c>
      <c r="M32" s="51" t="str">
        <f t="shared" si="16"/>
        <v>Me</v>
      </c>
      <c r="N32" s="67">
        <f t="shared" si="17"/>
        <v>43614</v>
      </c>
      <c r="O32" s="87" t="str">
        <f t="shared" si="5"/>
        <v>école</v>
      </c>
      <c r="P32" s="51" t="str">
        <f t="shared" si="18"/>
        <v>Sa</v>
      </c>
      <c r="Q32" s="67">
        <f t="shared" si="29"/>
        <v>43645</v>
      </c>
      <c r="R32" s="87" t="str">
        <f t="shared" si="6"/>
        <v/>
      </c>
      <c r="S32" s="51" t="str">
        <f t="shared" si="19"/>
        <v>Lu</v>
      </c>
      <c r="T32" s="67">
        <f t="shared" si="30"/>
        <v>43675</v>
      </c>
      <c r="U32" s="87" t="str">
        <f t="shared" si="7"/>
        <v/>
      </c>
      <c r="V32" s="51" t="str">
        <f t="shared" si="20"/>
        <v>Je</v>
      </c>
      <c r="W32" s="67">
        <f t="shared" si="31"/>
        <v>43706</v>
      </c>
      <c r="X32" s="87" t="str">
        <f t="shared" si="8"/>
        <v/>
      </c>
      <c r="Y32" s="51" t="str">
        <f t="shared" si="21"/>
        <v>Di</v>
      </c>
      <c r="Z32" s="67">
        <f t="shared" si="32"/>
        <v>43737</v>
      </c>
      <c r="AA32" s="87" t="str">
        <f t="shared" si="9"/>
        <v/>
      </c>
      <c r="AB32" s="51" t="str">
        <f t="shared" si="22"/>
        <v>Ma</v>
      </c>
      <c r="AC32" s="67">
        <f t="shared" si="33"/>
        <v>43767</v>
      </c>
      <c r="AD32" s="87" t="str">
        <f t="shared" si="10"/>
        <v/>
      </c>
      <c r="AE32" s="51" t="str">
        <f t="shared" si="23"/>
        <v>Ve</v>
      </c>
      <c r="AF32" s="67">
        <f t="shared" si="34"/>
        <v>43798</v>
      </c>
      <c r="AG32" s="87" t="str">
        <f t="shared" si="11"/>
        <v/>
      </c>
      <c r="AH32" s="51" t="str">
        <f t="shared" si="24"/>
        <v>Di</v>
      </c>
      <c r="AI32" s="67">
        <f t="shared" si="35"/>
        <v>43828</v>
      </c>
      <c r="AJ32" s="87" t="str">
        <f t="shared" si="12"/>
        <v/>
      </c>
    </row>
    <row r="33" spans="1:36" x14ac:dyDescent="0.25">
      <c r="A33" s="94" t="str">
        <f t="shared" si="13"/>
        <v>Me</v>
      </c>
      <c r="B33" s="67">
        <f t="shared" si="25"/>
        <v>43495</v>
      </c>
      <c r="C33" s="87" t="str">
        <f t="shared" si="0"/>
        <v>école</v>
      </c>
      <c r="D33" s="51"/>
      <c r="E33" s="87" t="str">
        <f t="shared" ref="E33:E34" si="36">IF(D33="","",IF(OR(AND($J$2=1,WEEKDAY(D33,2)=1,COUNTIF(Fériés,D33)=0),AND($J$2=2,WEEKDAY(D33,2)=2,COUNTIF(Fériés,D33)=0)),"école",IF(COUNTIF(Fériés,D33)&gt;0,"JF","")))</f>
        <v/>
      </c>
      <c r="F33" s="87" t="str">
        <f t="shared" si="1"/>
        <v/>
      </c>
      <c r="G33" s="51" t="str">
        <f t="shared" si="15"/>
        <v>Sa</v>
      </c>
      <c r="H33" s="67">
        <f t="shared" si="27"/>
        <v>43554</v>
      </c>
      <c r="I33" s="87" t="str">
        <f t="shared" si="2"/>
        <v/>
      </c>
      <c r="J33" s="51" t="str">
        <f t="shared" si="3"/>
        <v>Ma</v>
      </c>
      <c r="K33" s="67">
        <f t="shared" si="28"/>
        <v>43585</v>
      </c>
      <c r="L33" s="87" t="str">
        <f t="shared" si="4"/>
        <v/>
      </c>
      <c r="M33" s="51" t="str">
        <f t="shared" si="16"/>
        <v>Je</v>
      </c>
      <c r="N33" s="67">
        <f t="shared" si="17"/>
        <v>43615</v>
      </c>
      <c r="O33" s="87" t="str">
        <f t="shared" si="5"/>
        <v>JF</v>
      </c>
      <c r="P33" s="51" t="str">
        <f t="shared" si="18"/>
        <v>Di</v>
      </c>
      <c r="Q33" s="67">
        <f t="shared" si="29"/>
        <v>43646</v>
      </c>
      <c r="R33" s="87" t="str">
        <f t="shared" si="6"/>
        <v/>
      </c>
      <c r="S33" s="51" t="str">
        <f t="shared" si="19"/>
        <v>Ma</v>
      </c>
      <c r="T33" s="67">
        <f t="shared" si="30"/>
        <v>43676</v>
      </c>
      <c r="U33" s="87" t="str">
        <f t="shared" si="7"/>
        <v/>
      </c>
      <c r="V33" s="51" t="str">
        <f t="shared" si="20"/>
        <v>Ve</v>
      </c>
      <c r="W33" s="67">
        <f t="shared" si="31"/>
        <v>43707</v>
      </c>
      <c r="X33" s="87" t="str">
        <f t="shared" si="8"/>
        <v/>
      </c>
      <c r="Y33" s="51" t="str">
        <f t="shared" si="21"/>
        <v>Lu</v>
      </c>
      <c r="Z33" s="67">
        <f t="shared" si="32"/>
        <v>43738</v>
      </c>
      <c r="AA33" s="87" t="str">
        <f t="shared" si="9"/>
        <v/>
      </c>
      <c r="AB33" s="51" t="str">
        <f t="shared" si="22"/>
        <v>Me</v>
      </c>
      <c r="AC33" s="67">
        <f t="shared" si="33"/>
        <v>43768</v>
      </c>
      <c r="AD33" s="87" t="str">
        <f t="shared" si="10"/>
        <v>école</v>
      </c>
      <c r="AE33" s="51" t="str">
        <f t="shared" si="23"/>
        <v>Sa</v>
      </c>
      <c r="AF33" s="67">
        <f t="shared" si="34"/>
        <v>43799</v>
      </c>
      <c r="AG33" s="87" t="str">
        <f t="shared" si="11"/>
        <v/>
      </c>
      <c r="AH33" s="51" t="str">
        <f t="shared" si="24"/>
        <v>Lu</v>
      </c>
      <c r="AI33" s="67">
        <f t="shared" si="35"/>
        <v>43829</v>
      </c>
      <c r="AJ33" s="87" t="str">
        <f t="shared" si="12"/>
        <v/>
      </c>
    </row>
    <row r="34" spans="1:36" x14ac:dyDescent="0.25">
      <c r="A34" s="95" t="str">
        <f t="shared" si="13"/>
        <v>Je</v>
      </c>
      <c r="B34" s="68">
        <f t="shared" si="25"/>
        <v>43496</v>
      </c>
      <c r="C34" s="88" t="str">
        <f t="shared" si="0"/>
        <v/>
      </c>
      <c r="D34" s="52"/>
      <c r="E34" s="88" t="str">
        <f t="shared" si="36"/>
        <v/>
      </c>
      <c r="F34" s="88" t="str">
        <f t="shared" si="1"/>
        <v/>
      </c>
      <c r="G34" s="52" t="str">
        <f t="shared" si="15"/>
        <v>Di</v>
      </c>
      <c r="H34" s="68">
        <f t="shared" si="27"/>
        <v>43555</v>
      </c>
      <c r="I34" s="88" t="str">
        <f t="shared" si="2"/>
        <v/>
      </c>
      <c r="J34" s="52"/>
      <c r="K34" s="88" t="str">
        <f t="shared" ref="K34" si="37">IF(J34="","",IF(OR(AND($J$2=1,WEEKDAY(J34,2)=1,COUNTIF(Fériés,J34)=0),AND($J$2=2,WEEKDAY(J34,2)=2,COUNTIF(Fériés,J34)=0)),"école",IF(COUNTIF(Fériés,J34)&gt;0,"JF","")))</f>
        <v/>
      </c>
      <c r="L34" s="88" t="str">
        <f t="shared" si="4"/>
        <v/>
      </c>
      <c r="M34" s="52" t="str">
        <f t="shared" si="16"/>
        <v>Ve</v>
      </c>
      <c r="N34" s="68">
        <f t="shared" si="17"/>
        <v>43616</v>
      </c>
      <c r="O34" s="88" t="str">
        <f t="shared" si="5"/>
        <v/>
      </c>
      <c r="P34" s="52"/>
      <c r="Q34" s="88" t="str">
        <f t="shared" ref="Q34" si="38">IF(P34="","",IF(OR(AND($J$2=1,WEEKDAY(P34,2)=1,COUNTIF(Fériés,P34)=0),AND($J$2=2,WEEKDAY(P34,2)=2,COUNTIF(Fériés,P34)=0)),"école",IF(COUNTIF(Fériés,P34)&gt;0,"JF","")))</f>
        <v/>
      </c>
      <c r="R34" s="88" t="str">
        <f t="shared" si="6"/>
        <v/>
      </c>
      <c r="S34" s="52" t="str">
        <f t="shared" si="19"/>
        <v>Me</v>
      </c>
      <c r="T34" s="68">
        <f t="shared" si="30"/>
        <v>43677</v>
      </c>
      <c r="U34" s="88" t="str">
        <f t="shared" si="7"/>
        <v>école</v>
      </c>
      <c r="V34" s="52" t="str">
        <f t="shared" si="20"/>
        <v>Sa</v>
      </c>
      <c r="W34" s="68">
        <f t="shared" si="31"/>
        <v>43708</v>
      </c>
      <c r="X34" s="87" t="str">
        <f t="shared" si="8"/>
        <v/>
      </c>
      <c r="Y34" s="52"/>
      <c r="Z34" s="88" t="str">
        <f t="shared" ref="Z34" si="39">IF(Y34="","",IF(OR(AND($J$2=1,WEEKDAY(Y34,2)=1,COUNTIF(Fériés,Y34)=0),AND($J$2=2,WEEKDAY(Y34,2)=2,COUNTIF(Fériés,Y34)=0)),"école",IF(COUNTIF(Fériés,Y34)&gt;0,"JF","")))</f>
        <v/>
      </c>
      <c r="AA34" s="88" t="str">
        <f t="shared" ref="AA34" si="40">IF(Z34="","",IF(AND($J$2&lt;&gt;"",WEEKDAY(Z34,2)=$J$2,COUNTIF(Fériés,Z34)=0),"école",IF(COUNTIF(Fériés,Z34)&gt;0,"JF","")))</f>
        <v/>
      </c>
      <c r="AB34" s="52" t="str">
        <f t="shared" si="22"/>
        <v>Je</v>
      </c>
      <c r="AC34" s="68">
        <f t="shared" si="33"/>
        <v>43769</v>
      </c>
      <c r="AD34" s="87" t="str">
        <f t="shared" si="10"/>
        <v/>
      </c>
      <c r="AE34" s="52"/>
      <c r="AF34" s="88"/>
      <c r="AG34" s="88" t="str">
        <f t="shared" ref="AG34" si="41">IF(AF34="","",IF(AND($J$2&lt;&gt;"",WEEKDAY(AF34,2)=$J$2,COUNTIF(Fériés,AF34)=0),"école",IF(COUNTIF(Fériés,AF34)&gt;0,"JF","")))</f>
        <v/>
      </c>
      <c r="AH34" s="52" t="str">
        <f t="shared" si="24"/>
        <v>Ma</v>
      </c>
      <c r="AI34" s="68">
        <f t="shared" si="35"/>
        <v>43830</v>
      </c>
      <c r="AJ34" s="88" t="str">
        <f t="shared" si="12"/>
        <v/>
      </c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phoneticPr fontId="3" type="noConversion"/>
  <conditionalFormatting sqref="A4:A34">
    <cfRule type="expression" dxfId="130" priority="9">
      <formula>IF(COUNTIF(Fériés,B4)&gt;0,1,0)</formula>
    </cfRule>
    <cfRule type="cellIs" dxfId="129" priority="14" operator="equal">
      <formula>"Di"</formula>
    </cfRule>
    <cfRule type="cellIs" dxfId="128" priority="15" operator="equal">
      <formula>"Sa"</formula>
    </cfRule>
  </conditionalFormatting>
  <conditionalFormatting sqref="B4:B34">
    <cfRule type="expression" dxfId="127" priority="10">
      <formula>IF(COUNTIF(Fériés,B4)&gt;0,1,0)</formula>
    </cfRule>
    <cfRule type="expression" dxfId="126" priority="13">
      <formula>IF(WEEKDAY($B4,2)&gt;5,1,0)</formula>
    </cfRule>
  </conditionalFormatting>
  <conditionalFormatting sqref="C4:C34">
    <cfRule type="expression" dxfId="125" priority="11">
      <formula>IF(COUNTIF(Fériés,B4)&gt;0,1,0)</formula>
    </cfRule>
    <cfRule type="expression" dxfId="124" priority="12">
      <formula>OR(A4="Di")</formula>
    </cfRule>
  </conditionalFormatting>
  <conditionalFormatting sqref="AH4:AH34 AE4:AE34 AB4:AB34 Y4:Y34 V4:V34 S4:S34 P4:P34 M4:M34 J4:J34 G4:G34 D4:D34">
    <cfRule type="expression" dxfId="123" priority="2">
      <formula>IF(COUNTIF(Fériés,E4)&gt;0,1,0)</formula>
    </cfRule>
    <cfRule type="cellIs" dxfId="122" priority="7" operator="equal">
      <formula>"Di"</formula>
    </cfRule>
    <cfRule type="cellIs" dxfId="121" priority="8" operator="equal">
      <formula>"Sa"</formula>
    </cfRule>
  </conditionalFormatting>
  <conditionalFormatting sqref="AI4:AI34 AF4:AF33 AC4:AC34 Z4:Z33 W4:W34 T4:T34 Q4:Q33 N4:N34 K4:K33 H4:H34 E4:E32">
    <cfRule type="expression" dxfId="120" priority="3">
      <formula>IF(COUNTIF(Fériés,E4)&gt;0,1,0)</formula>
    </cfRule>
    <cfRule type="expression" dxfId="119" priority="6">
      <formula>IF(WEEKDAY(E4,2)&gt;5,1,0)</formula>
    </cfRule>
  </conditionalFormatting>
  <conditionalFormatting sqref="AJ4:AJ34 U4:U34 R4:R34 O4:O34 L4:L34 I4:I34 F4:F34 AF34 Z34 Q34 K34 E33:E34 X4:X34 AA4:AA34 AD4:AD34 AG4:AG34">
    <cfRule type="expression" dxfId="118" priority="4">
      <formula>IF(COUNTIF(Fériés,D4)&gt;0,1,0)</formula>
    </cfRule>
    <cfRule type="expression" dxfId="117" priority="5">
      <formula>OR(C4="Di")</formula>
    </cfRule>
  </conditionalFormatting>
  <conditionalFormatting sqref="AG4">
    <cfRule type="expression" dxfId="116" priority="1">
      <formula>IF(AF4="","",IF(AND($Y$2&lt;&gt;"",WEEKDAY(AF4,2)=$Y$2,COUNTIF(Fériés,AF4)=0),"école",IF(COUNTIF(Fériés,AF4)&gt;0,"JF","")))</formula>
    </cfRule>
  </conditionalFormatting>
  <dataValidations count="1">
    <dataValidation type="list" allowBlank="1" showInputMessage="1" showErrorMessage="1" sqref="AK5" xr:uid="{A756176A-7E25-4C51-A3F6-03F42385F459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Spinner 5">
              <controlPr defaultSize="0" autoPict="0">
                <anchor moveWithCells="1" sizeWithCells="1">
                  <from>
                    <xdr:col>8</xdr:col>
                    <xdr:colOff>323850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Spinner 7">
              <controlPr defaultSize="0" autoPict="0">
                <anchor moveWithCells="1" sizeWithCells="1">
                  <from>
                    <xdr:col>23</xdr:col>
                    <xdr:colOff>323850</xdr:colOff>
                    <xdr:row>1</xdr:row>
                    <xdr:rowOff>0</xdr:rowOff>
                  </from>
                  <to>
                    <xdr:col>24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8958-E7AD-4830-9981-9F9E701462B9}">
  <dimension ref="A1:AJ35"/>
  <sheetViews>
    <sheetView tabSelected="1" workbookViewId="0">
      <selection activeCell="AK25" sqref="AK25"/>
    </sheetView>
  </sheetViews>
  <sheetFormatPr baseColWidth="10" defaultRowHeight="15" x14ac:dyDescent="0.25"/>
  <cols>
    <col min="1" max="2" width="2.42578125" style="6" customWidth="1"/>
    <col min="3" max="3" width="6.42578125" style="6" customWidth="1"/>
    <col min="4" max="5" width="2.42578125" style="6" customWidth="1"/>
    <col min="6" max="6" width="6.42578125" style="6" customWidth="1"/>
    <col min="7" max="7" width="2.42578125" style="6" customWidth="1"/>
    <col min="8" max="8" width="2.5703125" style="6" customWidth="1"/>
    <col min="9" max="9" width="6.42578125" style="6" customWidth="1"/>
    <col min="10" max="10" width="2.42578125" style="6" customWidth="1"/>
    <col min="11" max="11" width="2.5703125" style="6" customWidth="1"/>
    <col min="12" max="12" width="6.42578125" style="6" customWidth="1"/>
    <col min="13" max="13" width="2.42578125" style="6" customWidth="1"/>
    <col min="14" max="14" width="2.5703125" style="6" customWidth="1"/>
    <col min="15" max="15" width="6.42578125" style="6" customWidth="1"/>
    <col min="16" max="16" width="2.42578125" style="6" customWidth="1"/>
    <col min="17" max="17" width="2.5703125" style="6" customWidth="1"/>
    <col min="18" max="18" width="6.425781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6.42578125" style="6" customWidth="1"/>
    <col min="28" max="28" width="2.42578125" style="6" customWidth="1"/>
    <col min="29" max="29" width="2.5703125" style="6" customWidth="1"/>
    <col min="30" max="30" width="6.42578125" style="6" customWidth="1"/>
    <col min="31" max="31" width="2.42578125" style="6" customWidth="1"/>
    <col min="32" max="32" width="2.5703125" style="6" customWidth="1"/>
    <col min="33" max="33" width="6.42578125" style="6" customWidth="1"/>
    <col min="34" max="34" width="2.42578125" style="6" customWidth="1"/>
    <col min="35" max="35" width="2.5703125" style="6" customWidth="1"/>
    <col min="36" max="36" width="6.42578125" style="6" customWidth="1"/>
    <col min="37" max="16384" width="11.42578125" style="6"/>
  </cols>
  <sheetData>
    <row r="1" spans="1:36" ht="21" x14ac:dyDescent="0.25">
      <c r="A1" s="53" t="str">
        <f>"Planification Annuelle "&amp;An_1</f>
        <v>Planification Annuelle 2020</v>
      </c>
      <c r="B1" s="53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4"/>
      <c r="AG1" s="54"/>
      <c r="AH1" s="54"/>
      <c r="AI1" s="54"/>
      <c r="AJ1" s="54"/>
    </row>
    <row r="2" spans="1:36" ht="18.75" customHeight="1" x14ac:dyDescent="0.25">
      <c r="A2" s="58" t="s">
        <v>33</v>
      </c>
      <c r="B2" s="56"/>
      <c r="C2" s="63" t="s">
        <v>36</v>
      </c>
      <c r="D2" s="56"/>
      <c r="E2" s="56"/>
      <c r="F2" s="56"/>
      <c r="G2" s="56"/>
      <c r="H2" s="56"/>
      <c r="I2" s="56"/>
      <c r="J2" s="89">
        <v>3</v>
      </c>
      <c r="K2" s="57"/>
      <c r="L2" s="90"/>
      <c r="M2" s="57"/>
      <c r="N2" s="56"/>
      <c r="O2" s="58" t="s">
        <v>32</v>
      </c>
      <c r="P2" s="56"/>
      <c r="Q2" s="63" t="s">
        <v>35</v>
      </c>
      <c r="R2" s="64"/>
      <c r="S2" s="56"/>
      <c r="T2" s="56"/>
      <c r="U2" s="57"/>
      <c r="V2" s="57"/>
      <c r="W2" s="57"/>
      <c r="X2" s="57"/>
      <c r="Y2" s="89">
        <v>2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x14ac:dyDescent="0.25">
      <c r="A3" s="59" t="s">
        <v>0</v>
      </c>
      <c r="B3" s="60"/>
      <c r="C3" s="61"/>
      <c r="D3" s="59" t="s">
        <v>1</v>
      </c>
      <c r="E3" s="60"/>
      <c r="F3" s="61"/>
      <c r="G3" s="59" t="s">
        <v>2</v>
      </c>
      <c r="H3" s="60"/>
      <c r="I3" s="61"/>
      <c r="J3" s="59" t="s">
        <v>3</v>
      </c>
      <c r="K3" s="60"/>
      <c r="L3" s="61"/>
      <c r="M3" s="59" t="s">
        <v>4</v>
      </c>
      <c r="N3" s="60"/>
      <c r="O3" s="61"/>
      <c r="P3" s="59" t="s">
        <v>5</v>
      </c>
      <c r="Q3" s="60"/>
      <c r="R3" s="61"/>
      <c r="S3" s="59" t="s">
        <v>6</v>
      </c>
      <c r="T3" s="60"/>
      <c r="U3" s="61"/>
      <c r="V3" s="59" t="s">
        <v>7</v>
      </c>
      <c r="W3" s="60"/>
      <c r="X3" s="61"/>
      <c r="Y3" s="59" t="s">
        <v>8</v>
      </c>
      <c r="Z3" s="60"/>
      <c r="AA3" s="61"/>
      <c r="AB3" s="59" t="s">
        <v>9</v>
      </c>
      <c r="AC3" s="60"/>
      <c r="AD3" s="61"/>
      <c r="AE3" s="59" t="s">
        <v>10</v>
      </c>
      <c r="AF3" s="60"/>
      <c r="AG3" s="61"/>
      <c r="AH3" s="59" t="s">
        <v>11</v>
      </c>
      <c r="AI3" s="60"/>
      <c r="AJ3" s="61"/>
    </row>
    <row r="4" spans="1:36" x14ac:dyDescent="0.25">
      <c r="A4" s="50" t="str">
        <f>CHOOSE(WEEKDAY(B4,2),"Lu","Ma","Me","Je","Ve","Sa","Di")</f>
        <v>Me</v>
      </c>
      <c r="B4" s="65">
        <f>VALUE("01/01/"&amp;An_1)</f>
        <v>43831</v>
      </c>
      <c r="C4" s="87" t="str">
        <f t="shared" ref="C4:C34" si="0">IF(B4="","",IF(AND($J$2&lt;&gt;"",WEEKDAY(B4,2)=$J$2,COUNTIF(Fériés,B4)=0),"école",IF(COUNTIF(Fériés,B4)&gt;0,"JF","")))</f>
        <v>JF</v>
      </c>
      <c r="D4" s="50" t="str">
        <f>CHOOSE(WEEKDAY(E4,2),"Lu","Ma","Me","Je","Ve","Sa","Di")</f>
        <v>Sa</v>
      </c>
      <c r="E4" s="65">
        <f>VALUE("01/02/"&amp;An_1)</f>
        <v>43862</v>
      </c>
      <c r="F4" s="87" t="str">
        <f t="shared" ref="F4:F34" si="1">IF(E4="","",IF(AND($J$2&lt;&gt;"",WEEKDAY(E4,2)=$J$2,COUNTIF(Fériés,E4)=0),"école",IF(COUNTIF(Fériés,E4)&gt;0,"JF","")))</f>
        <v/>
      </c>
      <c r="G4" s="50" t="str">
        <f>CHOOSE(WEEKDAY(H4,2),"Lu","Ma","Me","Je","Ve","Sa","Di")</f>
        <v>Di</v>
      </c>
      <c r="H4" s="65">
        <f>VALUE("01/03/"&amp;An_1)</f>
        <v>43891</v>
      </c>
      <c r="I4" s="87" t="str">
        <f t="shared" ref="I4:I34" si="2">IF(H4="","",IF(AND($J$2&lt;&gt;"",WEEKDAY(H4,2)=$J$2,COUNTIF(Fériés,H4)=0),"école",IF(COUNTIF(Fériés,H4)&gt;0,"JF","")))</f>
        <v>JF</v>
      </c>
      <c r="J4" s="50" t="str">
        <f t="shared" ref="J4:J33" si="3">CHOOSE(WEEKDAY(K4,2),"Lu","Ma","Me","Je","Ve","Sa","Di")</f>
        <v>Me</v>
      </c>
      <c r="K4" s="93">
        <f>VALUE("01/04/"&amp;An_1)</f>
        <v>43922</v>
      </c>
      <c r="L4" s="87" t="str">
        <f t="shared" ref="L4:L34" si="4">IF(K4="","",IF(AND($J$2&lt;&gt;"",WEEKDAY(K4,2)=$J$2,COUNTIF(Fériés,K4)=0),"école",IF(COUNTIF(Fériés,K4)&gt;0,"JF","")))</f>
        <v>école</v>
      </c>
      <c r="M4" s="50" t="str">
        <f>CHOOSE(WEEKDAY(N4,2),"Lu","Ma","Me","Je","Ve","Sa","Di")</f>
        <v>Ve</v>
      </c>
      <c r="N4" s="65">
        <f>VALUE("01/05/"&amp;An_1)</f>
        <v>43952</v>
      </c>
      <c r="O4" s="87" t="str">
        <f t="shared" ref="O4:O34" si="5">IF(N4="","",IF(AND($J$2&lt;&gt;"",WEEKDAY(N4,2)=$J$2,COUNTIF(Fériés,N4)=0),"école",IF(COUNTIF(Fériés,N4)&gt;0,"JF","")))</f>
        <v>JF</v>
      </c>
      <c r="P4" s="50" t="str">
        <f>CHOOSE(WEEKDAY(Q4,2),"Lu","Ma","Me","Je","Ve","Sa","Di")</f>
        <v>Lu</v>
      </c>
      <c r="Q4" s="65">
        <f>VALUE("01/06/"&amp;An_1)</f>
        <v>43983</v>
      </c>
      <c r="R4" s="87" t="str">
        <f t="shared" ref="R4:R34" si="6">IF(Q4="","",IF(AND($J$2&lt;&gt;"",WEEKDAY(Q4,2)=$J$2,COUNTIF(Fériés,Q4)=0),"école",IF(COUNTIF(Fériés,Q4)&gt;0,"JF","")))</f>
        <v>JF</v>
      </c>
      <c r="S4" s="50" t="str">
        <f>CHOOSE(WEEKDAY(T4,2),"Lu","Ma","Me","Je","Ve","Sa","Di")</f>
        <v>Me</v>
      </c>
      <c r="T4" s="93">
        <f>VALUE("01/07/"&amp;An_1)</f>
        <v>44013</v>
      </c>
      <c r="U4" s="87" t="str">
        <f t="shared" ref="U4:U34" si="7">IF(T4="","",IF(AND($J$2&lt;&gt;"",WEEKDAY(T4,2)=$J$2,COUNTIF(Fériés,T4)=0),"école",IF(COUNTIF(Fériés,T4)&gt;0,"JF","")))</f>
        <v>école</v>
      </c>
      <c r="V4" s="50" t="str">
        <f>CHOOSE(WEEKDAY(W4,2),"Lu","Ma","Me","Je","Ve","Sa","Di")</f>
        <v>Sa</v>
      </c>
      <c r="W4" s="65">
        <f>VALUE("01/08/"&amp;An_1)</f>
        <v>44044</v>
      </c>
      <c r="X4" s="87" t="str">
        <f>IF(W4="","",IF(AND($Y$2&lt;&gt;"",WEEKDAY(W4,2)=$Y$2,COUNTIF(Fériés,W4)=0),"école",IF(COUNTIF(Fériés,W4)&gt;0,"JF","")))</f>
        <v>JF</v>
      </c>
      <c r="Y4" s="50" t="str">
        <f>CHOOSE(WEEKDAY(Z4,2),"Lu","Ma","Me","Je","Ve","Sa","Di")</f>
        <v>Ma</v>
      </c>
      <c r="Z4" s="93">
        <f>VALUE("01/09/"&amp;An_1)</f>
        <v>44075</v>
      </c>
      <c r="AA4" s="87" t="str">
        <f t="shared" ref="AA4:AA34" si="8">IF(Z4="","",IF(AND($J$2&lt;&gt;"",WEEKDAY(Z4,2)=$J$2,COUNTIF(Fériés,Z4)=0),"école",IF(COUNTIF(Fériés,Z4)&gt;0,"JF","")))</f>
        <v/>
      </c>
      <c r="AB4" s="50" t="str">
        <f>CHOOSE(WEEKDAY(AC4,2),"Lu","Ma","Me","Je","Ve","Sa","Di")</f>
        <v>Je</v>
      </c>
      <c r="AC4" s="97">
        <f>VALUE("01/10/"&amp;An_1)</f>
        <v>44105</v>
      </c>
      <c r="AD4" s="87" t="str">
        <f t="shared" ref="AD4:AD34" si="9">IF(AC4="","",IF(AND($J$2&lt;&gt;"",WEEKDAY(AC4,2)=$J$2,COUNTIF(Fériés,AC4)=0),"école",IF(COUNTIF(Fériés,AC4)&gt;0,"JF","")))</f>
        <v/>
      </c>
      <c r="AE4" s="50" t="str">
        <f>CHOOSE(WEEKDAY(AF4,2),"Lu","Ma","Me","Je","Ve","Sa","Di")</f>
        <v>Di</v>
      </c>
      <c r="AF4" s="65">
        <f>VALUE("01/11/"&amp;An_1)</f>
        <v>44136</v>
      </c>
      <c r="AG4" s="87" t="str">
        <f t="shared" ref="AG4:AG34" si="10">IF(AF4="","",IF(AND($J$2&lt;&gt;"",WEEKDAY(AF4,2)=$J$2,COUNTIF(Fériés,AF4)=0),"école",IF(COUNTIF(Fériés,AF4)&gt;0,"JF","")))</f>
        <v/>
      </c>
      <c r="AH4" s="96" t="str">
        <f>CHOOSE(WEEKDAY(AI4,2),"Lu","Ma","Me","Je","Ve","Sa","Di")</f>
        <v>Ma</v>
      </c>
      <c r="AI4" s="93">
        <f>VALUE("01/12/"&amp;An_1)</f>
        <v>44166</v>
      </c>
      <c r="AJ4" s="87" t="str">
        <f t="shared" ref="AJ4:AJ34" si="11">IF(AI4="","",IF(AND($J$2&lt;&gt;"",WEEKDAY(AI4,2)=$J$2,COUNTIF(Fériés,AI4)=0),"école",IF(COUNTIF(Fériés,AI4)&gt;0,"JF","")))</f>
        <v/>
      </c>
    </row>
    <row r="5" spans="1:36" x14ac:dyDescent="0.25">
      <c r="A5" s="51" t="str">
        <f t="shared" ref="A5:A34" si="12">CHOOSE(WEEKDAY(B5,2),"Lu","Ma","Me","Je","Ve","Sa","Di")</f>
        <v>Je</v>
      </c>
      <c r="B5" s="66">
        <f>B4+1</f>
        <v>43832</v>
      </c>
      <c r="C5" s="87" t="str">
        <f t="shared" si="0"/>
        <v>JF</v>
      </c>
      <c r="D5" s="51" t="str">
        <f t="shared" ref="D5:D31" si="13">CHOOSE(WEEKDAY(E5,2),"Lu","Ma","Me","Je","Ve","Sa","Di")</f>
        <v>Di</v>
      </c>
      <c r="E5" s="66">
        <f>E4+1</f>
        <v>43863</v>
      </c>
      <c r="F5" s="87" t="str">
        <f t="shared" si="1"/>
        <v/>
      </c>
      <c r="G5" s="51" t="str">
        <f t="shared" ref="G5:G34" si="14">CHOOSE(WEEKDAY(H5,2),"Lu","Ma","Me","Je","Ve","Sa","Di")</f>
        <v>Lu</v>
      </c>
      <c r="H5" s="66">
        <f>H4+1</f>
        <v>43892</v>
      </c>
      <c r="I5" s="87" t="str">
        <f t="shared" si="2"/>
        <v/>
      </c>
      <c r="J5" s="51" t="str">
        <f t="shared" si="3"/>
        <v>Je</v>
      </c>
      <c r="K5" s="66">
        <f>K4+1</f>
        <v>43923</v>
      </c>
      <c r="L5" s="87" t="str">
        <f t="shared" si="4"/>
        <v/>
      </c>
      <c r="M5" s="51" t="str">
        <f t="shared" ref="M5:M34" si="15">CHOOSE(WEEKDAY(N5,2),"Lu","Ma","Me","Je","Ve","Sa","Di")</f>
        <v>Sa</v>
      </c>
      <c r="N5" s="66">
        <f t="shared" ref="N5:N34" si="16">N4+1</f>
        <v>43953</v>
      </c>
      <c r="O5" s="87" t="str">
        <f t="shared" si="5"/>
        <v/>
      </c>
      <c r="P5" s="51" t="str">
        <f t="shared" ref="P5:P33" si="17">CHOOSE(WEEKDAY(Q5,2),"Lu","Ma","Me","Je","Ve","Sa","Di")</f>
        <v>Ma</v>
      </c>
      <c r="Q5" s="66">
        <f>Q4+1</f>
        <v>43984</v>
      </c>
      <c r="R5" s="87" t="str">
        <f t="shared" si="6"/>
        <v/>
      </c>
      <c r="S5" s="51" t="str">
        <f t="shared" ref="S5:S34" si="18">CHOOSE(WEEKDAY(T5,2),"Lu","Ma","Me","Je","Ve","Sa","Di")</f>
        <v>Je</v>
      </c>
      <c r="T5" s="66">
        <f>T4+1</f>
        <v>44014</v>
      </c>
      <c r="U5" s="87" t="str">
        <f t="shared" si="7"/>
        <v/>
      </c>
      <c r="V5" s="51" t="str">
        <f t="shared" ref="V5:V34" si="19">CHOOSE(WEEKDAY(W5,2),"Lu","Ma","Me","Je","Ve","Sa","Di")</f>
        <v>Di</v>
      </c>
      <c r="W5" s="66">
        <f>W4+1</f>
        <v>44045</v>
      </c>
      <c r="X5" s="87" t="str">
        <f>IF(W5="","",IF(AND($Y$2&lt;&gt;"",WEEKDAY(W5,2)=$Y$2,COUNTIF(Fériés,W5)=0),"école",IF(COUNTIF(Fériés,W5)&gt;0,"JF","")))</f>
        <v/>
      </c>
      <c r="Y5" s="51" t="str">
        <f t="shared" ref="Y5:Y33" si="20">CHOOSE(WEEKDAY(Z5,2),"Lu","Ma","Me","Je","Ve","Sa","Di")</f>
        <v>Me</v>
      </c>
      <c r="Z5" s="67">
        <f>Z4+1</f>
        <v>44076</v>
      </c>
      <c r="AA5" s="87" t="str">
        <f t="shared" si="8"/>
        <v>école</v>
      </c>
      <c r="AB5" s="51" t="str">
        <f t="shared" ref="AB5:AB34" si="21">CHOOSE(WEEKDAY(AC5,2),"Lu","Ma","Me","Je","Ve","Sa","Di")</f>
        <v>Ve</v>
      </c>
      <c r="AC5" s="66">
        <f>AC4+1</f>
        <v>44106</v>
      </c>
      <c r="AD5" s="87" t="str">
        <f t="shared" si="9"/>
        <v/>
      </c>
      <c r="AE5" s="51" t="str">
        <f t="shared" ref="AE5:AE33" si="22">CHOOSE(WEEKDAY(AF5,2),"Lu","Ma","Me","Je","Ve","Sa","Di")</f>
        <v>Lu</v>
      </c>
      <c r="AF5" s="66">
        <f>AF4+1</f>
        <v>44137</v>
      </c>
      <c r="AG5" s="87" t="str">
        <f t="shared" si="10"/>
        <v/>
      </c>
      <c r="AH5" s="94" t="str">
        <f t="shared" ref="AH5:AH34" si="23">CHOOSE(WEEKDAY(AI5,2),"Lu","Ma","Me","Je","Ve","Sa","Di")</f>
        <v>Me</v>
      </c>
      <c r="AI5" s="67">
        <f>AI4+1</f>
        <v>44167</v>
      </c>
      <c r="AJ5" s="87" t="str">
        <f t="shared" si="11"/>
        <v>école</v>
      </c>
    </row>
    <row r="6" spans="1:36" x14ac:dyDescent="0.25">
      <c r="A6" s="94" t="str">
        <f t="shared" si="12"/>
        <v>Ve</v>
      </c>
      <c r="B6" s="67">
        <f t="shared" ref="B6:B34" si="24">B5+1</f>
        <v>43833</v>
      </c>
      <c r="C6" s="87" t="str">
        <f t="shared" si="0"/>
        <v/>
      </c>
      <c r="D6" s="94" t="str">
        <f t="shared" si="13"/>
        <v>Lu</v>
      </c>
      <c r="E6" s="67">
        <f t="shared" ref="E6:E31" si="25">E5+1</f>
        <v>43864</v>
      </c>
      <c r="F6" s="87" t="str">
        <f t="shared" si="1"/>
        <v/>
      </c>
      <c r="G6" s="94" t="str">
        <f t="shared" si="14"/>
        <v>Ma</v>
      </c>
      <c r="H6" s="67">
        <f t="shared" ref="H6:H34" si="26">H5+1</f>
        <v>43893</v>
      </c>
      <c r="I6" s="87" t="str">
        <f t="shared" si="2"/>
        <v/>
      </c>
      <c r="J6" s="94" t="str">
        <f t="shared" si="3"/>
        <v>Ve</v>
      </c>
      <c r="K6" s="67">
        <f t="shared" ref="K6:K33" si="27">K5+1</f>
        <v>43924</v>
      </c>
      <c r="L6" s="87" t="str">
        <f t="shared" si="4"/>
        <v/>
      </c>
      <c r="M6" s="94" t="str">
        <f t="shared" si="15"/>
        <v>Di</v>
      </c>
      <c r="N6" s="67">
        <f t="shared" si="16"/>
        <v>43954</v>
      </c>
      <c r="O6" s="87" t="str">
        <f t="shared" si="5"/>
        <v/>
      </c>
      <c r="P6" s="94" t="str">
        <f t="shared" si="17"/>
        <v>Me</v>
      </c>
      <c r="Q6" s="92">
        <f t="shared" ref="Q6:Q33" si="28">Q5+1</f>
        <v>43985</v>
      </c>
      <c r="R6" s="87" t="str">
        <f t="shared" si="6"/>
        <v>école</v>
      </c>
      <c r="S6" s="94" t="str">
        <f t="shared" si="18"/>
        <v>Ve</v>
      </c>
      <c r="T6" s="67">
        <f t="shared" ref="T6:T34" si="29">T5+1</f>
        <v>44015</v>
      </c>
      <c r="U6" s="87" t="str">
        <f t="shared" si="7"/>
        <v/>
      </c>
      <c r="V6" s="94" t="str">
        <f t="shared" si="19"/>
        <v>Lu</v>
      </c>
      <c r="W6" s="67">
        <f t="shared" ref="W6:W34" si="30">W5+1</f>
        <v>44046</v>
      </c>
      <c r="X6" s="87" t="str">
        <f t="shared" ref="X4:X34" si="31">IF(W6="","",IF(AND($J$2&lt;&gt;"",WEEKDAY(W6,2)=$J$2,COUNTIF(Fériés,W6)=0),"école",IF(COUNTIF(Fériés,W6)&gt;0,"JF","")))</f>
        <v/>
      </c>
      <c r="Y6" s="94" t="str">
        <f t="shared" si="20"/>
        <v>Je</v>
      </c>
      <c r="Z6" s="67">
        <f t="shared" ref="Z6:Z33" si="32">Z5+1</f>
        <v>44077</v>
      </c>
      <c r="AA6" s="87" t="str">
        <f t="shared" si="8"/>
        <v/>
      </c>
      <c r="AB6" s="94" t="str">
        <f t="shared" si="21"/>
        <v>Sa</v>
      </c>
      <c r="AC6" s="67">
        <f t="shared" ref="AC6:AC34" si="33">AC5+1</f>
        <v>44107</v>
      </c>
      <c r="AD6" s="87" t="str">
        <f t="shared" si="9"/>
        <v/>
      </c>
      <c r="AE6" s="94" t="str">
        <f t="shared" si="22"/>
        <v>Ma</v>
      </c>
      <c r="AF6" s="92">
        <f t="shared" ref="AF6:AF33" si="34">AF5+1</f>
        <v>44138</v>
      </c>
      <c r="AG6" s="87" t="str">
        <f t="shared" si="10"/>
        <v/>
      </c>
      <c r="AH6" s="94" t="str">
        <f t="shared" si="23"/>
        <v>Je</v>
      </c>
      <c r="AI6" s="67">
        <f t="shared" ref="AI6:AI34" si="35">AI5+1</f>
        <v>44168</v>
      </c>
      <c r="AJ6" s="87" t="str">
        <f t="shared" si="11"/>
        <v/>
      </c>
    </row>
    <row r="7" spans="1:36" x14ac:dyDescent="0.25">
      <c r="A7" s="94" t="str">
        <f t="shared" si="12"/>
        <v>Sa</v>
      </c>
      <c r="B7" s="67">
        <f t="shared" si="24"/>
        <v>43834</v>
      </c>
      <c r="C7" s="87" t="str">
        <f t="shared" si="0"/>
        <v/>
      </c>
      <c r="D7" s="94" t="str">
        <f t="shared" si="13"/>
        <v>Ma</v>
      </c>
      <c r="E7" s="67">
        <f t="shared" si="25"/>
        <v>43865</v>
      </c>
      <c r="F7" s="87" t="str">
        <f t="shared" si="1"/>
        <v/>
      </c>
      <c r="G7" s="94" t="str">
        <f t="shared" si="14"/>
        <v>Me</v>
      </c>
      <c r="H7" s="92">
        <f t="shared" si="26"/>
        <v>43894</v>
      </c>
      <c r="I7" s="87" t="str">
        <f t="shared" si="2"/>
        <v>école</v>
      </c>
      <c r="J7" s="94" t="str">
        <f t="shared" si="3"/>
        <v>Sa</v>
      </c>
      <c r="K7" s="67">
        <f t="shared" si="27"/>
        <v>43925</v>
      </c>
      <c r="L7" s="87" t="str">
        <f t="shared" si="4"/>
        <v/>
      </c>
      <c r="M7" s="94" t="str">
        <f t="shared" si="15"/>
        <v>Lu</v>
      </c>
      <c r="N7" s="67">
        <f t="shared" si="16"/>
        <v>43955</v>
      </c>
      <c r="O7" s="87" t="str">
        <f t="shared" si="5"/>
        <v/>
      </c>
      <c r="P7" s="94" t="str">
        <f t="shared" si="17"/>
        <v>Je</v>
      </c>
      <c r="Q7" s="67">
        <f t="shared" si="28"/>
        <v>43986</v>
      </c>
      <c r="R7" s="87" t="str">
        <f t="shared" si="6"/>
        <v/>
      </c>
      <c r="S7" s="94" t="str">
        <f t="shared" si="18"/>
        <v>Sa</v>
      </c>
      <c r="T7" s="67">
        <f t="shared" si="29"/>
        <v>44016</v>
      </c>
      <c r="U7" s="87" t="str">
        <f t="shared" si="7"/>
        <v/>
      </c>
      <c r="V7" s="94" t="str">
        <f t="shared" si="19"/>
        <v>Ma</v>
      </c>
      <c r="W7" s="67">
        <f t="shared" si="30"/>
        <v>44047</v>
      </c>
      <c r="X7" s="87" t="str">
        <f t="shared" si="31"/>
        <v/>
      </c>
      <c r="Y7" s="94" t="str">
        <f t="shared" si="20"/>
        <v>Ve</v>
      </c>
      <c r="Z7" s="67">
        <f t="shared" si="32"/>
        <v>44078</v>
      </c>
      <c r="AA7" s="87" t="str">
        <f t="shared" si="8"/>
        <v/>
      </c>
      <c r="AB7" s="94" t="str">
        <f t="shared" si="21"/>
        <v>Di</v>
      </c>
      <c r="AC7" s="67">
        <f t="shared" si="33"/>
        <v>44108</v>
      </c>
      <c r="AD7" s="87" t="str">
        <f t="shared" si="9"/>
        <v/>
      </c>
      <c r="AE7" s="94" t="str">
        <f t="shared" si="22"/>
        <v>Me</v>
      </c>
      <c r="AF7" s="67">
        <f t="shared" si="34"/>
        <v>44139</v>
      </c>
      <c r="AG7" s="87" t="str">
        <f t="shared" si="10"/>
        <v>école</v>
      </c>
      <c r="AH7" s="94" t="str">
        <f t="shared" si="23"/>
        <v>Ve</v>
      </c>
      <c r="AI7" s="67">
        <f t="shared" si="35"/>
        <v>44169</v>
      </c>
      <c r="AJ7" s="87" t="str">
        <f t="shared" si="11"/>
        <v/>
      </c>
    </row>
    <row r="8" spans="1:36" x14ac:dyDescent="0.25">
      <c r="A8" s="94" t="str">
        <f t="shared" si="12"/>
        <v>Di</v>
      </c>
      <c r="B8" s="67">
        <f t="shared" si="24"/>
        <v>43835</v>
      </c>
      <c r="C8" s="87" t="str">
        <f t="shared" si="0"/>
        <v/>
      </c>
      <c r="D8" s="94" t="str">
        <f t="shared" si="13"/>
        <v>Me</v>
      </c>
      <c r="E8" s="92">
        <f t="shared" si="25"/>
        <v>43866</v>
      </c>
      <c r="F8" s="87" t="str">
        <f t="shared" si="1"/>
        <v>école</v>
      </c>
      <c r="G8" s="94" t="str">
        <f t="shared" si="14"/>
        <v>Je</v>
      </c>
      <c r="H8" s="67">
        <f t="shared" si="26"/>
        <v>43895</v>
      </c>
      <c r="I8" s="87" t="str">
        <f t="shared" si="2"/>
        <v/>
      </c>
      <c r="J8" s="94" t="str">
        <f t="shared" si="3"/>
        <v>Di</v>
      </c>
      <c r="K8" s="67">
        <f t="shared" si="27"/>
        <v>43926</v>
      </c>
      <c r="L8" s="87" t="str">
        <f t="shared" si="4"/>
        <v/>
      </c>
      <c r="M8" s="94" t="str">
        <f t="shared" si="15"/>
        <v>Ma</v>
      </c>
      <c r="N8" s="67">
        <f t="shared" si="16"/>
        <v>43956</v>
      </c>
      <c r="O8" s="87" t="str">
        <f t="shared" si="5"/>
        <v/>
      </c>
      <c r="P8" s="94" t="str">
        <f t="shared" si="17"/>
        <v>Ve</v>
      </c>
      <c r="Q8" s="67">
        <f t="shared" si="28"/>
        <v>43987</v>
      </c>
      <c r="R8" s="87" t="str">
        <f t="shared" si="6"/>
        <v/>
      </c>
      <c r="S8" s="94" t="str">
        <f t="shared" si="18"/>
        <v>Di</v>
      </c>
      <c r="T8" s="67">
        <f t="shared" si="29"/>
        <v>44017</v>
      </c>
      <c r="U8" s="87" t="str">
        <f t="shared" si="7"/>
        <v/>
      </c>
      <c r="V8" s="94" t="str">
        <f t="shared" si="19"/>
        <v>Me</v>
      </c>
      <c r="W8" s="67">
        <f t="shared" si="30"/>
        <v>44048</v>
      </c>
      <c r="X8" s="87" t="str">
        <f t="shared" si="31"/>
        <v>école</v>
      </c>
      <c r="Y8" s="94" t="str">
        <f t="shared" si="20"/>
        <v>Sa</v>
      </c>
      <c r="Z8" s="67">
        <f t="shared" si="32"/>
        <v>44079</v>
      </c>
      <c r="AA8" s="87" t="str">
        <f t="shared" si="8"/>
        <v/>
      </c>
      <c r="AB8" s="94" t="str">
        <f t="shared" si="21"/>
        <v>Lu</v>
      </c>
      <c r="AC8" s="67">
        <f t="shared" si="33"/>
        <v>44109</v>
      </c>
      <c r="AD8" s="87" t="str">
        <f t="shared" si="9"/>
        <v/>
      </c>
      <c r="AE8" s="94" t="str">
        <f t="shared" si="22"/>
        <v>Je</v>
      </c>
      <c r="AF8" s="67">
        <f t="shared" si="34"/>
        <v>44140</v>
      </c>
      <c r="AG8" s="87" t="str">
        <f t="shared" si="10"/>
        <v/>
      </c>
      <c r="AH8" s="94" t="str">
        <f t="shared" si="23"/>
        <v>Sa</v>
      </c>
      <c r="AI8" s="67">
        <f t="shared" si="35"/>
        <v>44170</v>
      </c>
      <c r="AJ8" s="87" t="str">
        <f t="shared" si="11"/>
        <v/>
      </c>
    </row>
    <row r="9" spans="1:36" x14ac:dyDescent="0.25">
      <c r="A9" s="94" t="str">
        <f t="shared" si="12"/>
        <v>Lu</v>
      </c>
      <c r="B9" s="67">
        <f t="shared" si="24"/>
        <v>43836</v>
      </c>
      <c r="C9" s="87" t="str">
        <f t="shared" si="0"/>
        <v/>
      </c>
      <c r="D9" s="94" t="str">
        <f t="shared" si="13"/>
        <v>Je</v>
      </c>
      <c r="E9" s="67">
        <f t="shared" si="25"/>
        <v>43867</v>
      </c>
      <c r="F9" s="87" t="str">
        <f t="shared" si="1"/>
        <v/>
      </c>
      <c r="G9" s="94" t="str">
        <f t="shared" si="14"/>
        <v>Ve</v>
      </c>
      <c r="H9" s="67">
        <f t="shared" si="26"/>
        <v>43896</v>
      </c>
      <c r="I9" s="87" t="str">
        <f t="shared" si="2"/>
        <v/>
      </c>
      <c r="J9" s="94" t="str">
        <f t="shared" si="3"/>
        <v>Lu</v>
      </c>
      <c r="K9" s="67">
        <f t="shared" si="27"/>
        <v>43927</v>
      </c>
      <c r="L9" s="87" t="str">
        <f t="shared" si="4"/>
        <v/>
      </c>
      <c r="M9" s="94" t="str">
        <f t="shared" si="15"/>
        <v>Me</v>
      </c>
      <c r="N9" s="92">
        <f t="shared" si="16"/>
        <v>43957</v>
      </c>
      <c r="O9" s="87" t="str">
        <f t="shared" si="5"/>
        <v>école</v>
      </c>
      <c r="P9" s="94" t="str">
        <f t="shared" si="17"/>
        <v>Sa</v>
      </c>
      <c r="Q9" s="67">
        <f t="shared" si="28"/>
        <v>43988</v>
      </c>
      <c r="R9" s="87" t="str">
        <f t="shared" si="6"/>
        <v/>
      </c>
      <c r="S9" s="94" t="str">
        <f t="shared" si="18"/>
        <v>Lu</v>
      </c>
      <c r="T9" s="67">
        <f t="shared" si="29"/>
        <v>44018</v>
      </c>
      <c r="U9" s="87" t="str">
        <f t="shared" si="7"/>
        <v/>
      </c>
      <c r="V9" s="94" t="str">
        <f t="shared" si="19"/>
        <v>Je</v>
      </c>
      <c r="W9" s="67">
        <f t="shared" si="30"/>
        <v>44049</v>
      </c>
      <c r="X9" s="87" t="str">
        <f t="shared" si="31"/>
        <v/>
      </c>
      <c r="Y9" s="94" t="str">
        <f t="shared" si="20"/>
        <v>Di</v>
      </c>
      <c r="Z9" s="67">
        <f t="shared" si="32"/>
        <v>44080</v>
      </c>
      <c r="AA9" s="87" t="str">
        <f t="shared" si="8"/>
        <v/>
      </c>
      <c r="AB9" s="94" t="str">
        <f t="shared" si="21"/>
        <v>Ma</v>
      </c>
      <c r="AC9" s="92">
        <f t="shared" si="33"/>
        <v>44110</v>
      </c>
      <c r="AD9" s="87" t="str">
        <f t="shared" si="9"/>
        <v/>
      </c>
      <c r="AE9" s="94" t="str">
        <f t="shared" si="22"/>
        <v>Ve</v>
      </c>
      <c r="AF9" s="67">
        <f t="shared" si="34"/>
        <v>44141</v>
      </c>
      <c r="AG9" s="87" t="str">
        <f t="shared" si="10"/>
        <v/>
      </c>
      <c r="AH9" s="94" t="str">
        <f t="shared" si="23"/>
        <v>Di</v>
      </c>
      <c r="AI9" s="67">
        <f t="shared" si="35"/>
        <v>44171</v>
      </c>
      <c r="AJ9" s="87" t="str">
        <f t="shared" si="11"/>
        <v/>
      </c>
    </row>
    <row r="10" spans="1:36" x14ac:dyDescent="0.25">
      <c r="A10" s="94" t="str">
        <f t="shared" si="12"/>
        <v>Ma</v>
      </c>
      <c r="B10" s="67">
        <f t="shared" si="24"/>
        <v>43837</v>
      </c>
      <c r="C10" s="87" t="str">
        <f t="shared" si="0"/>
        <v/>
      </c>
      <c r="D10" s="94" t="str">
        <f t="shared" si="13"/>
        <v>Ve</v>
      </c>
      <c r="E10" s="67">
        <f t="shared" si="25"/>
        <v>43868</v>
      </c>
      <c r="F10" s="87" t="str">
        <f t="shared" si="1"/>
        <v/>
      </c>
      <c r="G10" s="94" t="str">
        <f t="shared" si="14"/>
        <v>Sa</v>
      </c>
      <c r="H10" s="67">
        <f t="shared" si="26"/>
        <v>43897</v>
      </c>
      <c r="I10" s="87" t="str">
        <f t="shared" si="2"/>
        <v/>
      </c>
      <c r="J10" s="94" t="str">
        <f t="shared" si="3"/>
        <v>Ma</v>
      </c>
      <c r="K10" s="67">
        <f t="shared" si="27"/>
        <v>43928</v>
      </c>
      <c r="L10" s="87" t="str">
        <f t="shared" si="4"/>
        <v/>
      </c>
      <c r="M10" s="94" t="str">
        <f t="shared" si="15"/>
        <v>Je</v>
      </c>
      <c r="N10" s="67">
        <f t="shared" si="16"/>
        <v>43958</v>
      </c>
      <c r="O10" s="87" t="str">
        <f t="shared" si="5"/>
        <v/>
      </c>
      <c r="P10" s="94" t="str">
        <f t="shared" si="17"/>
        <v>Di</v>
      </c>
      <c r="Q10" s="67">
        <f t="shared" si="28"/>
        <v>43989</v>
      </c>
      <c r="R10" s="87" t="str">
        <f t="shared" si="6"/>
        <v/>
      </c>
      <c r="S10" s="94" t="str">
        <f t="shared" si="18"/>
        <v>Ma</v>
      </c>
      <c r="T10" s="67">
        <f t="shared" si="29"/>
        <v>44019</v>
      </c>
      <c r="U10" s="87" t="str">
        <f t="shared" si="7"/>
        <v/>
      </c>
      <c r="V10" s="94" t="str">
        <f t="shared" si="19"/>
        <v>Ve</v>
      </c>
      <c r="W10" s="67">
        <f t="shared" si="30"/>
        <v>44050</v>
      </c>
      <c r="X10" s="87" t="str">
        <f t="shared" si="31"/>
        <v/>
      </c>
      <c r="Y10" s="94" t="str">
        <f t="shared" si="20"/>
        <v>Lu</v>
      </c>
      <c r="Z10" s="67">
        <f t="shared" si="32"/>
        <v>44081</v>
      </c>
      <c r="AA10" s="87" t="str">
        <f t="shared" si="8"/>
        <v/>
      </c>
      <c r="AB10" s="94" t="str">
        <f t="shared" si="21"/>
        <v>Me</v>
      </c>
      <c r="AC10" s="67">
        <f t="shared" si="33"/>
        <v>44111</v>
      </c>
      <c r="AD10" s="87" t="str">
        <f t="shared" si="9"/>
        <v>école</v>
      </c>
      <c r="AE10" s="94" t="str">
        <f t="shared" si="22"/>
        <v>Sa</v>
      </c>
      <c r="AF10" s="67">
        <f t="shared" si="34"/>
        <v>44142</v>
      </c>
      <c r="AG10" s="87" t="str">
        <f t="shared" si="10"/>
        <v/>
      </c>
      <c r="AH10" s="94" t="str">
        <f t="shared" si="23"/>
        <v>Lu</v>
      </c>
      <c r="AI10" s="67">
        <f t="shared" si="35"/>
        <v>44172</v>
      </c>
      <c r="AJ10" s="87" t="str">
        <f t="shared" si="11"/>
        <v/>
      </c>
    </row>
    <row r="11" spans="1:36" x14ac:dyDescent="0.25">
      <c r="A11" s="94" t="str">
        <f t="shared" si="12"/>
        <v>Me</v>
      </c>
      <c r="B11" s="92">
        <f t="shared" si="24"/>
        <v>43838</v>
      </c>
      <c r="C11" s="87" t="str">
        <f t="shared" si="0"/>
        <v>école</v>
      </c>
      <c r="D11" s="94" t="str">
        <f t="shared" si="13"/>
        <v>Sa</v>
      </c>
      <c r="E11" s="67">
        <f t="shared" si="25"/>
        <v>43869</v>
      </c>
      <c r="F11" s="87" t="str">
        <f t="shared" si="1"/>
        <v/>
      </c>
      <c r="G11" s="94" t="str">
        <f t="shared" si="14"/>
        <v>Di</v>
      </c>
      <c r="H11" s="67">
        <f t="shared" si="26"/>
        <v>43898</v>
      </c>
      <c r="I11" s="87" t="str">
        <f t="shared" si="2"/>
        <v/>
      </c>
      <c r="J11" s="94" t="str">
        <f t="shared" si="3"/>
        <v>Me</v>
      </c>
      <c r="K11" s="92">
        <f t="shared" si="27"/>
        <v>43929</v>
      </c>
      <c r="L11" s="87" t="str">
        <f t="shared" si="4"/>
        <v>école</v>
      </c>
      <c r="M11" s="94" t="str">
        <f t="shared" si="15"/>
        <v>Ve</v>
      </c>
      <c r="N11" s="67">
        <f t="shared" si="16"/>
        <v>43959</v>
      </c>
      <c r="O11" s="87" t="str">
        <f t="shared" si="5"/>
        <v/>
      </c>
      <c r="P11" s="94" t="str">
        <f t="shared" si="17"/>
        <v>Lu</v>
      </c>
      <c r="Q11" s="67">
        <f t="shared" si="28"/>
        <v>43990</v>
      </c>
      <c r="R11" s="87" t="str">
        <f t="shared" si="6"/>
        <v/>
      </c>
      <c r="S11" s="94" t="str">
        <f t="shared" si="18"/>
        <v>Me</v>
      </c>
      <c r="T11" s="67">
        <f t="shared" si="29"/>
        <v>44020</v>
      </c>
      <c r="U11" s="87" t="str">
        <f t="shared" si="7"/>
        <v>école</v>
      </c>
      <c r="V11" s="94" t="str">
        <f t="shared" si="19"/>
        <v>Sa</v>
      </c>
      <c r="W11" s="67">
        <f t="shared" si="30"/>
        <v>44051</v>
      </c>
      <c r="X11" s="87" t="str">
        <f t="shared" si="31"/>
        <v/>
      </c>
      <c r="Y11" s="94" t="str">
        <f t="shared" si="20"/>
        <v>Ma</v>
      </c>
      <c r="Z11" s="92">
        <f t="shared" si="32"/>
        <v>44082</v>
      </c>
      <c r="AA11" s="87" t="str">
        <f t="shared" si="8"/>
        <v/>
      </c>
      <c r="AB11" s="94" t="str">
        <f t="shared" si="21"/>
        <v>Je</v>
      </c>
      <c r="AC11" s="67">
        <f t="shared" si="33"/>
        <v>44112</v>
      </c>
      <c r="AD11" s="87" t="str">
        <f t="shared" si="9"/>
        <v/>
      </c>
      <c r="AE11" s="94" t="str">
        <f t="shared" si="22"/>
        <v>Di</v>
      </c>
      <c r="AF11" s="67">
        <f t="shared" si="34"/>
        <v>44143</v>
      </c>
      <c r="AG11" s="87" t="str">
        <f t="shared" si="10"/>
        <v/>
      </c>
      <c r="AH11" s="94" t="str">
        <f t="shared" si="23"/>
        <v>Ma</v>
      </c>
      <c r="AI11" s="92">
        <f t="shared" si="35"/>
        <v>44173</v>
      </c>
      <c r="AJ11" s="87" t="str">
        <f t="shared" si="11"/>
        <v/>
      </c>
    </row>
    <row r="12" spans="1:36" x14ac:dyDescent="0.25">
      <c r="A12" s="94" t="str">
        <f t="shared" si="12"/>
        <v>Je</v>
      </c>
      <c r="B12" s="67">
        <f t="shared" si="24"/>
        <v>43839</v>
      </c>
      <c r="C12" s="87" t="str">
        <f t="shared" si="0"/>
        <v/>
      </c>
      <c r="D12" s="94" t="str">
        <f t="shared" si="13"/>
        <v>Di</v>
      </c>
      <c r="E12" s="67">
        <f t="shared" si="25"/>
        <v>43870</v>
      </c>
      <c r="F12" s="87" t="str">
        <f t="shared" si="1"/>
        <v/>
      </c>
      <c r="G12" s="94" t="str">
        <f t="shared" si="14"/>
        <v>Lu</v>
      </c>
      <c r="H12" s="67">
        <f t="shared" si="26"/>
        <v>43899</v>
      </c>
      <c r="I12" s="87" t="str">
        <f t="shared" si="2"/>
        <v/>
      </c>
      <c r="J12" s="94" t="str">
        <f t="shared" si="3"/>
        <v>Je</v>
      </c>
      <c r="K12" s="67">
        <f t="shared" si="27"/>
        <v>43930</v>
      </c>
      <c r="L12" s="87" t="str">
        <f t="shared" si="4"/>
        <v/>
      </c>
      <c r="M12" s="94" t="str">
        <f t="shared" si="15"/>
        <v>Sa</v>
      </c>
      <c r="N12" s="67">
        <f t="shared" si="16"/>
        <v>43960</v>
      </c>
      <c r="O12" s="87" t="str">
        <f t="shared" si="5"/>
        <v/>
      </c>
      <c r="P12" s="94" t="str">
        <f t="shared" si="17"/>
        <v>Ma</v>
      </c>
      <c r="Q12" s="67">
        <f t="shared" si="28"/>
        <v>43991</v>
      </c>
      <c r="R12" s="87" t="str">
        <f t="shared" si="6"/>
        <v/>
      </c>
      <c r="S12" s="94" t="str">
        <f t="shared" si="18"/>
        <v>Je</v>
      </c>
      <c r="T12" s="67">
        <f t="shared" si="29"/>
        <v>44021</v>
      </c>
      <c r="U12" s="87" t="str">
        <f t="shared" si="7"/>
        <v/>
      </c>
      <c r="V12" s="94" t="str">
        <f t="shared" si="19"/>
        <v>Di</v>
      </c>
      <c r="W12" s="67">
        <f t="shared" si="30"/>
        <v>44052</v>
      </c>
      <c r="X12" s="87" t="str">
        <f t="shared" si="31"/>
        <v/>
      </c>
      <c r="Y12" s="94" t="str">
        <f t="shared" si="20"/>
        <v>Me</v>
      </c>
      <c r="Z12" s="67">
        <f t="shared" si="32"/>
        <v>44083</v>
      </c>
      <c r="AA12" s="87" t="str">
        <f t="shared" si="8"/>
        <v>école</v>
      </c>
      <c r="AB12" s="94" t="str">
        <f t="shared" si="21"/>
        <v>Ve</v>
      </c>
      <c r="AC12" s="67">
        <f t="shared" si="33"/>
        <v>44113</v>
      </c>
      <c r="AD12" s="87" t="str">
        <f t="shared" si="9"/>
        <v/>
      </c>
      <c r="AE12" s="94" t="str">
        <f t="shared" si="22"/>
        <v>Lu</v>
      </c>
      <c r="AF12" s="67">
        <f t="shared" si="34"/>
        <v>44144</v>
      </c>
      <c r="AG12" s="87" t="str">
        <f t="shared" si="10"/>
        <v/>
      </c>
      <c r="AH12" s="94" t="str">
        <f t="shared" si="23"/>
        <v>Me</v>
      </c>
      <c r="AI12" s="67">
        <f t="shared" si="35"/>
        <v>44174</v>
      </c>
      <c r="AJ12" s="87" t="str">
        <f t="shared" si="11"/>
        <v>école</v>
      </c>
    </row>
    <row r="13" spans="1:36" x14ac:dyDescent="0.25">
      <c r="A13" s="94" t="str">
        <f t="shared" si="12"/>
        <v>Ve</v>
      </c>
      <c r="B13" s="67">
        <f t="shared" si="24"/>
        <v>43840</v>
      </c>
      <c r="C13" s="87" t="str">
        <f t="shared" si="0"/>
        <v/>
      </c>
      <c r="D13" s="94" t="str">
        <f t="shared" si="13"/>
        <v>Lu</v>
      </c>
      <c r="E13" s="67">
        <f t="shared" si="25"/>
        <v>43871</v>
      </c>
      <c r="F13" s="87" t="str">
        <f t="shared" si="1"/>
        <v/>
      </c>
      <c r="G13" s="94" t="str">
        <f t="shared" si="14"/>
        <v>Ma</v>
      </c>
      <c r="H13" s="67">
        <f t="shared" si="26"/>
        <v>43900</v>
      </c>
      <c r="I13" s="87" t="str">
        <f t="shared" si="2"/>
        <v/>
      </c>
      <c r="J13" s="94" t="str">
        <f t="shared" si="3"/>
        <v>Ve</v>
      </c>
      <c r="K13" s="67">
        <f t="shared" si="27"/>
        <v>43931</v>
      </c>
      <c r="L13" s="87" t="str">
        <f t="shared" si="4"/>
        <v>JF</v>
      </c>
      <c r="M13" s="94" t="str">
        <f t="shared" si="15"/>
        <v>Di</v>
      </c>
      <c r="N13" s="67">
        <f t="shared" si="16"/>
        <v>43961</v>
      </c>
      <c r="O13" s="87" t="str">
        <f t="shared" si="5"/>
        <v/>
      </c>
      <c r="P13" s="94" t="str">
        <f t="shared" si="17"/>
        <v>Me</v>
      </c>
      <c r="Q13" s="92">
        <f t="shared" si="28"/>
        <v>43992</v>
      </c>
      <c r="R13" s="87" t="str">
        <f t="shared" si="6"/>
        <v>école</v>
      </c>
      <c r="S13" s="94" t="str">
        <f t="shared" si="18"/>
        <v>Ve</v>
      </c>
      <c r="T13" s="67">
        <f t="shared" si="29"/>
        <v>44022</v>
      </c>
      <c r="U13" s="87" t="str">
        <f t="shared" si="7"/>
        <v/>
      </c>
      <c r="V13" s="94" t="str">
        <f t="shared" si="19"/>
        <v>Lu</v>
      </c>
      <c r="W13" s="67">
        <f t="shared" si="30"/>
        <v>44053</v>
      </c>
      <c r="X13" s="87" t="str">
        <f t="shared" si="31"/>
        <v/>
      </c>
      <c r="Y13" s="94" t="str">
        <f t="shared" si="20"/>
        <v>Je</v>
      </c>
      <c r="Z13" s="67">
        <f t="shared" si="32"/>
        <v>44084</v>
      </c>
      <c r="AA13" s="87" t="str">
        <f t="shared" si="8"/>
        <v/>
      </c>
      <c r="AB13" s="94" t="str">
        <f t="shared" si="21"/>
        <v>Sa</v>
      </c>
      <c r="AC13" s="67">
        <f t="shared" si="33"/>
        <v>44114</v>
      </c>
      <c r="AD13" s="87" t="str">
        <f t="shared" si="9"/>
        <v/>
      </c>
      <c r="AE13" s="94" t="str">
        <f t="shared" si="22"/>
        <v>Ma</v>
      </c>
      <c r="AF13" s="92">
        <f t="shared" si="34"/>
        <v>44145</v>
      </c>
      <c r="AG13" s="87" t="str">
        <f t="shared" si="10"/>
        <v/>
      </c>
      <c r="AH13" s="94" t="str">
        <f t="shared" si="23"/>
        <v>Je</v>
      </c>
      <c r="AI13" s="67">
        <f t="shared" si="35"/>
        <v>44175</v>
      </c>
      <c r="AJ13" s="87" t="str">
        <f t="shared" si="11"/>
        <v/>
      </c>
    </row>
    <row r="14" spans="1:36" x14ac:dyDescent="0.25">
      <c r="A14" s="94" t="str">
        <f t="shared" si="12"/>
        <v>Sa</v>
      </c>
      <c r="B14" s="67">
        <f t="shared" si="24"/>
        <v>43841</v>
      </c>
      <c r="C14" s="87" t="str">
        <f t="shared" si="0"/>
        <v/>
      </c>
      <c r="D14" s="94" t="str">
        <f t="shared" si="13"/>
        <v>Ma</v>
      </c>
      <c r="E14" s="67">
        <f t="shared" si="25"/>
        <v>43872</v>
      </c>
      <c r="F14" s="87" t="str">
        <f t="shared" si="1"/>
        <v/>
      </c>
      <c r="G14" s="94" t="str">
        <f t="shared" si="14"/>
        <v>Me</v>
      </c>
      <c r="H14" s="92">
        <f t="shared" si="26"/>
        <v>43901</v>
      </c>
      <c r="I14" s="87" t="str">
        <f t="shared" si="2"/>
        <v>école</v>
      </c>
      <c r="J14" s="94" t="str">
        <f t="shared" si="3"/>
        <v>Sa</v>
      </c>
      <c r="K14" s="67">
        <f t="shared" si="27"/>
        <v>43932</v>
      </c>
      <c r="L14" s="87" t="str">
        <f t="shared" si="4"/>
        <v/>
      </c>
      <c r="M14" s="94" t="str">
        <f t="shared" si="15"/>
        <v>Lu</v>
      </c>
      <c r="N14" s="67">
        <f t="shared" si="16"/>
        <v>43962</v>
      </c>
      <c r="O14" s="87" t="str">
        <f t="shared" si="5"/>
        <v/>
      </c>
      <c r="P14" s="94" t="str">
        <f t="shared" si="17"/>
        <v>Je</v>
      </c>
      <c r="Q14" s="67">
        <f t="shared" si="28"/>
        <v>43993</v>
      </c>
      <c r="R14" s="87" t="str">
        <f t="shared" si="6"/>
        <v/>
      </c>
      <c r="S14" s="94" t="str">
        <f t="shared" si="18"/>
        <v>Sa</v>
      </c>
      <c r="T14" s="67">
        <f t="shared" si="29"/>
        <v>44023</v>
      </c>
      <c r="U14" s="87" t="str">
        <f t="shared" si="7"/>
        <v/>
      </c>
      <c r="V14" s="94" t="str">
        <f t="shared" si="19"/>
        <v>Ma</v>
      </c>
      <c r="W14" s="67">
        <f t="shared" si="30"/>
        <v>44054</v>
      </c>
      <c r="X14" s="87" t="str">
        <f t="shared" si="31"/>
        <v/>
      </c>
      <c r="Y14" s="94" t="str">
        <f t="shared" si="20"/>
        <v>Ve</v>
      </c>
      <c r="Z14" s="67">
        <f t="shared" si="32"/>
        <v>44085</v>
      </c>
      <c r="AA14" s="87" t="str">
        <f t="shared" si="8"/>
        <v/>
      </c>
      <c r="AB14" s="94" t="str">
        <f t="shared" si="21"/>
        <v>Di</v>
      </c>
      <c r="AC14" s="67">
        <f t="shared" si="33"/>
        <v>44115</v>
      </c>
      <c r="AD14" s="87" t="str">
        <f t="shared" si="9"/>
        <v/>
      </c>
      <c r="AE14" s="94" t="str">
        <f t="shared" si="22"/>
        <v>Me</v>
      </c>
      <c r="AF14" s="67">
        <f t="shared" si="34"/>
        <v>44146</v>
      </c>
      <c r="AG14" s="87" t="str">
        <f t="shared" si="10"/>
        <v>école</v>
      </c>
      <c r="AH14" s="94" t="str">
        <f t="shared" si="23"/>
        <v>Ve</v>
      </c>
      <c r="AI14" s="67">
        <f t="shared" si="35"/>
        <v>44176</v>
      </c>
      <c r="AJ14" s="87" t="str">
        <f t="shared" si="11"/>
        <v/>
      </c>
    </row>
    <row r="15" spans="1:36" x14ac:dyDescent="0.25">
      <c r="A15" s="94" t="str">
        <f t="shared" si="12"/>
        <v>Di</v>
      </c>
      <c r="B15" s="67">
        <f t="shared" si="24"/>
        <v>43842</v>
      </c>
      <c r="C15" s="87" t="str">
        <f t="shared" si="0"/>
        <v/>
      </c>
      <c r="D15" s="94" t="str">
        <f t="shared" si="13"/>
        <v>Me</v>
      </c>
      <c r="E15" s="92">
        <f t="shared" si="25"/>
        <v>43873</v>
      </c>
      <c r="F15" s="87" t="str">
        <f t="shared" si="1"/>
        <v>école</v>
      </c>
      <c r="G15" s="94" t="str">
        <f t="shared" si="14"/>
        <v>Je</v>
      </c>
      <c r="H15" s="67">
        <f t="shared" si="26"/>
        <v>43902</v>
      </c>
      <c r="I15" s="87" t="str">
        <f t="shared" si="2"/>
        <v/>
      </c>
      <c r="J15" s="94" t="str">
        <f t="shared" si="3"/>
        <v>Di</v>
      </c>
      <c r="K15" s="67">
        <f t="shared" si="27"/>
        <v>43933</v>
      </c>
      <c r="L15" s="87" t="str">
        <f t="shared" si="4"/>
        <v/>
      </c>
      <c r="M15" s="94" t="str">
        <f t="shared" si="15"/>
        <v>Ma</v>
      </c>
      <c r="N15" s="67">
        <f t="shared" si="16"/>
        <v>43963</v>
      </c>
      <c r="O15" s="87" t="str">
        <f t="shared" si="5"/>
        <v/>
      </c>
      <c r="P15" s="94" t="str">
        <f t="shared" si="17"/>
        <v>Ve</v>
      </c>
      <c r="Q15" s="67">
        <f t="shared" si="28"/>
        <v>43994</v>
      </c>
      <c r="R15" s="87" t="str">
        <f t="shared" si="6"/>
        <v/>
      </c>
      <c r="S15" s="94" t="str">
        <f t="shared" si="18"/>
        <v>Di</v>
      </c>
      <c r="T15" s="67">
        <f t="shared" si="29"/>
        <v>44024</v>
      </c>
      <c r="U15" s="87" t="str">
        <f t="shared" si="7"/>
        <v/>
      </c>
      <c r="V15" s="94" t="str">
        <f t="shared" si="19"/>
        <v>Me</v>
      </c>
      <c r="W15" s="67">
        <f t="shared" si="30"/>
        <v>44055</v>
      </c>
      <c r="X15" s="87" t="str">
        <f t="shared" si="31"/>
        <v>école</v>
      </c>
      <c r="Y15" s="94" t="str">
        <f t="shared" si="20"/>
        <v>Sa</v>
      </c>
      <c r="Z15" s="67">
        <f t="shared" si="32"/>
        <v>44086</v>
      </c>
      <c r="AA15" s="87" t="str">
        <f t="shared" si="8"/>
        <v/>
      </c>
      <c r="AB15" s="94" t="str">
        <f t="shared" si="21"/>
        <v>Lu</v>
      </c>
      <c r="AC15" s="67">
        <f t="shared" si="33"/>
        <v>44116</v>
      </c>
      <c r="AD15" s="87" t="str">
        <f t="shared" si="9"/>
        <v/>
      </c>
      <c r="AE15" s="94" t="str">
        <f t="shared" si="22"/>
        <v>Je</v>
      </c>
      <c r="AF15" s="67">
        <f t="shared" si="34"/>
        <v>44147</v>
      </c>
      <c r="AG15" s="87" t="str">
        <f t="shared" si="10"/>
        <v/>
      </c>
      <c r="AH15" s="94" t="str">
        <f t="shared" si="23"/>
        <v>Sa</v>
      </c>
      <c r="AI15" s="67">
        <f t="shared" si="35"/>
        <v>44177</v>
      </c>
      <c r="AJ15" s="87" t="str">
        <f t="shared" si="11"/>
        <v/>
      </c>
    </row>
    <row r="16" spans="1:36" x14ac:dyDescent="0.25">
      <c r="A16" s="94" t="str">
        <f t="shared" si="12"/>
        <v>Lu</v>
      </c>
      <c r="B16" s="67">
        <f t="shared" si="24"/>
        <v>43843</v>
      </c>
      <c r="C16" s="87" t="str">
        <f t="shared" si="0"/>
        <v/>
      </c>
      <c r="D16" s="94" t="str">
        <f t="shared" si="13"/>
        <v>Je</v>
      </c>
      <c r="E16" s="67">
        <f t="shared" si="25"/>
        <v>43874</v>
      </c>
      <c r="F16" s="87" t="str">
        <f t="shared" si="1"/>
        <v/>
      </c>
      <c r="G16" s="94" t="str">
        <f t="shared" si="14"/>
        <v>Ve</v>
      </c>
      <c r="H16" s="67">
        <f t="shared" si="26"/>
        <v>43903</v>
      </c>
      <c r="I16" s="87" t="str">
        <f t="shared" si="2"/>
        <v/>
      </c>
      <c r="J16" s="94" t="str">
        <f t="shared" si="3"/>
        <v>Lu</v>
      </c>
      <c r="K16" s="67">
        <f t="shared" si="27"/>
        <v>43934</v>
      </c>
      <c r="L16" s="87" t="str">
        <f t="shared" si="4"/>
        <v>JF</v>
      </c>
      <c r="M16" s="94" t="str">
        <f t="shared" si="15"/>
        <v>Me</v>
      </c>
      <c r="N16" s="92">
        <f t="shared" si="16"/>
        <v>43964</v>
      </c>
      <c r="O16" s="87" t="str">
        <f t="shared" si="5"/>
        <v>école</v>
      </c>
      <c r="P16" s="94" t="str">
        <f t="shared" si="17"/>
        <v>Sa</v>
      </c>
      <c r="Q16" s="67">
        <f t="shared" si="28"/>
        <v>43995</v>
      </c>
      <c r="R16" s="87" t="str">
        <f t="shared" si="6"/>
        <v/>
      </c>
      <c r="S16" s="94" t="str">
        <f t="shared" si="18"/>
        <v>Lu</v>
      </c>
      <c r="T16" s="67">
        <f t="shared" si="29"/>
        <v>44025</v>
      </c>
      <c r="U16" s="87" t="str">
        <f t="shared" si="7"/>
        <v/>
      </c>
      <c r="V16" s="94" t="str">
        <f t="shared" si="19"/>
        <v>Je</v>
      </c>
      <c r="W16" s="67">
        <f t="shared" si="30"/>
        <v>44056</v>
      </c>
      <c r="X16" s="87" t="str">
        <f t="shared" si="31"/>
        <v/>
      </c>
      <c r="Y16" s="94" t="str">
        <f t="shared" si="20"/>
        <v>Di</v>
      </c>
      <c r="Z16" s="67">
        <f t="shared" si="32"/>
        <v>44087</v>
      </c>
      <c r="AA16" s="87" t="str">
        <f t="shared" si="8"/>
        <v/>
      </c>
      <c r="AB16" s="94" t="str">
        <f t="shared" si="21"/>
        <v>Ma</v>
      </c>
      <c r="AC16" s="92">
        <f t="shared" si="33"/>
        <v>44117</v>
      </c>
      <c r="AD16" s="87" t="str">
        <f t="shared" si="9"/>
        <v/>
      </c>
      <c r="AE16" s="94" t="str">
        <f t="shared" si="22"/>
        <v>Ve</v>
      </c>
      <c r="AF16" s="67">
        <f t="shared" si="34"/>
        <v>44148</v>
      </c>
      <c r="AG16" s="87" t="str">
        <f t="shared" si="10"/>
        <v/>
      </c>
      <c r="AH16" s="94" t="str">
        <f t="shared" si="23"/>
        <v>Di</v>
      </c>
      <c r="AI16" s="67">
        <f t="shared" si="35"/>
        <v>44178</v>
      </c>
      <c r="AJ16" s="87" t="str">
        <f t="shared" si="11"/>
        <v/>
      </c>
    </row>
    <row r="17" spans="1:36" x14ac:dyDescent="0.25">
      <c r="A17" s="94" t="str">
        <f t="shared" si="12"/>
        <v>Ma</v>
      </c>
      <c r="B17" s="67">
        <f t="shared" si="24"/>
        <v>43844</v>
      </c>
      <c r="C17" s="87" t="str">
        <f t="shared" si="0"/>
        <v/>
      </c>
      <c r="D17" s="94" t="str">
        <f t="shared" si="13"/>
        <v>Ve</v>
      </c>
      <c r="E17" s="67">
        <f t="shared" si="25"/>
        <v>43875</v>
      </c>
      <c r="F17" s="87" t="str">
        <f t="shared" si="1"/>
        <v/>
      </c>
      <c r="G17" s="94" t="str">
        <f t="shared" si="14"/>
        <v>Sa</v>
      </c>
      <c r="H17" s="67">
        <f t="shared" si="26"/>
        <v>43904</v>
      </c>
      <c r="I17" s="87" t="str">
        <f t="shared" si="2"/>
        <v/>
      </c>
      <c r="J17" s="94" t="str">
        <f t="shared" si="3"/>
        <v>Ma</v>
      </c>
      <c r="K17" s="67">
        <f t="shared" si="27"/>
        <v>43935</v>
      </c>
      <c r="L17" s="87" t="str">
        <f t="shared" si="4"/>
        <v/>
      </c>
      <c r="M17" s="94" t="str">
        <f t="shared" si="15"/>
        <v>Je</v>
      </c>
      <c r="N17" s="67">
        <f t="shared" si="16"/>
        <v>43965</v>
      </c>
      <c r="O17" s="87" t="str">
        <f t="shared" si="5"/>
        <v/>
      </c>
      <c r="P17" s="94" t="str">
        <f t="shared" si="17"/>
        <v>Di</v>
      </c>
      <c r="Q17" s="67">
        <f t="shared" si="28"/>
        <v>43996</v>
      </c>
      <c r="R17" s="87" t="str">
        <f t="shared" si="6"/>
        <v/>
      </c>
      <c r="S17" s="94" t="str">
        <f t="shared" si="18"/>
        <v>Ma</v>
      </c>
      <c r="T17" s="67">
        <f t="shared" si="29"/>
        <v>44026</v>
      </c>
      <c r="U17" s="87" t="str">
        <f t="shared" si="7"/>
        <v/>
      </c>
      <c r="V17" s="94" t="str">
        <f t="shared" si="19"/>
        <v>Ve</v>
      </c>
      <c r="W17" s="67">
        <f t="shared" si="30"/>
        <v>44057</v>
      </c>
      <c r="X17" s="87" t="str">
        <f t="shared" si="31"/>
        <v/>
      </c>
      <c r="Y17" s="94" t="str">
        <f t="shared" si="20"/>
        <v>Lu</v>
      </c>
      <c r="Z17" s="67">
        <f t="shared" si="32"/>
        <v>44088</v>
      </c>
      <c r="AA17" s="87" t="str">
        <f t="shared" si="8"/>
        <v>JF</v>
      </c>
      <c r="AB17" s="94" t="str">
        <f t="shared" si="21"/>
        <v>Me</v>
      </c>
      <c r="AC17" s="67">
        <f t="shared" si="33"/>
        <v>44118</v>
      </c>
      <c r="AD17" s="87" t="str">
        <f t="shared" si="9"/>
        <v>école</v>
      </c>
      <c r="AE17" s="94" t="str">
        <f t="shared" si="22"/>
        <v>Sa</v>
      </c>
      <c r="AF17" s="67">
        <f t="shared" si="34"/>
        <v>44149</v>
      </c>
      <c r="AG17" s="87" t="str">
        <f t="shared" si="10"/>
        <v/>
      </c>
      <c r="AH17" s="94" t="str">
        <f t="shared" si="23"/>
        <v>Lu</v>
      </c>
      <c r="AI17" s="67">
        <f t="shared" si="35"/>
        <v>44179</v>
      </c>
      <c r="AJ17" s="87" t="str">
        <f t="shared" si="11"/>
        <v/>
      </c>
    </row>
    <row r="18" spans="1:36" x14ac:dyDescent="0.25">
      <c r="A18" s="94" t="str">
        <f t="shared" si="12"/>
        <v>Me</v>
      </c>
      <c r="B18" s="92">
        <f t="shared" si="24"/>
        <v>43845</v>
      </c>
      <c r="C18" s="87" t="str">
        <f t="shared" si="0"/>
        <v>école</v>
      </c>
      <c r="D18" s="94" t="str">
        <f t="shared" si="13"/>
        <v>Sa</v>
      </c>
      <c r="E18" s="67">
        <f t="shared" si="25"/>
        <v>43876</v>
      </c>
      <c r="F18" s="87" t="str">
        <f t="shared" si="1"/>
        <v/>
      </c>
      <c r="G18" s="94" t="str">
        <f t="shared" si="14"/>
        <v>Di</v>
      </c>
      <c r="H18" s="67">
        <f t="shared" si="26"/>
        <v>43905</v>
      </c>
      <c r="I18" s="87" t="str">
        <f t="shared" si="2"/>
        <v/>
      </c>
      <c r="J18" s="94" t="str">
        <f t="shared" si="3"/>
        <v>Me</v>
      </c>
      <c r="K18" s="92">
        <f t="shared" si="27"/>
        <v>43936</v>
      </c>
      <c r="L18" s="87" t="str">
        <f t="shared" si="4"/>
        <v>école</v>
      </c>
      <c r="M18" s="94" t="str">
        <f t="shared" si="15"/>
        <v>Ve</v>
      </c>
      <c r="N18" s="67">
        <f t="shared" si="16"/>
        <v>43966</v>
      </c>
      <c r="O18" s="87" t="str">
        <f t="shared" si="5"/>
        <v/>
      </c>
      <c r="P18" s="94" t="str">
        <f t="shared" si="17"/>
        <v>Lu</v>
      </c>
      <c r="Q18" s="67">
        <f t="shared" si="28"/>
        <v>43997</v>
      </c>
      <c r="R18" s="87" t="str">
        <f t="shared" si="6"/>
        <v/>
      </c>
      <c r="S18" s="94" t="str">
        <f t="shared" si="18"/>
        <v>Me</v>
      </c>
      <c r="T18" s="67">
        <f t="shared" si="29"/>
        <v>44027</v>
      </c>
      <c r="U18" s="87" t="str">
        <f t="shared" si="7"/>
        <v>école</v>
      </c>
      <c r="V18" s="94" t="str">
        <f t="shared" si="19"/>
        <v>Sa</v>
      </c>
      <c r="W18" s="67">
        <f t="shared" si="30"/>
        <v>44058</v>
      </c>
      <c r="X18" s="87" t="str">
        <f t="shared" si="31"/>
        <v/>
      </c>
      <c r="Y18" s="94" t="str">
        <f t="shared" si="20"/>
        <v>Ma</v>
      </c>
      <c r="Z18" s="67">
        <f t="shared" si="32"/>
        <v>44089</v>
      </c>
      <c r="AA18" s="87" t="str">
        <f t="shared" si="8"/>
        <v/>
      </c>
      <c r="AB18" s="94" t="str">
        <f t="shared" si="21"/>
        <v>Je</v>
      </c>
      <c r="AC18" s="67">
        <f t="shared" si="33"/>
        <v>44119</v>
      </c>
      <c r="AD18" s="87" t="str">
        <f t="shared" si="9"/>
        <v/>
      </c>
      <c r="AE18" s="94" t="str">
        <f t="shared" si="22"/>
        <v>Di</v>
      </c>
      <c r="AF18" s="67">
        <f t="shared" si="34"/>
        <v>44150</v>
      </c>
      <c r="AG18" s="87" t="str">
        <f t="shared" si="10"/>
        <v/>
      </c>
      <c r="AH18" s="94" t="str">
        <f t="shared" si="23"/>
        <v>Ma</v>
      </c>
      <c r="AI18" s="92">
        <f t="shared" si="35"/>
        <v>44180</v>
      </c>
      <c r="AJ18" s="87" t="str">
        <f t="shared" si="11"/>
        <v/>
      </c>
    </row>
    <row r="19" spans="1:36" x14ac:dyDescent="0.25">
      <c r="A19" s="94" t="str">
        <f t="shared" si="12"/>
        <v>Je</v>
      </c>
      <c r="B19" s="67">
        <f t="shared" si="24"/>
        <v>43846</v>
      </c>
      <c r="C19" s="87" t="str">
        <f t="shared" si="0"/>
        <v/>
      </c>
      <c r="D19" s="94" t="str">
        <f t="shared" si="13"/>
        <v>Di</v>
      </c>
      <c r="E19" s="67">
        <f t="shared" si="25"/>
        <v>43877</v>
      </c>
      <c r="F19" s="87" t="str">
        <f t="shared" si="1"/>
        <v/>
      </c>
      <c r="G19" s="94" t="str">
        <f t="shared" si="14"/>
        <v>Lu</v>
      </c>
      <c r="H19" s="67">
        <f t="shared" si="26"/>
        <v>43906</v>
      </c>
      <c r="I19" s="87" t="str">
        <f t="shared" si="2"/>
        <v/>
      </c>
      <c r="J19" s="94" t="str">
        <f t="shared" si="3"/>
        <v>Je</v>
      </c>
      <c r="K19" s="67">
        <f t="shared" si="27"/>
        <v>43937</v>
      </c>
      <c r="L19" s="87" t="str">
        <f t="shared" si="4"/>
        <v/>
      </c>
      <c r="M19" s="94" t="str">
        <f t="shared" si="15"/>
        <v>Sa</v>
      </c>
      <c r="N19" s="67">
        <f t="shared" si="16"/>
        <v>43967</v>
      </c>
      <c r="O19" s="87" t="str">
        <f t="shared" si="5"/>
        <v/>
      </c>
      <c r="P19" s="94" t="str">
        <f t="shared" si="17"/>
        <v>Ma</v>
      </c>
      <c r="Q19" s="67">
        <f t="shared" si="28"/>
        <v>43998</v>
      </c>
      <c r="R19" s="87" t="str">
        <f t="shared" si="6"/>
        <v/>
      </c>
      <c r="S19" s="94" t="str">
        <f t="shared" si="18"/>
        <v>Je</v>
      </c>
      <c r="T19" s="67">
        <f t="shared" si="29"/>
        <v>44028</v>
      </c>
      <c r="U19" s="87" t="str">
        <f t="shared" si="7"/>
        <v/>
      </c>
      <c r="V19" s="94" t="str">
        <f t="shared" si="19"/>
        <v>Di</v>
      </c>
      <c r="W19" s="67">
        <f t="shared" si="30"/>
        <v>44059</v>
      </c>
      <c r="X19" s="87" t="str">
        <f t="shared" si="31"/>
        <v/>
      </c>
      <c r="Y19" s="94" t="str">
        <f t="shared" si="20"/>
        <v>Me</v>
      </c>
      <c r="Z19" s="92">
        <f t="shared" si="32"/>
        <v>44090</v>
      </c>
      <c r="AA19" s="87" t="str">
        <f t="shared" si="8"/>
        <v>école</v>
      </c>
      <c r="AB19" s="94" t="str">
        <f t="shared" si="21"/>
        <v>Ve</v>
      </c>
      <c r="AC19" s="67">
        <f t="shared" si="33"/>
        <v>44120</v>
      </c>
      <c r="AD19" s="87" t="str">
        <f t="shared" si="9"/>
        <v/>
      </c>
      <c r="AE19" s="94" t="str">
        <f t="shared" si="22"/>
        <v>Lu</v>
      </c>
      <c r="AF19" s="67">
        <f t="shared" si="34"/>
        <v>44151</v>
      </c>
      <c r="AG19" s="87" t="str">
        <f t="shared" si="10"/>
        <v/>
      </c>
      <c r="AH19" s="94" t="str">
        <f t="shared" si="23"/>
        <v>Me</v>
      </c>
      <c r="AI19" s="67">
        <f t="shared" si="35"/>
        <v>44181</v>
      </c>
      <c r="AJ19" s="87" t="str">
        <f t="shared" si="11"/>
        <v>école</v>
      </c>
    </row>
    <row r="20" spans="1:36" x14ac:dyDescent="0.25">
      <c r="A20" s="94" t="str">
        <f t="shared" si="12"/>
        <v>Ve</v>
      </c>
      <c r="B20" s="67">
        <f t="shared" si="24"/>
        <v>43847</v>
      </c>
      <c r="C20" s="87" t="str">
        <f t="shared" si="0"/>
        <v/>
      </c>
      <c r="D20" s="94" t="str">
        <f t="shared" si="13"/>
        <v>Lu</v>
      </c>
      <c r="E20" s="67">
        <f t="shared" si="25"/>
        <v>43878</v>
      </c>
      <c r="F20" s="87" t="str">
        <f t="shared" si="1"/>
        <v/>
      </c>
      <c r="G20" s="94" t="str">
        <f t="shared" si="14"/>
        <v>Ma</v>
      </c>
      <c r="H20" s="67">
        <f t="shared" si="26"/>
        <v>43907</v>
      </c>
      <c r="I20" s="87" t="str">
        <f t="shared" si="2"/>
        <v/>
      </c>
      <c r="J20" s="94" t="str">
        <f t="shared" si="3"/>
        <v>Ve</v>
      </c>
      <c r="K20" s="67">
        <f t="shared" si="27"/>
        <v>43938</v>
      </c>
      <c r="L20" s="87" t="str">
        <f t="shared" si="4"/>
        <v/>
      </c>
      <c r="M20" s="94" t="str">
        <f t="shared" si="15"/>
        <v>Di</v>
      </c>
      <c r="N20" s="67">
        <f t="shared" si="16"/>
        <v>43968</v>
      </c>
      <c r="O20" s="87" t="str">
        <f t="shared" si="5"/>
        <v/>
      </c>
      <c r="P20" s="94" t="str">
        <f t="shared" si="17"/>
        <v>Me</v>
      </c>
      <c r="Q20" s="92">
        <f t="shared" si="28"/>
        <v>43999</v>
      </c>
      <c r="R20" s="87" t="str">
        <f t="shared" si="6"/>
        <v>école</v>
      </c>
      <c r="S20" s="94" t="str">
        <f t="shared" si="18"/>
        <v>Ve</v>
      </c>
      <c r="T20" s="67">
        <f t="shared" si="29"/>
        <v>44029</v>
      </c>
      <c r="U20" s="87" t="str">
        <f t="shared" si="7"/>
        <v/>
      </c>
      <c r="V20" s="94" t="str">
        <f t="shared" si="19"/>
        <v>Lu</v>
      </c>
      <c r="W20" s="67">
        <f t="shared" si="30"/>
        <v>44060</v>
      </c>
      <c r="X20" s="87" t="str">
        <f t="shared" si="31"/>
        <v/>
      </c>
      <c r="Y20" s="94" t="str">
        <f t="shared" si="20"/>
        <v>Je</v>
      </c>
      <c r="Z20" s="67">
        <f t="shared" si="32"/>
        <v>44091</v>
      </c>
      <c r="AA20" s="87" t="str">
        <f t="shared" si="8"/>
        <v/>
      </c>
      <c r="AB20" s="94" t="str">
        <f t="shared" si="21"/>
        <v>Sa</v>
      </c>
      <c r="AC20" s="67">
        <f t="shared" si="33"/>
        <v>44121</v>
      </c>
      <c r="AD20" s="87" t="str">
        <f t="shared" si="9"/>
        <v/>
      </c>
      <c r="AE20" s="94" t="str">
        <f t="shared" si="22"/>
        <v>Ma</v>
      </c>
      <c r="AF20" s="92">
        <f t="shared" si="34"/>
        <v>44152</v>
      </c>
      <c r="AG20" s="87" t="str">
        <f t="shared" si="10"/>
        <v/>
      </c>
      <c r="AH20" s="94" t="str">
        <f t="shared" si="23"/>
        <v>Je</v>
      </c>
      <c r="AI20" s="67">
        <f t="shared" si="35"/>
        <v>44182</v>
      </c>
      <c r="AJ20" s="87" t="str">
        <f t="shared" si="11"/>
        <v/>
      </c>
    </row>
    <row r="21" spans="1:36" x14ac:dyDescent="0.25">
      <c r="A21" s="94" t="str">
        <f t="shared" si="12"/>
        <v>Sa</v>
      </c>
      <c r="B21" s="67">
        <f t="shared" si="24"/>
        <v>43848</v>
      </c>
      <c r="C21" s="87" t="str">
        <f t="shared" si="0"/>
        <v/>
      </c>
      <c r="D21" s="94" t="str">
        <f t="shared" si="13"/>
        <v>Ma</v>
      </c>
      <c r="E21" s="67">
        <f t="shared" si="25"/>
        <v>43879</v>
      </c>
      <c r="F21" s="87" t="str">
        <f t="shared" si="1"/>
        <v/>
      </c>
      <c r="G21" s="94" t="str">
        <f t="shared" si="14"/>
        <v>Me</v>
      </c>
      <c r="H21" s="92">
        <f t="shared" si="26"/>
        <v>43908</v>
      </c>
      <c r="I21" s="87" t="str">
        <f t="shared" si="2"/>
        <v>école</v>
      </c>
      <c r="J21" s="94" t="str">
        <f t="shared" si="3"/>
        <v>Sa</v>
      </c>
      <c r="K21" s="67">
        <f t="shared" si="27"/>
        <v>43939</v>
      </c>
      <c r="L21" s="87" t="str">
        <f t="shared" si="4"/>
        <v/>
      </c>
      <c r="M21" s="94" t="str">
        <f t="shared" si="15"/>
        <v>Lu</v>
      </c>
      <c r="N21" s="67">
        <f t="shared" si="16"/>
        <v>43969</v>
      </c>
      <c r="O21" s="87" t="str">
        <f t="shared" si="5"/>
        <v/>
      </c>
      <c r="P21" s="94" t="str">
        <f t="shared" si="17"/>
        <v>Je</v>
      </c>
      <c r="Q21" s="67">
        <f t="shared" si="28"/>
        <v>44000</v>
      </c>
      <c r="R21" s="87" t="str">
        <f t="shared" si="6"/>
        <v/>
      </c>
      <c r="S21" s="94" t="str">
        <f t="shared" si="18"/>
        <v>Sa</v>
      </c>
      <c r="T21" s="67">
        <f t="shared" si="29"/>
        <v>44030</v>
      </c>
      <c r="U21" s="87" t="str">
        <f t="shared" si="7"/>
        <v/>
      </c>
      <c r="V21" s="94" t="str">
        <f t="shared" si="19"/>
        <v>Ma</v>
      </c>
      <c r="W21" s="67">
        <f t="shared" si="30"/>
        <v>44061</v>
      </c>
      <c r="X21" s="87" t="str">
        <f t="shared" si="31"/>
        <v/>
      </c>
      <c r="Y21" s="94" t="str">
        <f t="shared" si="20"/>
        <v>Ve</v>
      </c>
      <c r="Z21" s="67">
        <f t="shared" si="32"/>
        <v>44092</v>
      </c>
      <c r="AA21" s="87" t="str">
        <f t="shared" si="8"/>
        <v/>
      </c>
      <c r="AB21" s="94" t="str">
        <f t="shared" si="21"/>
        <v>Di</v>
      </c>
      <c r="AC21" s="67">
        <f t="shared" si="33"/>
        <v>44122</v>
      </c>
      <c r="AD21" s="87" t="str">
        <f t="shared" si="9"/>
        <v/>
      </c>
      <c r="AE21" s="94" t="str">
        <f t="shared" si="22"/>
        <v>Me</v>
      </c>
      <c r="AF21" s="67">
        <f t="shared" si="34"/>
        <v>44153</v>
      </c>
      <c r="AG21" s="87" t="str">
        <f t="shared" si="10"/>
        <v>école</v>
      </c>
      <c r="AH21" s="94" t="str">
        <f t="shared" si="23"/>
        <v>Ve</v>
      </c>
      <c r="AI21" s="67">
        <f t="shared" si="35"/>
        <v>44183</v>
      </c>
      <c r="AJ21" s="87" t="str">
        <f t="shared" si="11"/>
        <v/>
      </c>
    </row>
    <row r="22" spans="1:36" x14ac:dyDescent="0.25">
      <c r="A22" s="94" t="str">
        <f t="shared" si="12"/>
        <v>Di</v>
      </c>
      <c r="B22" s="67">
        <f t="shared" si="24"/>
        <v>43849</v>
      </c>
      <c r="C22" s="87" t="str">
        <f t="shared" si="0"/>
        <v/>
      </c>
      <c r="D22" s="94" t="str">
        <f t="shared" si="13"/>
        <v>Me</v>
      </c>
      <c r="E22" s="92">
        <f t="shared" si="25"/>
        <v>43880</v>
      </c>
      <c r="F22" s="87" t="str">
        <f t="shared" si="1"/>
        <v>école</v>
      </c>
      <c r="G22" s="94" t="str">
        <f t="shared" si="14"/>
        <v>Je</v>
      </c>
      <c r="H22" s="67">
        <f t="shared" si="26"/>
        <v>43909</v>
      </c>
      <c r="I22" s="87" t="str">
        <f t="shared" si="2"/>
        <v/>
      </c>
      <c r="J22" s="94" t="str">
        <f t="shared" si="3"/>
        <v>Di</v>
      </c>
      <c r="K22" s="67">
        <f t="shared" si="27"/>
        <v>43940</v>
      </c>
      <c r="L22" s="87" t="str">
        <f t="shared" si="4"/>
        <v/>
      </c>
      <c r="M22" s="94" t="str">
        <f t="shared" si="15"/>
        <v>Ma</v>
      </c>
      <c r="N22" s="67">
        <f t="shared" si="16"/>
        <v>43970</v>
      </c>
      <c r="O22" s="87" t="str">
        <f t="shared" si="5"/>
        <v/>
      </c>
      <c r="P22" s="94" t="str">
        <f t="shared" si="17"/>
        <v>Ve</v>
      </c>
      <c r="Q22" s="67">
        <f t="shared" si="28"/>
        <v>44001</v>
      </c>
      <c r="R22" s="87" t="str">
        <f t="shared" si="6"/>
        <v/>
      </c>
      <c r="S22" s="94" t="str">
        <f t="shared" si="18"/>
        <v>Di</v>
      </c>
      <c r="T22" s="67">
        <f t="shared" si="29"/>
        <v>44031</v>
      </c>
      <c r="U22" s="87" t="str">
        <f t="shared" si="7"/>
        <v/>
      </c>
      <c r="V22" s="94" t="str">
        <f t="shared" si="19"/>
        <v>Me</v>
      </c>
      <c r="W22" s="67">
        <f t="shared" si="30"/>
        <v>44062</v>
      </c>
      <c r="X22" s="87" t="str">
        <f t="shared" si="31"/>
        <v>école</v>
      </c>
      <c r="Y22" s="94" t="str">
        <f t="shared" si="20"/>
        <v>Sa</v>
      </c>
      <c r="Z22" s="67">
        <f t="shared" si="32"/>
        <v>44093</v>
      </c>
      <c r="AA22" s="87" t="str">
        <f t="shared" si="8"/>
        <v/>
      </c>
      <c r="AB22" s="94" t="str">
        <f t="shared" si="21"/>
        <v>Lu</v>
      </c>
      <c r="AC22" s="67">
        <f t="shared" si="33"/>
        <v>44123</v>
      </c>
      <c r="AD22" s="87" t="str">
        <f t="shared" si="9"/>
        <v/>
      </c>
      <c r="AE22" s="94" t="str">
        <f t="shared" si="22"/>
        <v>Je</v>
      </c>
      <c r="AF22" s="67">
        <f t="shared" si="34"/>
        <v>44154</v>
      </c>
      <c r="AG22" s="87" t="str">
        <f t="shared" si="10"/>
        <v/>
      </c>
      <c r="AH22" s="94" t="str">
        <f t="shared" si="23"/>
        <v>Sa</v>
      </c>
      <c r="AI22" s="67">
        <f t="shared" si="35"/>
        <v>44184</v>
      </c>
      <c r="AJ22" s="87" t="str">
        <f t="shared" si="11"/>
        <v/>
      </c>
    </row>
    <row r="23" spans="1:36" x14ac:dyDescent="0.25">
      <c r="A23" s="94" t="str">
        <f t="shared" si="12"/>
        <v>Lu</v>
      </c>
      <c r="B23" s="67">
        <f t="shared" si="24"/>
        <v>43850</v>
      </c>
      <c r="C23" s="87" t="str">
        <f t="shared" si="0"/>
        <v/>
      </c>
      <c r="D23" s="94" t="str">
        <f t="shared" si="13"/>
        <v>Je</v>
      </c>
      <c r="E23" s="67">
        <f t="shared" si="25"/>
        <v>43881</v>
      </c>
      <c r="F23" s="87" t="str">
        <f t="shared" si="1"/>
        <v/>
      </c>
      <c r="G23" s="94" t="str">
        <f t="shared" si="14"/>
        <v>Ve</v>
      </c>
      <c r="H23" s="67">
        <f t="shared" si="26"/>
        <v>43910</v>
      </c>
      <c r="I23" s="87" t="str">
        <f t="shared" si="2"/>
        <v/>
      </c>
      <c r="J23" s="94" t="str">
        <f t="shared" si="3"/>
        <v>Lu</v>
      </c>
      <c r="K23" s="67">
        <f t="shared" si="27"/>
        <v>43941</v>
      </c>
      <c r="L23" s="87" t="str">
        <f t="shared" si="4"/>
        <v/>
      </c>
      <c r="M23" s="94" t="str">
        <f t="shared" si="15"/>
        <v>Me</v>
      </c>
      <c r="N23" s="92">
        <f t="shared" si="16"/>
        <v>43971</v>
      </c>
      <c r="O23" s="87" t="str">
        <f t="shared" si="5"/>
        <v>école</v>
      </c>
      <c r="P23" s="94" t="str">
        <f t="shared" si="17"/>
        <v>Sa</v>
      </c>
      <c r="Q23" s="67">
        <f t="shared" si="28"/>
        <v>44002</v>
      </c>
      <c r="R23" s="87" t="str">
        <f t="shared" si="6"/>
        <v/>
      </c>
      <c r="S23" s="94" t="str">
        <f t="shared" si="18"/>
        <v>Lu</v>
      </c>
      <c r="T23" s="67">
        <f t="shared" si="29"/>
        <v>44032</v>
      </c>
      <c r="U23" s="87" t="str">
        <f t="shared" si="7"/>
        <v/>
      </c>
      <c r="V23" s="94" t="str">
        <f t="shared" si="19"/>
        <v>Je</v>
      </c>
      <c r="W23" s="67">
        <f t="shared" si="30"/>
        <v>44063</v>
      </c>
      <c r="X23" s="87" t="str">
        <f t="shared" si="31"/>
        <v/>
      </c>
      <c r="Y23" s="94" t="str">
        <f t="shared" si="20"/>
        <v>Di</v>
      </c>
      <c r="Z23" s="67">
        <f t="shared" si="32"/>
        <v>44094</v>
      </c>
      <c r="AA23" s="87" t="str">
        <f t="shared" si="8"/>
        <v/>
      </c>
      <c r="AB23" s="94" t="str">
        <f t="shared" si="21"/>
        <v>Ma</v>
      </c>
      <c r="AC23" s="92">
        <f t="shared" si="33"/>
        <v>44124</v>
      </c>
      <c r="AD23" s="87" t="str">
        <f t="shared" si="9"/>
        <v/>
      </c>
      <c r="AE23" s="94" t="str">
        <f t="shared" si="22"/>
        <v>Ve</v>
      </c>
      <c r="AF23" s="67">
        <f t="shared" si="34"/>
        <v>44155</v>
      </c>
      <c r="AG23" s="87" t="str">
        <f t="shared" si="10"/>
        <v/>
      </c>
      <c r="AH23" s="94" t="str">
        <f t="shared" si="23"/>
        <v>Di</v>
      </c>
      <c r="AI23" s="67">
        <f t="shared" si="35"/>
        <v>44185</v>
      </c>
      <c r="AJ23" s="87" t="str">
        <f t="shared" si="11"/>
        <v/>
      </c>
    </row>
    <row r="24" spans="1:36" x14ac:dyDescent="0.25">
      <c r="A24" s="94" t="str">
        <f t="shared" si="12"/>
        <v>Ma</v>
      </c>
      <c r="B24" s="67">
        <f t="shared" si="24"/>
        <v>43851</v>
      </c>
      <c r="C24" s="87" t="str">
        <f t="shared" si="0"/>
        <v/>
      </c>
      <c r="D24" s="94" t="str">
        <f t="shared" si="13"/>
        <v>Ve</v>
      </c>
      <c r="E24" s="67">
        <f t="shared" si="25"/>
        <v>43882</v>
      </c>
      <c r="F24" s="87" t="str">
        <f t="shared" si="1"/>
        <v/>
      </c>
      <c r="G24" s="94" t="str">
        <f t="shared" si="14"/>
        <v>Sa</v>
      </c>
      <c r="H24" s="67">
        <f t="shared" si="26"/>
        <v>43911</v>
      </c>
      <c r="I24" s="87" t="str">
        <f t="shared" si="2"/>
        <v/>
      </c>
      <c r="J24" s="94" t="str">
        <f t="shared" si="3"/>
        <v>Ma</v>
      </c>
      <c r="K24" s="67">
        <f t="shared" si="27"/>
        <v>43942</v>
      </c>
      <c r="L24" s="87" t="str">
        <f t="shared" si="4"/>
        <v/>
      </c>
      <c r="M24" s="94" t="str">
        <f t="shared" si="15"/>
        <v>Je</v>
      </c>
      <c r="N24" s="67">
        <f t="shared" si="16"/>
        <v>43972</v>
      </c>
      <c r="O24" s="87" t="str">
        <f t="shared" si="5"/>
        <v>JF</v>
      </c>
      <c r="P24" s="94" t="str">
        <f t="shared" si="17"/>
        <v>Di</v>
      </c>
      <c r="Q24" s="67">
        <f t="shared" si="28"/>
        <v>44003</v>
      </c>
      <c r="R24" s="87" t="str">
        <f t="shared" si="6"/>
        <v/>
      </c>
      <c r="S24" s="94" t="str">
        <f t="shared" si="18"/>
        <v>Ma</v>
      </c>
      <c r="T24" s="67">
        <f t="shared" si="29"/>
        <v>44033</v>
      </c>
      <c r="U24" s="87" t="str">
        <f t="shared" si="7"/>
        <v/>
      </c>
      <c r="V24" s="94" t="str">
        <f t="shared" si="19"/>
        <v>Ve</v>
      </c>
      <c r="W24" s="67">
        <f t="shared" si="30"/>
        <v>44064</v>
      </c>
      <c r="X24" s="87" t="str">
        <f t="shared" si="31"/>
        <v/>
      </c>
      <c r="Y24" s="94" t="str">
        <f t="shared" si="20"/>
        <v>Lu</v>
      </c>
      <c r="Z24" s="67">
        <f t="shared" si="32"/>
        <v>44095</v>
      </c>
      <c r="AA24" s="87" t="str">
        <f t="shared" si="8"/>
        <v/>
      </c>
      <c r="AB24" s="94" t="str">
        <f t="shared" si="21"/>
        <v>Me</v>
      </c>
      <c r="AC24" s="67">
        <f t="shared" si="33"/>
        <v>44125</v>
      </c>
      <c r="AD24" s="87" t="str">
        <f t="shared" si="9"/>
        <v>école</v>
      </c>
      <c r="AE24" s="94" t="str">
        <f t="shared" si="22"/>
        <v>Sa</v>
      </c>
      <c r="AF24" s="67">
        <f t="shared" si="34"/>
        <v>44156</v>
      </c>
      <c r="AG24" s="87" t="str">
        <f t="shared" si="10"/>
        <v/>
      </c>
      <c r="AH24" s="94" t="str">
        <f t="shared" si="23"/>
        <v>Lu</v>
      </c>
      <c r="AI24" s="67">
        <f t="shared" si="35"/>
        <v>44186</v>
      </c>
      <c r="AJ24" s="87" t="str">
        <f t="shared" si="11"/>
        <v/>
      </c>
    </row>
    <row r="25" spans="1:36" x14ac:dyDescent="0.25">
      <c r="A25" s="94" t="str">
        <f t="shared" si="12"/>
        <v>Me</v>
      </c>
      <c r="B25" s="92">
        <f t="shared" si="24"/>
        <v>43852</v>
      </c>
      <c r="C25" s="87" t="str">
        <f t="shared" si="0"/>
        <v>école</v>
      </c>
      <c r="D25" s="94" t="str">
        <f t="shared" si="13"/>
        <v>Sa</v>
      </c>
      <c r="E25" s="67">
        <f t="shared" si="25"/>
        <v>43883</v>
      </c>
      <c r="F25" s="87" t="str">
        <f t="shared" si="1"/>
        <v/>
      </c>
      <c r="G25" s="94" t="str">
        <f t="shared" si="14"/>
        <v>Di</v>
      </c>
      <c r="H25" s="67">
        <f t="shared" si="26"/>
        <v>43912</v>
      </c>
      <c r="I25" s="87" t="str">
        <f t="shared" si="2"/>
        <v/>
      </c>
      <c r="J25" s="94" t="str">
        <f t="shared" si="3"/>
        <v>Me</v>
      </c>
      <c r="K25" s="92">
        <f t="shared" si="27"/>
        <v>43943</v>
      </c>
      <c r="L25" s="87" t="str">
        <f t="shared" si="4"/>
        <v>école</v>
      </c>
      <c r="M25" s="94" t="str">
        <f t="shared" si="15"/>
        <v>Ve</v>
      </c>
      <c r="N25" s="67">
        <f t="shared" si="16"/>
        <v>43973</v>
      </c>
      <c r="O25" s="87" t="str">
        <f t="shared" si="5"/>
        <v/>
      </c>
      <c r="P25" s="94" t="str">
        <f t="shared" si="17"/>
        <v>Lu</v>
      </c>
      <c r="Q25" s="67">
        <f t="shared" si="28"/>
        <v>44004</v>
      </c>
      <c r="R25" s="87" t="str">
        <f t="shared" si="6"/>
        <v/>
      </c>
      <c r="S25" s="94" t="str">
        <f t="shared" si="18"/>
        <v>Me</v>
      </c>
      <c r="T25" s="67">
        <f t="shared" si="29"/>
        <v>44034</v>
      </c>
      <c r="U25" s="87" t="str">
        <f t="shared" si="7"/>
        <v>école</v>
      </c>
      <c r="V25" s="94" t="str">
        <f t="shared" si="19"/>
        <v>Sa</v>
      </c>
      <c r="W25" s="67">
        <f t="shared" si="30"/>
        <v>44065</v>
      </c>
      <c r="X25" s="87" t="str">
        <f t="shared" si="31"/>
        <v/>
      </c>
      <c r="Y25" s="94" t="str">
        <f t="shared" si="20"/>
        <v>Ma</v>
      </c>
      <c r="Z25" s="92">
        <f t="shared" si="32"/>
        <v>44096</v>
      </c>
      <c r="AA25" s="87" t="str">
        <f t="shared" si="8"/>
        <v/>
      </c>
      <c r="AB25" s="94" t="str">
        <f t="shared" si="21"/>
        <v>Je</v>
      </c>
      <c r="AC25" s="67">
        <f t="shared" si="33"/>
        <v>44126</v>
      </c>
      <c r="AD25" s="87" t="str">
        <f t="shared" si="9"/>
        <v/>
      </c>
      <c r="AE25" s="94" t="str">
        <f t="shared" si="22"/>
        <v>Di</v>
      </c>
      <c r="AF25" s="67">
        <f t="shared" si="34"/>
        <v>44157</v>
      </c>
      <c r="AG25" s="87" t="str">
        <f t="shared" si="10"/>
        <v/>
      </c>
      <c r="AH25" s="94" t="str">
        <f t="shared" si="23"/>
        <v>Ma</v>
      </c>
      <c r="AI25" s="92">
        <f t="shared" si="35"/>
        <v>44187</v>
      </c>
      <c r="AJ25" s="87" t="str">
        <f t="shared" si="11"/>
        <v/>
      </c>
    </row>
    <row r="26" spans="1:36" x14ac:dyDescent="0.25">
      <c r="A26" s="94" t="str">
        <f t="shared" si="12"/>
        <v>Je</v>
      </c>
      <c r="B26" s="67">
        <f t="shared" si="24"/>
        <v>43853</v>
      </c>
      <c r="C26" s="87" t="str">
        <f t="shared" si="0"/>
        <v/>
      </c>
      <c r="D26" s="94" t="str">
        <f t="shared" si="13"/>
        <v>Di</v>
      </c>
      <c r="E26" s="67">
        <f t="shared" si="25"/>
        <v>43884</v>
      </c>
      <c r="F26" s="87" t="str">
        <f t="shared" si="1"/>
        <v/>
      </c>
      <c r="G26" s="94" t="str">
        <f t="shared" si="14"/>
        <v>Lu</v>
      </c>
      <c r="H26" s="67">
        <f t="shared" si="26"/>
        <v>43913</v>
      </c>
      <c r="I26" s="87" t="str">
        <f t="shared" si="2"/>
        <v/>
      </c>
      <c r="J26" s="94" t="str">
        <f t="shared" si="3"/>
        <v>Je</v>
      </c>
      <c r="K26" s="67">
        <f t="shared" si="27"/>
        <v>43944</v>
      </c>
      <c r="L26" s="87" t="str">
        <f t="shared" si="4"/>
        <v/>
      </c>
      <c r="M26" s="94" t="str">
        <f t="shared" si="15"/>
        <v>Sa</v>
      </c>
      <c r="N26" s="67">
        <f t="shared" si="16"/>
        <v>43974</v>
      </c>
      <c r="O26" s="87" t="str">
        <f t="shared" si="5"/>
        <v/>
      </c>
      <c r="P26" s="94" t="str">
        <f t="shared" si="17"/>
        <v>Ma</v>
      </c>
      <c r="Q26" s="67">
        <f t="shared" si="28"/>
        <v>44005</v>
      </c>
      <c r="R26" s="87" t="str">
        <f t="shared" si="6"/>
        <v/>
      </c>
      <c r="S26" s="94" t="str">
        <f t="shared" si="18"/>
        <v>Je</v>
      </c>
      <c r="T26" s="67">
        <f t="shared" si="29"/>
        <v>44035</v>
      </c>
      <c r="U26" s="87" t="str">
        <f t="shared" si="7"/>
        <v/>
      </c>
      <c r="V26" s="94" t="str">
        <f t="shared" si="19"/>
        <v>Di</v>
      </c>
      <c r="W26" s="67">
        <f t="shared" si="30"/>
        <v>44066</v>
      </c>
      <c r="X26" s="87" t="str">
        <f t="shared" si="31"/>
        <v/>
      </c>
      <c r="Y26" s="94" t="str">
        <f t="shared" si="20"/>
        <v>Me</v>
      </c>
      <c r="Z26" s="67">
        <f t="shared" si="32"/>
        <v>44097</v>
      </c>
      <c r="AA26" s="87" t="str">
        <f t="shared" si="8"/>
        <v>école</v>
      </c>
      <c r="AB26" s="94" t="str">
        <f t="shared" si="21"/>
        <v>Ve</v>
      </c>
      <c r="AC26" s="67">
        <f t="shared" si="33"/>
        <v>44127</v>
      </c>
      <c r="AD26" s="87" t="str">
        <f t="shared" si="9"/>
        <v/>
      </c>
      <c r="AE26" s="94" t="str">
        <f t="shared" si="22"/>
        <v>Lu</v>
      </c>
      <c r="AF26" s="67">
        <f t="shared" si="34"/>
        <v>44158</v>
      </c>
      <c r="AG26" s="87" t="str">
        <f t="shared" si="10"/>
        <v/>
      </c>
      <c r="AH26" s="94" t="str">
        <f t="shared" si="23"/>
        <v>Me</v>
      </c>
      <c r="AI26" s="67">
        <f t="shared" si="35"/>
        <v>44188</v>
      </c>
      <c r="AJ26" s="87" t="str">
        <f t="shared" si="11"/>
        <v>école</v>
      </c>
    </row>
    <row r="27" spans="1:36" x14ac:dyDescent="0.25">
      <c r="A27" s="94" t="str">
        <f t="shared" si="12"/>
        <v>Ve</v>
      </c>
      <c r="B27" s="67">
        <f t="shared" si="24"/>
        <v>43854</v>
      </c>
      <c r="C27" s="87" t="str">
        <f t="shared" si="0"/>
        <v/>
      </c>
      <c r="D27" s="94" t="str">
        <f t="shared" si="13"/>
        <v>Lu</v>
      </c>
      <c r="E27" s="67">
        <f t="shared" si="25"/>
        <v>43885</v>
      </c>
      <c r="F27" s="87" t="str">
        <f t="shared" si="1"/>
        <v/>
      </c>
      <c r="G27" s="94" t="str">
        <f t="shared" si="14"/>
        <v>Ma</v>
      </c>
      <c r="H27" s="67">
        <f t="shared" si="26"/>
        <v>43914</v>
      </c>
      <c r="I27" s="87" t="str">
        <f t="shared" si="2"/>
        <v/>
      </c>
      <c r="J27" s="94" t="str">
        <f t="shared" si="3"/>
        <v>Ve</v>
      </c>
      <c r="K27" s="67">
        <f t="shared" si="27"/>
        <v>43945</v>
      </c>
      <c r="L27" s="87" t="str">
        <f t="shared" si="4"/>
        <v/>
      </c>
      <c r="M27" s="94" t="str">
        <f t="shared" si="15"/>
        <v>Di</v>
      </c>
      <c r="N27" s="67">
        <f t="shared" si="16"/>
        <v>43975</v>
      </c>
      <c r="O27" s="87" t="str">
        <f t="shared" si="5"/>
        <v/>
      </c>
      <c r="P27" s="94" t="str">
        <f t="shared" si="17"/>
        <v>Me</v>
      </c>
      <c r="Q27" s="92">
        <f t="shared" si="28"/>
        <v>44006</v>
      </c>
      <c r="R27" s="87" t="str">
        <f t="shared" si="6"/>
        <v>école</v>
      </c>
      <c r="S27" s="94" t="str">
        <f t="shared" si="18"/>
        <v>Ve</v>
      </c>
      <c r="T27" s="67">
        <f t="shared" si="29"/>
        <v>44036</v>
      </c>
      <c r="U27" s="87" t="str">
        <f t="shared" si="7"/>
        <v/>
      </c>
      <c r="V27" s="94" t="str">
        <f t="shared" si="19"/>
        <v>Lu</v>
      </c>
      <c r="W27" s="67">
        <f t="shared" si="30"/>
        <v>44067</v>
      </c>
      <c r="X27" s="87" t="str">
        <f t="shared" si="31"/>
        <v/>
      </c>
      <c r="Y27" s="94" t="str">
        <f t="shared" si="20"/>
        <v>Je</v>
      </c>
      <c r="Z27" s="67">
        <f t="shared" si="32"/>
        <v>44098</v>
      </c>
      <c r="AA27" s="87" t="str">
        <f t="shared" si="8"/>
        <v/>
      </c>
      <c r="AB27" s="94" t="str">
        <f t="shared" si="21"/>
        <v>Sa</v>
      </c>
      <c r="AC27" s="67">
        <f t="shared" si="33"/>
        <v>44128</v>
      </c>
      <c r="AD27" s="87" t="str">
        <f t="shared" si="9"/>
        <v/>
      </c>
      <c r="AE27" s="94" t="str">
        <f t="shared" si="22"/>
        <v>Ma</v>
      </c>
      <c r="AF27" s="92">
        <f t="shared" si="34"/>
        <v>44159</v>
      </c>
      <c r="AG27" s="87" t="str">
        <f t="shared" si="10"/>
        <v/>
      </c>
      <c r="AH27" s="94" t="str">
        <f t="shared" si="23"/>
        <v>Je</v>
      </c>
      <c r="AI27" s="67">
        <f t="shared" si="35"/>
        <v>44189</v>
      </c>
      <c r="AJ27" s="87" t="str">
        <f t="shared" si="11"/>
        <v/>
      </c>
    </row>
    <row r="28" spans="1:36" x14ac:dyDescent="0.25">
      <c r="A28" s="94" t="str">
        <f t="shared" si="12"/>
        <v>Sa</v>
      </c>
      <c r="B28" s="67">
        <f t="shared" si="24"/>
        <v>43855</v>
      </c>
      <c r="C28" s="87" t="str">
        <f t="shared" si="0"/>
        <v/>
      </c>
      <c r="D28" s="94" t="str">
        <f t="shared" si="13"/>
        <v>Ma</v>
      </c>
      <c r="E28" s="67">
        <f t="shared" si="25"/>
        <v>43886</v>
      </c>
      <c r="F28" s="87" t="str">
        <f t="shared" si="1"/>
        <v/>
      </c>
      <c r="G28" s="94" t="str">
        <f t="shared" si="14"/>
        <v>Me</v>
      </c>
      <c r="H28" s="92">
        <f t="shared" si="26"/>
        <v>43915</v>
      </c>
      <c r="I28" s="87" t="str">
        <f t="shared" si="2"/>
        <v>école</v>
      </c>
      <c r="J28" s="94" t="str">
        <f t="shared" si="3"/>
        <v>Sa</v>
      </c>
      <c r="K28" s="67">
        <f t="shared" si="27"/>
        <v>43946</v>
      </c>
      <c r="L28" s="87" t="str">
        <f t="shared" si="4"/>
        <v/>
      </c>
      <c r="M28" s="94" t="str">
        <f t="shared" si="15"/>
        <v>Lu</v>
      </c>
      <c r="N28" s="67">
        <f t="shared" si="16"/>
        <v>43976</v>
      </c>
      <c r="O28" s="87" t="str">
        <f t="shared" si="5"/>
        <v/>
      </c>
      <c r="P28" s="94" t="str">
        <f t="shared" si="17"/>
        <v>Je</v>
      </c>
      <c r="Q28" s="67">
        <f t="shared" si="28"/>
        <v>44007</v>
      </c>
      <c r="R28" s="87" t="str">
        <f t="shared" si="6"/>
        <v/>
      </c>
      <c r="S28" s="94" t="str">
        <f t="shared" si="18"/>
        <v>Sa</v>
      </c>
      <c r="T28" s="67">
        <f t="shared" si="29"/>
        <v>44037</v>
      </c>
      <c r="U28" s="87" t="str">
        <f t="shared" si="7"/>
        <v/>
      </c>
      <c r="V28" s="94" t="str">
        <f t="shared" si="19"/>
        <v>Ma</v>
      </c>
      <c r="W28" s="92">
        <f t="shared" si="30"/>
        <v>44068</v>
      </c>
      <c r="X28" s="87" t="str">
        <f t="shared" si="31"/>
        <v/>
      </c>
      <c r="Y28" s="94" t="str">
        <f t="shared" si="20"/>
        <v>Ve</v>
      </c>
      <c r="Z28" s="67">
        <f t="shared" si="32"/>
        <v>44099</v>
      </c>
      <c r="AA28" s="87" t="str">
        <f t="shared" si="8"/>
        <v/>
      </c>
      <c r="AB28" s="94" t="str">
        <f t="shared" si="21"/>
        <v>Di</v>
      </c>
      <c r="AC28" s="67">
        <f t="shared" si="33"/>
        <v>44129</v>
      </c>
      <c r="AD28" s="87" t="str">
        <f t="shared" si="9"/>
        <v/>
      </c>
      <c r="AE28" s="94" t="str">
        <f t="shared" si="22"/>
        <v>Me</v>
      </c>
      <c r="AF28" s="67">
        <f t="shared" si="34"/>
        <v>44160</v>
      </c>
      <c r="AG28" s="87" t="str">
        <f t="shared" si="10"/>
        <v>école</v>
      </c>
      <c r="AH28" s="94" t="str">
        <f t="shared" si="23"/>
        <v>Ve</v>
      </c>
      <c r="AI28" s="67">
        <f t="shared" si="35"/>
        <v>44190</v>
      </c>
      <c r="AJ28" s="87" t="str">
        <f t="shared" si="11"/>
        <v>JF</v>
      </c>
    </row>
    <row r="29" spans="1:36" x14ac:dyDescent="0.25">
      <c r="A29" s="94" t="str">
        <f t="shared" si="12"/>
        <v>Di</v>
      </c>
      <c r="B29" s="67">
        <f t="shared" si="24"/>
        <v>43856</v>
      </c>
      <c r="C29" s="87" t="str">
        <f t="shared" si="0"/>
        <v/>
      </c>
      <c r="D29" s="94" t="str">
        <f t="shared" si="13"/>
        <v>Me</v>
      </c>
      <c r="E29" s="92">
        <f t="shared" si="25"/>
        <v>43887</v>
      </c>
      <c r="F29" s="87" t="str">
        <f t="shared" si="1"/>
        <v>école</v>
      </c>
      <c r="G29" s="94" t="str">
        <f t="shared" si="14"/>
        <v>Je</v>
      </c>
      <c r="H29" s="67">
        <f t="shared" si="26"/>
        <v>43916</v>
      </c>
      <c r="I29" s="87" t="str">
        <f t="shared" si="2"/>
        <v/>
      </c>
      <c r="J29" s="94" t="str">
        <f t="shared" si="3"/>
        <v>Di</v>
      </c>
      <c r="K29" s="67">
        <f t="shared" si="27"/>
        <v>43947</v>
      </c>
      <c r="L29" s="87" t="str">
        <f t="shared" si="4"/>
        <v/>
      </c>
      <c r="M29" s="94" t="str">
        <f t="shared" si="15"/>
        <v>Ma</v>
      </c>
      <c r="N29" s="67">
        <f t="shared" si="16"/>
        <v>43977</v>
      </c>
      <c r="O29" s="87" t="str">
        <f t="shared" si="5"/>
        <v/>
      </c>
      <c r="P29" s="94" t="str">
        <f t="shared" si="17"/>
        <v>Ve</v>
      </c>
      <c r="Q29" s="67">
        <f t="shared" si="28"/>
        <v>44008</v>
      </c>
      <c r="R29" s="87" t="str">
        <f t="shared" si="6"/>
        <v/>
      </c>
      <c r="S29" s="94" t="str">
        <f t="shared" si="18"/>
        <v>Di</v>
      </c>
      <c r="T29" s="67">
        <f t="shared" si="29"/>
        <v>44038</v>
      </c>
      <c r="U29" s="87" t="str">
        <f t="shared" si="7"/>
        <v/>
      </c>
      <c r="V29" s="94" t="str">
        <f t="shared" si="19"/>
        <v>Me</v>
      </c>
      <c r="W29" s="67">
        <f t="shared" si="30"/>
        <v>44069</v>
      </c>
      <c r="X29" s="87" t="str">
        <f t="shared" si="31"/>
        <v>école</v>
      </c>
      <c r="Y29" s="94" t="str">
        <f t="shared" si="20"/>
        <v>Sa</v>
      </c>
      <c r="Z29" s="67">
        <f t="shared" si="32"/>
        <v>44100</v>
      </c>
      <c r="AA29" s="87" t="str">
        <f t="shared" si="8"/>
        <v/>
      </c>
      <c r="AB29" s="94" t="str">
        <f t="shared" si="21"/>
        <v>Lu</v>
      </c>
      <c r="AC29" s="67">
        <f t="shared" si="33"/>
        <v>44130</v>
      </c>
      <c r="AD29" s="87" t="str">
        <f t="shared" si="9"/>
        <v/>
      </c>
      <c r="AE29" s="94" t="str">
        <f t="shared" si="22"/>
        <v>Je</v>
      </c>
      <c r="AF29" s="67">
        <f t="shared" si="34"/>
        <v>44161</v>
      </c>
      <c r="AG29" s="87" t="str">
        <f t="shared" si="10"/>
        <v/>
      </c>
      <c r="AH29" s="94" t="str">
        <f t="shared" si="23"/>
        <v>Sa</v>
      </c>
      <c r="AI29" s="67">
        <f t="shared" si="35"/>
        <v>44191</v>
      </c>
      <c r="AJ29" s="87" t="str">
        <f t="shared" si="11"/>
        <v>JF</v>
      </c>
    </row>
    <row r="30" spans="1:36" x14ac:dyDescent="0.25">
      <c r="A30" s="94" t="str">
        <f t="shared" si="12"/>
        <v>Lu</v>
      </c>
      <c r="B30" s="67">
        <f t="shared" si="24"/>
        <v>43857</v>
      </c>
      <c r="C30" s="87" t="str">
        <f t="shared" si="0"/>
        <v/>
      </c>
      <c r="D30" s="94" t="str">
        <f t="shared" si="13"/>
        <v>Je</v>
      </c>
      <c r="E30" s="67">
        <f t="shared" si="25"/>
        <v>43888</v>
      </c>
      <c r="F30" s="87" t="str">
        <f t="shared" si="1"/>
        <v/>
      </c>
      <c r="G30" s="94" t="str">
        <f t="shared" si="14"/>
        <v>Ve</v>
      </c>
      <c r="H30" s="67">
        <f t="shared" si="26"/>
        <v>43917</v>
      </c>
      <c r="I30" s="87" t="str">
        <f t="shared" si="2"/>
        <v/>
      </c>
      <c r="J30" s="94" t="str">
        <f t="shared" si="3"/>
        <v>Lu</v>
      </c>
      <c r="K30" s="67">
        <f t="shared" si="27"/>
        <v>43948</v>
      </c>
      <c r="L30" s="87" t="str">
        <f t="shared" si="4"/>
        <v/>
      </c>
      <c r="M30" s="94" t="str">
        <f t="shared" si="15"/>
        <v>Me</v>
      </c>
      <c r="N30" s="92">
        <f t="shared" si="16"/>
        <v>43978</v>
      </c>
      <c r="O30" s="87" t="str">
        <f t="shared" si="5"/>
        <v>école</v>
      </c>
      <c r="P30" s="94" t="str">
        <f t="shared" si="17"/>
        <v>Sa</v>
      </c>
      <c r="Q30" s="67">
        <f t="shared" si="28"/>
        <v>44009</v>
      </c>
      <c r="R30" s="87" t="str">
        <f t="shared" si="6"/>
        <v/>
      </c>
      <c r="S30" s="94" t="str">
        <f t="shared" si="18"/>
        <v>Lu</v>
      </c>
      <c r="T30" s="67">
        <f t="shared" si="29"/>
        <v>44039</v>
      </c>
      <c r="U30" s="87" t="str">
        <f t="shared" si="7"/>
        <v/>
      </c>
      <c r="V30" s="94" t="str">
        <f t="shared" si="19"/>
        <v>Je</v>
      </c>
      <c r="W30" s="67">
        <f t="shared" si="30"/>
        <v>44070</v>
      </c>
      <c r="X30" s="87" t="str">
        <f t="shared" si="31"/>
        <v/>
      </c>
      <c r="Y30" s="94" t="str">
        <f t="shared" si="20"/>
        <v>Di</v>
      </c>
      <c r="Z30" s="67">
        <f t="shared" si="32"/>
        <v>44101</v>
      </c>
      <c r="AA30" s="87" t="str">
        <f t="shared" si="8"/>
        <v/>
      </c>
      <c r="AB30" s="94" t="str">
        <f t="shared" si="21"/>
        <v>Ma</v>
      </c>
      <c r="AC30" s="92">
        <f t="shared" si="33"/>
        <v>44131</v>
      </c>
      <c r="AD30" s="87" t="str">
        <f t="shared" si="9"/>
        <v/>
      </c>
      <c r="AE30" s="94" t="str">
        <f t="shared" si="22"/>
        <v>Ve</v>
      </c>
      <c r="AF30" s="67">
        <f t="shared" si="34"/>
        <v>44162</v>
      </c>
      <c r="AG30" s="87" t="str">
        <f t="shared" si="10"/>
        <v/>
      </c>
      <c r="AH30" s="94" t="str">
        <f t="shared" si="23"/>
        <v>Di</v>
      </c>
      <c r="AI30" s="67">
        <f t="shared" si="35"/>
        <v>44192</v>
      </c>
      <c r="AJ30" s="87" t="str">
        <f t="shared" si="11"/>
        <v/>
      </c>
    </row>
    <row r="31" spans="1:36" x14ac:dyDescent="0.25">
      <c r="A31" s="94" t="str">
        <f t="shared" si="12"/>
        <v>Ma</v>
      </c>
      <c r="B31" s="67">
        <f t="shared" si="24"/>
        <v>43858</v>
      </c>
      <c r="C31" s="87" t="str">
        <f t="shared" si="0"/>
        <v/>
      </c>
      <c r="D31" s="94" t="str">
        <f t="shared" si="13"/>
        <v>Ve</v>
      </c>
      <c r="E31" s="67">
        <f t="shared" si="25"/>
        <v>43889</v>
      </c>
      <c r="F31" s="87" t="str">
        <f t="shared" si="1"/>
        <v/>
      </c>
      <c r="G31" s="94" t="str">
        <f t="shared" si="14"/>
        <v>Sa</v>
      </c>
      <c r="H31" s="67">
        <f t="shared" si="26"/>
        <v>43918</v>
      </c>
      <c r="I31" s="87" t="str">
        <f t="shared" si="2"/>
        <v/>
      </c>
      <c r="J31" s="94" t="str">
        <f t="shared" si="3"/>
        <v>Ma</v>
      </c>
      <c r="K31" s="67">
        <f t="shared" si="27"/>
        <v>43949</v>
      </c>
      <c r="L31" s="87" t="str">
        <f t="shared" si="4"/>
        <v/>
      </c>
      <c r="M31" s="94" t="str">
        <f t="shared" si="15"/>
        <v>Je</v>
      </c>
      <c r="N31" s="67">
        <f t="shared" si="16"/>
        <v>43979</v>
      </c>
      <c r="O31" s="87" t="str">
        <f t="shared" si="5"/>
        <v/>
      </c>
      <c r="P31" s="94" t="str">
        <f t="shared" si="17"/>
        <v>Di</v>
      </c>
      <c r="Q31" s="67">
        <f t="shared" si="28"/>
        <v>44010</v>
      </c>
      <c r="R31" s="87" t="str">
        <f t="shared" si="6"/>
        <v/>
      </c>
      <c r="S31" s="94" t="str">
        <f t="shared" si="18"/>
        <v>Ma</v>
      </c>
      <c r="T31" s="67">
        <f t="shared" si="29"/>
        <v>44040</v>
      </c>
      <c r="U31" s="87" t="str">
        <f t="shared" si="7"/>
        <v/>
      </c>
      <c r="V31" s="94" t="str">
        <f t="shared" si="19"/>
        <v>Ve</v>
      </c>
      <c r="W31" s="67">
        <f t="shared" si="30"/>
        <v>44071</v>
      </c>
      <c r="X31" s="87" t="str">
        <f t="shared" si="31"/>
        <v/>
      </c>
      <c r="Y31" s="94" t="str">
        <f t="shared" si="20"/>
        <v>Lu</v>
      </c>
      <c r="Z31" s="67">
        <f t="shared" si="32"/>
        <v>44102</v>
      </c>
      <c r="AA31" s="87" t="str">
        <f t="shared" si="8"/>
        <v/>
      </c>
      <c r="AB31" s="94" t="str">
        <f t="shared" si="21"/>
        <v>Me</v>
      </c>
      <c r="AC31" s="67">
        <f t="shared" si="33"/>
        <v>44132</v>
      </c>
      <c r="AD31" s="87" t="str">
        <f t="shared" si="9"/>
        <v>école</v>
      </c>
      <c r="AE31" s="94" t="str">
        <f t="shared" si="22"/>
        <v>Sa</v>
      </c>
      <c r="AF31" s="67">
        <f t="shared" si="34"/>
        <v>44163</v>
      </c>
      <c r="AG31" s="87" t="str">
        <f t="shared" si="10"/>
        <v/>
      </c>
      <c r="AH31" s="94" t="str">
        <f t="shared" si="23"/>
        <v>Lu</v>
      </c>
      <c r="AI31" s="67">
        <f t="shared" si="35"/>
        <v>44193</v>
      </c>
      <c r="AJ31" s="87" t="str">
        <f t="shared" si="11"/>
        <v/>
      </c>
    </row>
    <row r="32" spans="1:36" x14ac:dyDescent="0.25">
      <c r="A32" s="94" t="str">
        <f t="shared" si="12"/>
        <v>Me</v>
      </c>
      <c r="B32" s="92">
        <f t="shared" si="24"/>
        <v>43859</v>
      </c>
      <c r="C32" s="87" t="str">
        <f t="shared" si="0"/>
        <v>école</v>
      </c>
      <c r="D32" s="94" t="str">
        <f>IF(E32="","",CHOOSE(WEEKDAY(E32,2),"Lu","Ma","Me","Je","Ve","Sa","Di"))</f>
        <v>Sa</v>
      </c>
      <c r="E32" s="67">
        <f>IF((DAY(EOMONTH(E4,0)))=29,E31+1,"")</f>
        <v>43890</v>
      </c>
      <c r="F32" s="87" t="str">
        <f t="shared" si="1"/>
        <v/>
      </c>
      <c r="G32" s="94" t="str">
        <f t="shared" si="14"/>
        <v>Di</v>
      </c>
      <c r="H32" s="67">
        <f t="shared" si="26"/>
        <v>43919</v>
      </c>
      <c r="I32" s="87" t="str">
        <f t="shared" si="2"/>
        <v/>
      </c>
      <c r="J32" s="94" t="str">
        <f t="shared" si="3"/>
        <v>Me</v>
      </c>
      <c r="K32" s="92">
        <f t="shared" si="27"/>
        <v>43950</v>
      </c>
      <c r="L32" s="87" t="str">
        <f t="shared" si="4"/>
        <v>école</v>
      </c>
      <c r="M32" s="94" t="str">
        <f t="shared" si="15"/>
        <v>Ve</v>
      </c>
      <c r="N32" s="67">
        <f t="shared" si="16"/>
        <v>43980</v>
      </c>
      <c r="O32" s="87" t="str">
        <f t="shared" si="5"/>
        <v/>
      </c>
      <c r="P32" s="94" t="str">
        <f t="shared" si="17"/>
        <v>Lu</v>
      </c>
      <c r="Q32" s="67">
        <f t="shared" si="28"/>
        <v>44011</v>
      </c>
      <c r="R32" s="87" t="str">
        <f t="shared" si="6"/>
        <v/>
      </c>
      <c r="S32" s="94" t="str">
        <f t="shared" si="18"/>
        <v>Me</v>
      </c>
      <c r="T32" s="67">
        <f t="shared" si="29"/>
        <v>44041</v>
      </c>
      <c r="U32" s="87" t="str">
        <f t="shared" si="7"/>
        <v>école</v>
      </c>
      <c r="V32" s="94" t="str">
        <f t="shared" si="19"/>
        <v>Sa</v>
      </c>
      <c r="W32" s="67">
        <f t="shared" si="30"/>
        <v>44072</v>
      </c>
      <c r="X32" s="87" t="str">
        <f t="shared" si="31"/>
        <v/>
      </c>
      <c r="Y32" s="94" t="str">
        <f t="shared" si="20"/>
        <v>Ma</v>
      </c>
      <c r="Z32" s="92">
        <f t="shared" si="32"/>
        <v>44103</v>
      </c>
      <c r="AA32" s="87" t="str">
        <f t="shared" si="8"/>
        <v/>
      </c>
      <c r="AB32" s="94" t="str">
        <f t="shared" si="21"/>
        <v>Je</v>
      </c>
      <c r="AC32" s="67">
        <f t="shared" si="33"/>
        <v>44133</v>
      </c>
      <c r="AD32" s="87" t="str">
        <f t="shared" si="9"/>
        <v/>
      </c>
      <c r="AE32" s="94" t="str">
        <f t="shared" si="22"/>
        <v>Di</v>
      </c>
      <c r="AF32" s="67">
        <f t="shared" si="34"/>
        <v>44164</v>
      </c>
      <c r="AG32" s="87" t="str">
        <f t="shared" si="10"/>
        <v/>
      </c>
      <c r="AH32" s="94" t="str">
        <f t="shared" si="23"/>
        <v>Ma</v>
      </c>
      <c r="AI32" s="67">
        <f t="shared" si="35"/>
        <v>44194</v>
      </c>
      <c r="AJ32" s="87" t="str">
        <f t="shared" si="11"/>
        <v/>
      </c>
    </row>
    <row r="33" spans="1:36" x14ac:dyDescent="0.25">
      <c r="A33" s="94" t="str">
        <f t="shared" si="12"/>
        <v>Je</v>
      </c>
      <c r="B33" s="67">
        <f t="shared" si="24"/>
        <v>43860</v>
      </c>
      <c r="C33" s="87" t="str">
        <f t="shared" si="0"/>
        <v/>
      </c>
      <c r="D33" s="94"/>
      <c r="E33" s="87" t="str">
        <f t="shared" ref="E33:E34" si="36">IF(D33="","",IF(OR(AND($J$2=1,WEEKDAY(D33,2)=1,COUNTIF(Fériés,D33)=0),AND($J$2=2,WEEKDAY(D33,2)=2,COUNTIF(Fériés,D33)=0)),"école",IF(COUNTIF(Fériés,D33)&gt;0,"JF","")))</f>
        <v/>
      </c>
      <c r="F33" s="87" t="str">
        <f t="shared" si="1"/>
        <v/>
      </c>
      <c r="G33" s="94" t="str">
        <f t="shared" si="14"/>
        <v>Lu</v>
      </c>
      <c r="H33" s="67">
        <f t="shared" si="26"/>
        <v>43920</v>
      </c>
      <c r="I33" s="87" t="str">
        <f t="shared" si="2"/>
        <v/>
      </c>
      <c r="J33" s="94" t="str">
        <f t="shared" si="3"/>
        <v>Je</v>
      </c>
      <c r="K33" s="67">
        <f t="shared" si="27"/>
        <v>43951</v>
      </c>
      <c r="L33" s="87" t="str">
        <f t="shared" si="4"/>
        <v/>
      </c>
      <c r="M33" s="94" t="str">
        <f t="shared" si="15"/>
        <v>Sa</v>
      </c>
      <c r="N33" s="67">
        <f t="shared" si="16"/>
        <v>43981</v>
      </c>
      <c r="O33" s="87" t="str">
        <f t="shared" si="5"/>
        <v/>
      </c>
      <c r="P33" s="94" t="str">
        <f t="shared" si="17"/>
        <v>Ma</v>
      </c>
      <c r="Q33" s="67">
        <f t="shared" si="28"/>
        <v>44012</v>
      </c>
      <c r="R33" s="87" t="str">
        <f t="shared" si="6"/>
        <v/>
      </c>
      <c r="S33" s="94" t="str">
        <f t="shared" si="18"/>
        <v>Je</v>
      </c>
      <c r="T33" s="67">
        <f t="shared" si="29"/>
        <v>44042</v>
      </c>
      <c r="U33" s="87" t="str">
        <f t="shared" si="7"/>
        <v/>
      </c>
      <c r="V33" s="94" t="str">
        <f t="shared" si="19"/>
        <v>Di</v>
      </c>
      <c r="W33" s="67">
        <f t="shared" si="30"/>
        <v>44073</v>
      </c>
      <c r="X33" s="87" t="str">
        <f t="shared" si="31"/>
        <v/>
      </c>
      <c r="Y33" s="94" t="str">
        <f t="shared" si="20"/>
        <v>Me</v>
      </c>
      <c r="Z33" s="67">
        <f t="shared" si="32"/>
        <v>44104</v>
      </c>
      <c r="AA33" s="87" t="str">
        <f t="shared" si="8"/>
        <v>école</v>
      </c>
      <c r="AB33" s="94" t="str">
        <f t="shared" si="21"/>
        <v>Ve</v>
      </c>
      <c r="AC33" s="67">
        <f t="shared" si="33"/>
        <v>44134</v>
      </c>
      <c r="AD33" s="87" t="str">
        <f t="shared" si="9"/>
        <v/>
      </c>
      <c r="AE33" s="94" t="str">
        <f t="shared" si="22"/>
        <v>Lu</v>
      </c>
      <c r="AF33" s="67">
        <f t="shared" si="34"/>
        <v>44165</v>
      </c>
      <c r="AG33" s="87" t="str">
        <f t="shared" si="10"/>
        <v/>
      </c>
      <c r="AH33" s="94" t="str">
        <f t="shared" si="23"/>
        <v>Me</v>
      </c>
      <c r="AI33" s="67">
        <f t="shared" si="35"/>
        <v>44195</v>
      </c>
      <c r="AJ33" s="87" t="str">
        <f t="shared" si="11"/>
        <v>école</v>
      </c>
    </row>
    <row r="34" spans="1:36" x14ac:dyDescent="0.25">
      <c r="A34" s="95" t="str">
        <f t="shared" si="12"/>
        <v>Ve</v>
      </c>
      <c r="B34" s="68">
        <f t="shared" si="24"/>
        <v>43861</v>
      </c>
      <c r="C34" s="88" t="str">
        <f t="shared" si="0"/>
        <v/>
      </c>
      <c r="D34" s="95"/>
      <c r="E34" s="88" t="str">
        <f t="shared" si="36"/>
        <v/>
      </c>
      <c r="F34" s="88" t="str">
        <f t="shared" si="1"/>
        <v/>
      </c>
      <c r="G34" s="95" t="str">
        <f t="shared" si="14"/>
        <v>Ma</v>
      </c>
      <c r="H34" s="68">
        <f t="shared" si="26"/>
        <v>43921</v>
      </c>
      <c r="I34" s="88" t="str">
        <f t="shared" si="2"/>
        <v/>
      </c>
      <c r="J34" s="95"/>
      <c r="K34" s="88" t="str">
        <f t="shared" ref="K34" si="37">IF(J34="","",IF(OR(AND($J$2=1,WEEKDAY(J34,2)=1,COUNTIF(Fériés,J34)=0),AND($J$2=2,WEEKDAY(J34,2)=2,COUNTIF(Fériés,J34)=0)),"école",IF(COUNTIF(Fériés,J34)&gt;0,"JF","")))</f>
        <v/>
      </c>
      <c r="L34" s="88" t="str">
        <f t="shared" si="4"/>
        <v/>
      </c>
      <c r="M34" s="95" t="str">
        <f t="shared" si="15"/>
        <v>Di</v>
      </c>
      <c r="N34" s="68">
        <f t="shared" si="16"/>
        <v>43982</v>
      </c>
      <c r="O34" s="88" t="str">
        <f t="shared" si="5"/>
        <v/>
      </c>
      <c r="P34" s="95"/>
      <c r="Q34" s="88" t="str">
        <f t="shared" ref="Q34" si="38">IF(P34="","",IF(OR(AND($J$2=1,WEEKDAY(P34,2)=1,COUNTIF(Fériés,P34)=0),AND($J$2=2,WEEKDAY(P34,2)=2,COUNTIF(Fériés,P34)=0)),"école",IF(COUNTIF(Fériés,P34)&gt;0,"JF","")))</f>
        <v/>
      </c>
      <c r="R34" s="88" t="str">
        <f t="shared" si="6"/>
        <v/>
      </c>
      <c r="S34" s="95" t="str">
        <f t="shared" si="18"/>
        <v>Ve</v>
      </c>
      <c r="T34" s="68">
        <f t="shared" si="29"/>
        <v>44043</v>
      </c>
      <c r="U34" s="88" t="str">
        <f t="shared" si="7"/>
        <v/>
      </c>
      <c r="V34" s="95" t="str">
        <f t="shared" si="19"/>
        <v>Lu</v>
      </c>
      <c r="W34" s="68">
        <f t="shared" si="30"/>
        <v>44074</v>
      </c>
      <c r="X34" s="88" t="str">
        <f t="shared" si="31"/>
        <v/>
      </c>
      <c r="Y34" s="95"/>
      <c r="Z34" s="88" t="str">
        <f t="shared" ref="Z34" si="39">IF(Y34="","",IF(OR(AND($J$2=1,WEEKDAY(Y34,2)=1,COUNTIF(Fériés,Y34)=0),AND($J$2=2,WEEKDAY(Y34,2)=2,COUNTIF(Fériés,Y34)=0)),"école",IF(COUNTIF(Fériés,Y34)&gt;0,"JF","")))</f>
        <v/>
      </c>
      <c r="AA34" s="88" t="str">
        <f t="shared" si="8"/>
        <v/>
      </c>
      <c r="AB34" s="95" t="str">
        <f t="shared" si="21"/>
        <v>Sa</v>
      </c>
      <c r="AC34" s="68">
        <f t="shared" si="33"/>
        <v>44135</v>
      </c>
      <c r="AD34" s="88" t="str">
        <f t="shared" si="9"/>
        <v/>
      </c>
      <c r="AE34" s="95"/>
      <c r="AF34" s="88" t="str">
        <f t="shared" ref="AF34" si="40">IF(AE34="","",IF(OR(AND($J$2=1,WEEKDAY(AE34,2)=1,COUNTIF(Fériés,AE34)=0),AND($J$2=2,WEEKDAY(AE34,2)=2,COUNTIF(Fériés,AE34)=0)),"école",IF(COUNTIF(Fériés,AE34)&gt;0,"JF","")))</f>
        <v/>
      </c>
      <c r="AG34" s="88" t="str">
        <f t="shared" si="10"/>
        <v/>
      </c>
      <c r="AH34" s="95" t="str">
        <f t="shared" si="23"/>
        <v>Je</v>
      </c>
      <c r="AI34" s="68">
        <f t="shared" si="35"/>
        <v>44196</v>
      </c>
      <c r="AJ34" s="88" t="str">
        <f t="shared" si="11"/>
        <v/>
      </c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:A34">
    <cfRule type="expression" dxfId="29" priority="11">
      <formula>IF(COUNTIF(Fériés,B4)&gt;0,1,0)</formula>
    </cfRule>
    <cfRule type="cellIs" dxfId="28" priority="16" operator="equal">
      <formula>"Di"</formula>
    </cfRule>
    <cfRule type="cellIs" dxfId="27" priority="17" operator="equal">
      <formula>"Sa"</formula>
    </cfRule>
  </conditionalFormatting>
  <conditionalFormatting sqref="B4:B34">
    <cfRule type="expression" dxfId="26" priority="12">
      <formula>IF(COUNTIF(Fériés,B4)&gt;0,1,0)</formula>
    </cfRule>
    <cfRule type="expression" dxfId="25" priority="15">
      <formula>IF(WEEKDAY($B4,2)&gt;5,1,0)</formula>
    </cfRule>
  </conditionalFormatting>
  <conditionalFormatting sqref="C4:C34">
    <cfRule type="expression" dxfId="24" priority="13">
      <formula>IF(COUNTIF(Fériés,B4)&gt;0,1,0)</formula>
    </cfRule>
    <cfRule type="expression" dxfId="23" priority="14">
      <formula>OR(A4="Di")</formula>
    </cfRule>
  </conditionalFormatting>
  <conditionalFormatting sqref="AH4:AH34 AE4:AE34 AB4:AB34 Y4:Y34 S4:S34 P4:P34 M4:M34 J4:J34 G4:G34 D4:D34 V4:V34">
    <cfRule type="expression" dxfId="22" priority="4">
      <formula>IF(COUNTIF(Fériés,E4)&gt;0,1,0)</formula>
    </cfRule>
    <cfRule type="cellIs" dxfId="21" priority="9" operator="equal">
      <formula>"Di"</formula>
    </cfRule>
    <cfRule type="cellIs" dxfId="20" priority="10" operator="equal">
      <formula>"Sa"</formula>
    </cfRule>
  </conditionalFormatting>
  <conditionalFormatting sqref="AI4:AI34 AF4:AF33 AC4:AC34 Z4:Z33 T4:T34 Q4:Q33 N4:N34 K4:K33 H4:H34 E4:E32 W4:W34">
    <cfRule type="expression" dxfId="19" priority="5">
      <formula>IF(COUNTIF(Fériés,E4)&gt;0,1,0)</formula>
    </cfRule>
    <cfRule type="expression" dxfId="18" priority="8">
      <formula>IF(WEEKDAY(E4,2)&gt;5,1,0)</formula>
    </cfRule>
  </conditionalFormatting>
  <conditionalFormatting sqref="AG4:AG34 AD4:AD34 AA4:AA34 U4:U34 R4:R34 O4:O34 L4:L34 I4:I34 F4:F34 E33:E34 K34 Q34 Z34 AF34 X4:X34 AJ4:AJ34">
    <cfRule type="expression" dxfId="17" priority="6">
      <formula>IF(COUNTIF(Fériés,D4)&gt;0,1,0)</formula>
    </cfRule>
    <cfRule type="expression" dxfId="16" priority="7">
      <formula>OR(C4="Di")</formula>
    </cfRule>
  </conditionalFormatting>
  <conditionalFormatting sqref="D8">
    <cfRule type="cellIs" dxfId="15" priority="1" operator="equal">
      <formula>"Me"</formula>
    </cfRule>
  </conditionalFormatting>
  <dataValidations count="1">
    <dataValidation type="list" allowBlank="1" showInputMessage="1" showErrorMessage="1" sqref="AK5" xr:uid="{D778FBD2-B562-4403-A378-7A0CEEFE43F2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Spinner 3">
              <controlPr defaultSize="0" autoPict="0">
                <anchor moveWithCells="1" sizeWithCells="1">
                  <from>
                    <xdr:col>8</xdr:col>
                    <xdr:colOff>295275</xdr:colOff>
                    <xdr:row>1</xdr:row>
                    <xdr:rowOff>0</xdr:rowOff>
                  </from>
                  <to>
                    <xdr:col>8</xdr:col>
                    <xdr:colOff>457200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Spinner 5">
              <controlPr defaultSize="0" autoPict="0">
                <anchor moveWithCells="1" sizeWithCells="1">
                  <from>
                    <xdr:col>23</xdr:col>
                    <xdr:colOff>295275</xdr:colOff>
                    <xdr:row>1</xdr:row>
                    <xdr:rowOff>0</xdr:rowOff>
                  </from>
                  <to>
                    <xdr:col>24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5DFCB-2580-495C-AC21-066DC279B414}">
  <dimension ref="A1:AJ35"/>
  <sheetViews>
    <sheetView workbookViewId="0">
      <selection activeCell="AL22" sqref="AL22"/>
    </sheetView>
  </sheetViews>
  <sheetFormatPr baseColWidth="10" defaultRowHeight="15" x14ac:dyDescent="0.25"/>
  <cols>
    <col min="1" max="2" width="2.42578125" style="6" customWidth="1"/>
    <col min="3" max="3" width="6.42578125" style="6" customWidth="1"/>
    <col min="4" max="5" width="2.42578125" style="6" customWidth="1"/>
    <col min="6" max="6" width="6.42578125" style="6" customWidth="1"/>
    <col min="7" max="7" width="2.42578125" style="6" customWidth="1"/>
    <col min="8" max="8" width="2.5703125" style="6" customWidth="1"/>
    <col min="9" max="9" width="6.42578125" style="6" customWidth="1"/>
    <col min="10" max="10" width="2.42578125" style="6" customWidth="1"/>
    <col min="11" max="11" width="2.5703125" style="6" customWidth="1"/>
    <col min="12" max="12" width="6.42578125" style="6" customWidth="1"/>
    <col min="13" max="13" width="2.42578125" style="6" customWidth="1"/>
    <col min="14" max="14" width="2.5703125" style="6" customWidth="1"/>
    <col min="15" max="15" width="6.42578125" style="6" customWidth="1"/>
    <col min="16" max="16" width="2.42578125" style="6" customWidth="1"/>
    <col min="17" max="17" width="2.5703125" style="6" customWidth="1"/>
    <col min="18" max="18" width="6.425781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6.42578125" style="6" customWidth="1"/>
    <col min="28" max="28" width="2.42578125" style="6" customWidth="1"/>
    <col min="29" max="29" width="2.5703125" style="6" customWidth="1"/>
    <col min="30" max="30" width="6.42578125" style="6" customWidth="1"/>
    <col min="31" max="31" width="2.42578125" style="6" customWidth="1"/>
    <col min="32" max="32" width="2.5703125" style="6" customWidth="1"/>
    <col min="33" max="33" width="6.42578125" style="6" customWidth="1"/>
    <col min="34" max="34" width="2.42578125" style="6" customWidth="1"/>
    <col min="35" max="35" width="2.5703125" style="6" customWidth="1"/>
    <col min="36" max="36" width="6.42578125" style="6" customWidth="1"/>
    <col min="37" max="16384" width="11.42578125" style="6"/>
  </cols>
  <sheetData>
    <row r="1" spans="1:36" ht="21" x14ac:dyDescent="0.25">
      <c r="A1" s="53" t="str">
        <f>"Planification Annuelle "&amp;fériés!$C$3</f>
        <v>Planification Annuelle 2021</v>
      </c>
      <c r="B1" s="53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4"/>
      <c r="AG1" s="54"/>
      <c r="AH1" s="54"/>
      <c r="AI1" s="54"/>
      <c r="AJ1" s="54"/>
    </row>
    <row r="2" spans="1:36" ht="18.75" customHeight="1" x14ac:dyDescent="0.25">
      <c r="A2" s="58" t="s">
        <v>33</v>
      </c>
      <c r="B2" s="56"/>
      <c r="C2" s="63" t="s">
        <v>36</v>
      </c>
      <c r="D2" s="56"/>
      <c r="E2" s="56"/>
      <c r="F2" s="56"/>
      <c r="G2" s="56"/>
      <c r="H2" s="56"/>
      <c r="I2" s="56"/>
      <c r="J2" s="89">
        <v>5</v>
      </c>
      <c r="K2" s="57"/>
      <c r="L2" s="57"/>
      <c r="M2" s="57"/>
      <c r="N2" s="56"/>
      <c r="O2" s="58" t="s">
        <v>32</v>
      </c>
      <c r="P2" s="56"/>
      <c r="Q2" s="63" t="s">
        <v>35</v>
      </c>
      <c r="R2" s="64"/>
      <c r="S2" s="56"/>
      <c r="T2" s="56"/>
      <c r="U2" s="57"/>
      <c r="V2" s="57"/>
      <c r="W2" s="57"/>
      <c r="X2" s="57"/>
      <c r="Y2" s="89">
        <v>3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x14ac:dyDescent="0.25">
      <c r="A3" s="59" t="s">
        <v>0</v>
      </c>
      <c r="B3" s="60"/>
      <c r="C3" s="61"/>
      <c r="D3" s="59" t="s">
        <v>1</v>
      </c>
      <c r="E3" s="60"/>
      <c r="F3" s="61"/>
      <c r="G3" s="59" t="s">
        <v>2</v>
      </c>
      <c r="H3" s="60"/>
      <c r="I3" s="61"/>
      <c r="J3" s="59" t="s">
        <v>3</v>
      </c>
      <c r="K3" s="60"/>
      <c r="L3" s="61"/>
      <c r="M3" s="59" t="s">
        <v>4</v>
      </c>
      <c r="N3" s="60"/>
      <c r="O3" s="61"/>
      <c r="P3" s="59" t="s">
        <v>5</v>
      </c>
      <c r="Q3" s="60"/>
      <c r="R3" s="61"/>
      <c r="S3" s="59" t="s">
        <v>6</v>
      </c>
      <c r="T3" s="60"/>
      <c r="U3" s="61"/>
      <c r="V3" s="59" t="s">
        <v>7</v>
      </c>
      <c r="W3" s="60"/>
      <c r="X3" s="61"/>
      <c r="Y3" s="59" t="s">
        <v>8</v>
      </c>
      <c r="Z3" s="60"/>
      <c r="AA3" s="61"/>
      <c r="AB3" s="59" t="s">
        <v>9</v>
      </c>
      <c r="AC3" s="60"/>
      <c r="AD3" s="61"/>
      <c r="AE3" s="59" t="s">
        <v>10</v>
      </c>
      <c r="AF3" s="60"/>
      <c r="AG3" s="61"/>
      <c r="AH3" s="59" t="s">
        <v>11</v>
      </c>
      <c r="AI3" s="60"/>
      <c r="AJ3" s="61"/>
    </row>
    <row r="4" spans="1:36" x14ac:dyDescent="0.25">
      <c r="A4" s="50" t="str">
        <f>CHOOSE(WEEKDAY(B4,2),"Lu","Ma","Me","Je","Ve","Sa","Di")</f>
        <v>Ve</v>
      </c>
      <c r="B4" s="65">
        <f>VALUE("01/01/"&amp;An_2)</f>
        <v>44197</v>
      </c>
      <c r="C4" s="87" t="str">
        <f t="shared" ref="C4:C34" si="0">IF(B4="","",IF(AND($J$2&lt;&gt;"",WEEKDAY(B4,2)=$J$2,COUNTIF(Fériés,B4)=0),"école",IF(COUNTIF(Fériés,B4)&gt;0,"JF","")))</f>
        <v>JF</v>
      </c>
      <c r="D4" s="50" t="str">
        <f>CHOOSE(WEEKDAY(E4,2),"Lu","Ma","Me","Je","Ve","Sa","Di")</f>
        <v>Lu</v>
      </c>
      <c r="E4" s="65">
        <f>VALUE("01/02/"&amp;An_2)</f>
        <v>44228</v>
      </c>
      <c r="F4" s="87" t="str">
        <f t="shared" ref="F4:F34" si="1">IF(E4="","",IF(AND($J$2&lt;&gt;"",WEEKDAY(E4,2)=$J$2,COUNTIF(Fériés,E4)=0),"école",IF(COUNTIF(Fériés,E4)&gt;0,"JF","")))</f>
        <v/>
      </c>
      <c r="G4" s="50" t="str">
        <f>CHOOSE(WEEKDAY(H4,2),"Lu","Ma","Me","Je","Ve","Sa","Di")</f>
        <v>Lu</v>
      </c>
      <c r="H4" s="65">
        <f>VALUE("01/03/"&amp;An_2)</f>
        <v>44256</v>
      </c>
      <c r="I4" s="87" t="str">
        <f t="shared" ref="I4:I34" si="2">IF(H4="","",IF(AND($J$2&lt;&gt;"",WEEKDAY(H4,2)=$J$2,COUNTIF(Fériés,H4)=0),"école",IF(COUNTIF(Fériés,H4)&gt;0,"JF","")))</f>
        <v>JF</v>
      </c>
      <c r="J4" s="50" t="str">
        <f t="shared" ref="J4:J33" si="3">CHOOSE(WEEKDAY(K4,2),"Lu","Ma","Me","Je","Ve","Sa","Di")</f>
        <v>Je</v>
      </c>
      <c r="K4" s="65">
        <f>VALUE("01/04/"&amp;An_2)</f>
        <v>44287</v>
      </c>
      <c r="L4" s="87" t="str">
        <f t="shared" ref="L4:L34" si="4">IF(K4="","",IF(AND($J$2&lt;&gt;"",WEEKDAY(K4,2)=$J$2,COUNTIF(Fériés,K4)=0),"école",IF(COUNTIF(Fériés,K4)&gt;0,"JF","")))</f>
        <v/>
      </c>
      <c r="M4" s="50" t="str">
        <f>CHOOSE(WEEKDAY(N4,2),"Lu","Ma","Me","Je","Ve","Sa","Di")</f>
        <v>Sa</v>
      </c>
      <c r="N4" s="65">
        <f>VALUE("01/05/"&amp;An_2)</f>
        <v>44317</v>
      </c>
      <c r="O4" s="87" t="str">
        <f t="shared" ref="O4:O34" si="5">IF(N4="","",IF(AND($J$2&lt;&gt;"",WEEKDAY(N4,2)=$J$2,COUNTIF(Fériés,N4)=0),"école",IF(COUNTIF(Fériés,N4)&gt;0,"JF","")))</f>
        <v>JF</v>
      </c>
      <c r="P4" s="50" t="str">
        <f>CHOOSE(WEEKDAY(Q4,2),"Lu","Ma","Me","Je","Ve","Sa","Di")</f>
        <v>Ma</v>
      </c>
      <c r="Q4" s="65">
        <f>VALUE("01/06/"&amp;An_2)</f>
        <v>44348</v>
      </c>
      <c r="R4" s="87" t="str">
        <f t="shared" ref="R4:R34" si="6">IF(Q4="","",IF(AND($J$2&lt;&gt;"",WEEKDAY(Q4,2)=$J$2,COUNTIF(Fériés,Q4)=0),"école",IF(COUNTIF(Fériés,Q4)&gt;0,"JF","")))</f>
        <v/>
      </c>
      <c r="S4" s="50" t="str">
        <f>CHOOSE(WEEKDAY(T4,2),"Lu","Ma","Me","Je","Ve","Sa","Di")</f>
        <v>Je</v>
      </c>
      <c r="T4" s="65">
        <f>VALUE("01/07/"&amp;An_2)</f>
        <v>44378</v>
      </c>
      <c r="U4" s="87" t="str">
        <f t="shared" ref="U4:U34" si="7">IF(T4="","",IF(AND($J$2&lt;&gt;"",WEEKDAY(T4,2)=$J$2,COUNTIF(Fériés,T4)=0),"école",IF(COUNTIF(Fériés,T4)&gt;0,"JF","")))</f>
        <v/>
      </c>
      <c r="V4" s="50" t="str">
        <f>CHOOSE(WEEKDAY(W4,2),"Lu","Ma","Me","Je","Ve","Sa","Di")</f>
        <v>Di</v>
      </c>
      <c r="W4" s="65">
        <f>VALUE("01/08/"&amp;An_2)</f>
        <v>44409</v>
      </c>
      <c r="X4" s="87" t="str">
        <f t="shared" ref="X4:X34" si="8">IF(W4="","",IF(AND($J$2&lt;&gt;"",WEEKDAY(W4,2)=$J$2,COUNTIF(Fériés,W4)=0),"école",IF(COUNTIF(Fériés,W4)&gt;0,"JF","")))</f>
        <v>JF</v>
      </c>
      <c r="Y4" s="50" t="str">
        <f>CHOOSE(WEEKDAY(Z4,2),"Lu","Ma","Me","Je","Ve","Sa","Di")</f>
        <v>Me</v>
      </c>
      <c r="Z4" s="65">
        <f>VALUE("01/09/"&amp;An_2)</f>
        <v>44440</v>
      </c>
      <c r="AA4" s="87" t="str">
        <f t="shared" ref="AA4:AA34" si="9">IF(Z4="","",IF(AND($J$2&lt;&gt;"",WEEKDAY(Z4,2)=$J$2,COUNTIF(Fériés,Z4)=0),"école",IF(COUNTIF(Fériés,Z4)&gt;0,"JF","")))</f>
        <v/>
      </c>
      <c r="AB4" s="50" t="str">
        <f>CHOOSE(WEEKDAY(AC4,2),"Lu","Ma","Me","Je","Ve","Sa","Di")</f>
        <v>Ve</v>
      </c>
      <c r="AC4" s="65">
        <f>VALUE("01/10/"&amp;An_2)</f>
        <v>44470</v>
      </c>
      <c r="AD4" s="87" t="str">
        <f t="shared" ref="AD4:AD34" si="10">IF(AC4="","",IF(AND($J$2&lt;&gt;"",WEEKDAY(AC4,2)=$J$2,COUNTIF(Fériés,AC4)=0),"école",IF(COUNTIF(Fériés,AC4)&gt;0,"JF","")))</f>
        <v>école</v>
      </c>
      <c r="AE4" s="50" t="str">
        <f>CHOOSE(WEEKDAY(AF4,2),"Lu","Ma","Me","Je","Ve","Sa","Di")</f>
        <v>Lu</v>
      </c>
      <c r="AF4" s="65">
        <f>VALUE("01/11/"&amp;An_2)</f>
        <v>44501</v>
      </c>
      <c r="AG4" s="87" t="str">
        <f t="shared" ref="AG4:AG34" si="11">IF(AF4="","",IF(AND($J$2&lt;&gt;"",WEEKDAY(AF4,2)=$J$2,COUNTIF(Fériés,AF4)=0),"école",IF(COUNTIF(Fériés,AF4)&gt;0,"JF","")))</f>
        <v/>
      </c>
      <c r="AH4" s="50" t="str">
        <f>CHOOSE(WEEKDAY(AI4,2),"Lu","Ma","Me","Je","Ve","Sa","Di")</f>
        <v>Me</v>
      </c>
      <c r="AI4" s="65">
        <f>VALUE("01/12/"&amp;An_2)</f>
        <v>44531</v>
      </c>
      <c r="AJ4" s="87" t="str">
        <f t="shared" ref="AJ4:AJ34" si="12">IF(AI4="","",IF(AND($J$2&lt;&gt;"",WEEKDAY(AI4,2)=$J$2,COUNTIF(Fériés,AI4)=0),"école",IF(COUNTIF(Fériés,AI4)&gt;0,"JF","")))</f>
        <v/>
      </c>
    </row>
    <row r="5" spans="1:36" x14ac:dyDescent="0.25">
      <c r="A5" s="51" t="str">
        <f t="shared" ref="A5:A34" si="13">CHOOSE(WEEKDAY(B5,2),"Lu","Ma","Me","Je","Ve","Sa","Di")</f>
        <v>Sa</v>
      </c>
      <c r="B5" s="66">
        <f>B4+1</f>
        <v>44198</v>
      </c>
      <c r="C5" s="87" t="str">
        <f t="shared" si="0"/>
        <v>JF</v>
      </c>
      <c r="D5" s="51" t="str">
        <f t="shared" ref="D5:D31" si="14">CHOOSE(WEEKDAY(E5,2),"Lu","Ma","Me","Je","Ve","Sa","Di")</f>
        <v>Ma</v>
      </c>
      <c r="E5" s="66">
        <f>E4+1</f>
        <v>44229</v>
      </c>
      <c r="F5" s="87" t="str">
        <f t="shared" si="1"/>
        <v/>
      </c>
      <c r="G5" s="51" t="str">
        <f t="shared" ref="G5:G34" si="15">CHOOSE(WEEKDAY(H5,2),"Lu","Ma","Me","Je","Ve","Sa","Di")</f>
        <v>Ma</v>
      </c>
      <c r="H5" s="66">
        <f>H4+1</f>
        <v>44257</v>
      </c>
      <c r="I5" s="87" t="str">
        <f t="shared" si="2"/>
        <v/>
      </c>
      <c r="J5" s="51" t="str">
        <f t="shared" si="3"/>
        <v>Ve</v>
      </c>
      <c r="K5" s="66">
        <f>K4+1</f>
        <v>44288</v>
      </c>
      <c r="L5" s="87" t="str">
        <f t="shared" si="4"/>
        <v>JF</v>
      </c>
      <c r="M5" s="51" t="str">
        <f t="shared" ref="M5:M34" si="16">CHOOSE(WEEKDAY(N5,2),"Lu","Ma","Me","Je","Ve","Sa","Di")</f>
        <v>Di</v>
      </c>
      <c r="N5" s="66">
        <f t="shared" ref="N5:N34" si="17">N4+1</f>
        <v>44318</v>
      </c>
      <c r="O5" s="87" t="str">
        <f t="shared" si="5"/>
        <v/>
      </c>
      <c r="P5" s="51" t="str">
        <f t="shared" ref="P5:P33" si="18">CHOOSE(WEEKDAY(Q5,2),"Lu","Ma","Me","Je","Ve","Sa","Di")</f>
        <v>Me</v>
      </c>
      <c r="Q5" s="66">
        <f>Q4+1</f>
        <v>44349</v>
      </c>
      <c r="R5" s="87" t="str">
        <f t="shared" si="6"/>
        <v/>
      </c>
      <c r="S5" s="51" t="str">
        <f t="shared" ref="S5:S34" si="19">CHOOSE(WEEKDAY(T5,2),"Lu","Ma","Me","Je","Ve","Sa","Di")</f>
        <v>Ve</v>
      </c>
      <c r="T5" s="66">
        <f>T4+1</f>
        <v>44379</v>
      </c>
      <c r="U5" s="87" t="str">
        <f t="shared" si="7"/>
        <v>école</v>
      </c>
      <c r="V5" s="51" t="str">
        <f t="shared" ref="V5:V34" si="20">CHOOSE(WEEKDAY(W5,2),"Lu","Ma","Me","Je","Ve","Sa","Di")</f>
        <v>Lu</v>
      </c>
      <c r="W5" s="66">
        <f>W4+1</f>
        <v>44410</v>
      </c>
      <c r="X5" s="87" t="str">
        <f t="shared" si="8"/>
        <v/>
      </c>
      <c r="Y5" s="51" t="str">
        <f t="shared" ref="Y5:Y33" si="21">CHOOSE(WEEKDAY(Z5,2),"Lu","Ma","Me","Je","Ve","Sa","Di")</f>
        <v>Je</v>
      </c>
      <c r="Z5" s="66">
        <f>Z4+1</f>
        <v>44441</v>
      </c>
      <c r="AA5" s="87" t="str">
        <f t="shared" si="9"/>
        <v/>
      </c>
      <c r="AB5" s="51" t="str">
        <f t="shared" ref="AB5:AB34" si="22">CHOOSE(WEEKDAY(AC5,2),"Lu","Ma","Me","Je","Ve","Sa","Di")</f>
        <v>Sa</v>
      </c>
      <c r="AC5" s="66">
        <f>AC4+1</f>
        <v>44471</v>
      </c>
      <c r="AD5" s="87" t="str">
        <f t="shared" si="10"/>
        <v/>
      </c>
      <c r="AE5" s="51" t="str">
        <f t="shared" ref="AE5:AE33" si="23">CHOOSE(WEEKDAY(AF5,2),"Lu","Ma","Me","Je","Ve","Sa","Di")</f>
        <v>Ma</v>
      </c>
      <c r="AF5" s="66">
        <f>AF4+1</f>
        <v>44502</v>
      </c>
      <c r="AG5" s="87" t="str">
        <f t="shared" si="11"/>
        <v/>
      </c>
      <c r="AH5" s="51" t="str">
        <f t="shared" ref="AH5:AH34" si="24">CHOOSE(WEEKDAY(AI5,2),"Lu","Ma","Me","Je","Ve","Sa","Di")</f>
        <v>Je</v>
      </c>
      <c r="AI5" s="66">
        <f>AI4+1</f>
        <v>44532</v>
      </c>
      <c r="AJ5" s="87" t="str">
        <f t="shared" si="12"/>
        <v/>
      </c>
    </row>
    <row r="6" spans="1:36" x14ac:dyDescent="0.25">
      <c r="A6" s="51" t="str">
        <f t="shared" si="13"/>
        <v>Di</v>
      </c>
      <c r="B6" s="67">
        <f t="shared" ref="B6:B34" si="25">B5+1</f>
        <v>44199</v>
      </c>
      <c r="C6" s="87" t="str">
        <f t="shared" si="0"/>
        <v/>
      </c>
      <c r="D6" s="51" t="str">
        <f t="shared" si="14"/>
        <v>Me</v>
      </c>
      <c r="E6" s="67">
        <f t="shared" ref="E6:E31" si="26">E5+1</f>
        <v>44230</v>
      </c>
      <c r="F6" s="87" t="str">
        <f t="shared" si="1"/>
        <v/>
      </c>
      <c r="G6" s="51" t="str">
        <f t="shared" si="15"/>
        <v>Me</v>
      </c>
      <c r="H6" s="67">
        <f t="shared" ref="H6:H34" si="27">H5+1</f>
        <v>44258</v>
      </c>
      <c r="I6" s="87" t="str">
        <f t="shared" si="2"/>
        <v/>
      </c>
      <c r="J6" s="51" t="str">
        <f t="shared" si="3"/>
        <v>Sa</v>
      </c>
      <c r="K6" s="67">
        <f t="shared" ref="K6:K33" si="28">K5+1</f>
        <v>44289</v>
      </c>
      <c r="L6" s="87" t="str">
        <f t="shared" si="4"/>
        <v/>
      </c>
      <c r="M6" s="51" t="str">
        <f t="shared" si="16"/>
        <v>Lu</v>
      </c>
      <c r="N6" s="67">
        <f t="shared" si="17"/>
        <v>44319</v>
      </c>
      <c r="O6" s="87" t="str">
        <f t="shared" si="5"/>
        <v/>
      </c>
      <c r="P6" s="51" t="str">
        <f t="shared" si="18"/>
        <v>Je</v>
      </c>
      <c r="Q6" s="67">
        <f t="shared" ref="Q6:Q33" si="29">Q5+1</f>
        <v>44350</v>
      </c>
      <c r="R6" s="87" t="str">
        <f t="shared" si="6"/>
        <v/>
      </c>
      <c r="S6" s="51" t="str">
        <f t="shared" si="19"/>
        <v>Sa</v>
      </c>
      <c r="T6" s="67">
        <f t="shared" ref="T6:T34" si="30">T5+1</f>
        <v>44380</v>
      </c>
      <c r="U6" s="87" t="str">
        <f t="shared" si="7"/>
        <v/>
      </c>
      <c r="V6" s="51" t="str">
        <f t="shared" si="20"/>
        <v>Ma</v>
      </c>
      <c r="W6" s="67">
        <f t="shared" ref="W6:W34" si="31">W5+1</f>
        <v>44411</v>
      </c>
      <c r="X6" s="87" t="str">
        <f t="shared" si="8"/>
        <v/>
      </c>
      <c r="Y6" s="51" t="str">
        <f t="shared" si="21"/>
        <v>Ve</v>
      </c>
      <c r="Z6" s="67">
        <f t="shared" ref="Z6:Z33" si="32">Z5+1</f>
        <v>44442</v>
      </c>
      <c r="AA6" s="87" t="str">
        <f t="shared" si="9"/>
        <v>école</v>
      </c>
      <c r="AB6" s="51" t="str">
        <f t="shared" si="22"/>
        <v>Di</v>
      </c>
      <c r="AC6" s="67">
        <f t="shared" ref="AC6:AC34" si="33">AC5+1</f>
        <v>44472</v>
      </c>
      <c r="AD6" s="87" t="str">
        <f t="shared" si="10"/>
        <v/>
      </c>
      <c r="AE6" s="51" t="str">
        <f t="shared" si="23"/>
        <v>Me</v>
      </c>
      <c r="AF6" s="67">
        <f t="shared" ref="AF6:AF33" si="34">AF5+1</f>
        <v>44503</v>
      </c>
      <c r="AG6" s="87" t="str">
        <f t="shared" si="11"/>
        <v/>
      </c>
      <c r="AH6" s="51" t="str">
        <f t="shared" si="24"/>
        <v>Ve</v>
      </c>
      <c r="AI6" s="67">
        <f t="shared" ref="AI6:AI34" si="35">AI5+1</f>
        <v>44533</v>
      </c>
      <c r="AJ6" s="87" t="str">
        <f t="shared" si="12"/>
        <v>école</v>
      </c>
    </row>
    <row r="7" spans="1:36" x14ac:dyDescent="0.25">
      <c r="A7" s="51" t="str">
        <f t="shared" si="13"/>
        <v>Lu</v>
      </c>
      <c r="B7" s="67">
        <f t="shared" si="25"/>
        <v>44200</v>
      </c>
      <c r="C7" s="87" t="str">
        <f t="shared" si="0"/>
        <v/>
      </c>
      <c r="D7" s="51" t="str">
        <f t="shared" si="14"/>
        <v>Je</v>
      </c>
      <c r="E7" s="67">
        <f t="shared" si="26"/>
        <v>44231</v>
      </c>
      <c r="F7" s="87" t="str">
        <f t="shared" si="1"/>
        <v/>
      </c>
      <c r="G7" s="51" t="str">
        <f t="shared" si="15"/>
        <v>Je</v>
      </c>
      <c r="H7" s="67">
        <f t="shared" si="27"/>
        <v>44259</v>
      </c>
      <c r="I7" s="87" t="str">
        <f t="shared" si="2"/>
        <v/>
      </c>
      <c r="J7" s="51" t="str">
        <f t="shared" si="3"/>
        <v>Di</v>
      </c>
      <c r="K7" s="67">
        <f t="shared" si="28"/>
        <v>44290</v>
      </c>
      <c r="L7" s="87" t="str">
        <f t="shared" si="4"/>
        <v/>
      </c>
      <c r="M7" s="51" t="str">
        <f t="shared" si="16"/>
        <v>Ma</v>
      </c>
      <c r="N7" s="67">
        <f t="shared" si="17"/>
        <v>44320</v>
      </c>
      <c r="O7" s="87" t="str">
        <f t="shared" si="5"/>
        <v/>
      </c>
      <c r="P7" s="51" t="str">
        <f t="shared" si="18"/>
        <v>Ve</v>
      </c>
      <c r="Q7" s="67">
        <f t="shared" si="29"/>
        <v>44351</v>
      </c>
      <c r="R7" s="87" t="str">
        <f t="shared" si="6"/>
        <v>école</v>
      </c>
      <c r="S7" s="51" t="str">
        <f t="shared" si="19"/>
        <v>Di</v>
      </c>
      <c r="T7" s="67">
        <f t="shared" si="30"/>
        <v>44381</v>
      </c>
      <c r="U7" s="87" t="str">
        <f t="shared" si="7"/>
        <v/>
      </c>
      <c r="V7" s="51" t="str">
        <f t="shared" si="20"/>
        <v>Me</v>
      </c>
      <c r="W7" s="67">
        <f t="shared" si="31"/>
        <v>44412</v>
      </c>
      <c r="X7" s="87" t="str">
        <f t="shared" si="8"/>
        <v/>
      </c>
      <c r="Y7" s="51" t="str">
        <f t="shared" si="21"/>
        <v>Sa</v>
      </c>
      <c r="Z7" s="67">
        <f t="shared" si="32"/>
        <v>44443</v>
      </c>
      <c r="AA7" s="87" t="str">
        <f t="shared" si="9"/>
        <v/>
      </c>
      <c r="AB7" s="51" t="str">
        <f t="shared" si="22"/>
        <v>Lu</v>
      </c>
      <c r="AC7" s="67">
        <f t="shared" si="33"/>
        <v>44473</v>
      </c>
      <c r="AD7" s="87" t="str">
        <f t="shared" si="10"/>
        <v/>
      </c>
      <c r="AE7" s="51" t="str">
        <f t="shared" si="23"/>
        <v>Je</v>
      </c>
      <c r="AF7" s="67">
        <f t="shared" si="34"/>
        <v>44504</v>
      </c>
      <c r="AG7" s="87" t="str">
        <f t="shared" si="11"/>
        <v/>
      </c>
      <c r="AH7" s="51" t="str">
        <f t="shared" si="24"/>
        <v>Sa</v>
      </c>
      <c r="AI7" s="67">
        <f t="shared" si="35"/>
        <v>44534</v>
      </c>
      <c r="AJ7" s="87" t="str">
        <f t="shared" si="12"/>
        <v/>
      </c>
    </row>
    <row r="8" spans="1:36" x14ac:dyDescent="0.25">
      <c r="A8" s="51" t="str">
        <f t="shared" si="13"/>
        <v>Ma</v>
      </c>
      <c r="B8" s="67">
        <f t="shared" si="25"/>
        <v>44201</v>
      </c>
      <c r="C8" s="87" t="str">
        <f t="shared" si="0"/>
        <v/>
      </c>
      <c r="D8" s="51" t="str">
        <f t="shared" si="14"/>
        <v>Ve</v>
      </c>
      <c r="E8" s="67">
        <f t="shared" si="26"/>
        <v>44232</v>
      </c>
      <c r="F8" s="87" t="str">
        <f t="shared" si="1"/>
        <v>école</v>
      </c>
      <c r="G8" s="51" t="str">
        <f t="shared" si="15"/>
        <v>Ve</v>
      </c>
      <c r="H8" s="67">
        <f t="shared" si="27"/>
        <v>44260</v>
      </c>
      <c r="I8" s="87" t="str">
        <f t="shared" si="2"/>
        <v>école</v>
      </c>
      <c r="J8" s="51" t="str">
        <f t="shared" si="3"/>
        <v>Lu</v>
      </c>
      <c r="K8" s="67">
        <f t="shared" si="28"/>
        <v>44291</v>
      </c>
      <c r="L8" s="87" t="str">
        <f t="shared" si="4"/>
        <v>JF</v>
      </c>
      <c r="M8" s="51" t="str">
        <f t="shared" si="16"/>
        <v>Me</v>
      </c>
      <c r="N8" s="67">
        <f t="shared" si="17"/>
        <v>44321</v>
      </c>
      <c r="O8" s="87" t="str">
        <f t="shared" si="5"/>
        <v/>
      </c>
      <c r="P8" s="51" t="str">
        <f t="shared" si="18"/>
        <v>Sa</v>
      </c>
      <c r="Q8" s="67">
        <f t="shared" si="29"/>
        <v>44352</v>
      </c>
      <c r="R8" s="87" t="str">
        <f t="shared" si="6"/>
        <v/>
      </c>
      <c r="S8" s="51" t="str">
        <f t="shared" si="19"/>
        <v>Lu</v>
      </c>
      <c r="T8" s="67">
        <f t="shared" si="30"/>
        <v>44382</v>
      </c>
      <c r="U8" s="87" t="str">
        <f t="shared" si="7"/>
        <v/>
      </c>
      <c r="V8" s="51" t="str">
        <f t="shared" si="20"/>
        <v>Je</v>
      </c>
      <c r="W8" s="67">
        <f t="shared" si="31"/>
        <v>44413</v>
      </c>
      <c r="X8" s="87" t="str">
        <f t="shared" si="8"/>
        <v/>
      </c>
      <c r="Y8" s="51" t="str">
        <f t="shared" si="21"/>
        <v>Di</v>
      </c>
      <c r="Z8" s="67">
        <f t="shared" si="32"/>
        <v>44444</v>
      </c>
      <c r="AA8" s="87" t="str">
        <f t="shared" si="9"/>
        <v/>
      </c>
      <c r="AB8" s="51" t="str">
        <f t="shared" si="22"/>
        <v>Ma</v>
      </c>
      <c r="AC8" s="67">
        <f t="shared" si="33"/>
        <v>44474</v>
      </c>
      <c r="AD8" s="87" t="str">
        <f t="shared" si="10"/>
        <v/>
      </c>
      <c r="AE8" s="51" t="str">
        <f t="shared" si="23"/>
        <v>Ve</v>
      </c>
      <c r="AF8" s="67">
        <f t="shared" si="34"/>
        <v>44505</v>
      </c>
      <c r="AG8" s="87" t="str">
        <f t="shared" si="11"/>
        <v>école</v>
      </c>
      <c r="AH8" s="51" t="str">
        <f t="shared" si="24"/>
        <v>Di</v>
      </c>
      <c r="AI8" s="67">
        <f t="shared" si="35"/>
        <v>44535</v>
      </c>
      <c r="AJ8" s="87" t="str">
        <f t="shared" si="12"/>
        <v/>
      </c>
    </row>
    <row r="9" spans="1:36" x14ac:dyDescent="0.25">
      <c r="A9" s="51" t="str">
        <f t="shared" si="13"/>
        <v>Me</v>
      </c>
      <c r="B9" s="67">
        <f t="shared" si="25"/>
        <v>44202</v>
      </c>
      <c r="C9" s="87" t="str">
        <f t="shared" si="0"/>
        <v/>
      </c>
      <c r="D9" s="51" t="str">
        <f t="shared" si="14"/>
        <v>Sa</v>
      </c>
      <c r="E9" s="67">
        <f t="shared" si="26"/>
        <v>44233</v>
      </c>
      <c r="F9" s="87" t="str">
        <f t="shared" si="1"/>
        <v/>
      </c>
      <c r="G9" s="51" t="str">
        <f t="shared" si="15"/>
        <v>Sa</v>
      </c>
      <c r="H9" s="67">
        <f t="shared" si="27"/>
        <v>44261</v>
      </c>
      <c r="I9" s="87" t="str">
        <f t="shared" si="2"/>
        <v/>
      </c>
      <c r="J9" s="51" t="str">
        <f t="shared" si="3"/>
        <v>Ma</v>
      </c>
      <c r="K9" s="67">
        <f t="shared" si="28"/>
        <v>44292</v>
      </c>
      <c r="L9" s="87" t="str">
        <f t="shared" si="4"/>
        <v/>
      </c>
      <c r="M9" s="51" t="str">
        <f t="shared" si="16"/>
        <v>Je</v>
      </c>
      <c r="N9" s="67">
        <f t="shared" si="17"/>
        <v>44322</v>
      </c>
      <c r="O9" s="87" t="str">
        <f t="shared" si="5"/>
        <v/>
      </c>
      <c r="P9" s="51" t="str">
        <f t="shared" si="18"/>
        <v>Di</v>
      </c>
      <c r="Q9" s="67">
        <f t="shared" si="29"/>
        <v>44353</v>
      </c>
      <c r="R9" s="87" t="str">
        <f t="shared" si="6"/>
        <v/>
      </c>
      <c r="S9" s="51" t="str">
        <f t="shared" si="19"/>
        <v>Ma</v>
      </c>
      <c r="T9" s="67">
        <f t="shared" si="30"/>
        <v>44383</v>
      </c>
      <c r="U9" s="87" t="str">
        <f t="shared" si="7"/>
        <v/>
      </c>
      <c r="V9" s="51" t="str">
        <f t="shared" si="20"/>
        <v>Ve</v>
      </c>
      <c r="W9" s="67">
        <f t="shared" si="31"/>
        <v>44414</v>
      </c>
      <c r="X9" s="87" t="str">
        <f t="shared" si="8"/>
        <v>école</v>
      </c>
      <c r="Y9" s="51" t="str">
        <f t="shared" si="21"/>
        <v>Lu</v>
      </c>
      <c r="Z9" s="67">
        <f t="shared" si="32"/>
        <v>44445</v>
      </c>
      <c r="AA9" s="87" t="str">
        <f t="shared" si="9"/>
        <v/>
      </c>
      <c r="AB9" s="51" t="str">
        <f t="shared" si="22"/>
        <v>Me</v>
      </c>
      <c r="AC9" s="67">
        <f t="shared" si="33"/>
        <v>44475</v>
      </c>
      <c r="AD9" s="87" t="str">
        <f t="shared" si="10"/>
        <v/>
      </c>
      <c r="AE9" s="51" t="str">
        <f t="shared" si="23"/>
        <v>Sa</v>
      </c>
      <c r="AF9" s="67">
        <f t="shared" si="34"/>
        <v>44506</v>
      </c>
      <c r="AG9" s="87" t="str">
        <f t="shared" si="11"/>
        <v/>
      </c>
      <c r="AH9" s="51" t="str">
        <f t="shared" si="24"/>
        <v>Lu</v>
      </c>
      <c r="AI9" s="67">
        <f t="shared" si="35"/>
        <v>44536</v>
      </c>
      <c r="AJ9" s="87" t="str">
        <f t="shared" si="12"/>
        <v/>
      </c>
    </row>
    <row r="10" spans="1:36" x14ac:dyDescent="0.25">
      <c r="A10" s="51" t="str">
        <f t="shared" si="13"/>
        <v>Je</v>
      </c>
      <c r="B10" s="67">
        <f t="shared" si="25"/>
        <v>44203</v>
      </c>
      <c r="C10" s="87" t="str">
        <f t="shared" si="0"/>
        <v/>
      </c>
      <c r="D10" s="51" t="str">
        <f t="shared" si="14"/>
        <v>Di</v>
      </c>
      <c r="E10" s="67">
        <f t="shared" si="26"/>
        <v>44234</v>
      </c>
      <c r="F10" s="87" t="str">
        <f t="shared" si="1"/>
        <v/>
      </c>
      <c r="G10" s="51" t="str">
        <f t="shared" si="15"/>
        <v>Di</v>
      </c>
      <c r="H10" s="67">
        <f t="shared" si="27"/>
        <v>44262</v>
      </c>
      <c r="I10" s="87" t="str">
        <f t="shared" si="2"/>
        <v/>
      </c>
      <c r="J10" s="51" t="str">
        <f t="shared" si="3"/>
        <v>Me</v>
      </c>
      <c r="K10" s="67">
        <f t="shared" si="28"/>
        <v>44293</v>
      </c>
      <c r="L10" s="87" t="str">
        <f t="shared" si="4"/>
        <v/>
      </c>
      <c r="M10" s="51" t="str">
        <f t="shared" si="16"/>
        <v>Ve</v>
      </c>
      <c r="N10" s="67">
        <f t="shared" si="17"/>
        <v>44323</v>
      </c>
      <c r="O10" s="87" t="str">
        <f t="shared" si="5"/>
        <v>école</v>
      </c>
      <c r="P10" s="51" t="str">
        <f t="shared" si="18"/>
        <v>Lu</v>
      </c>
      <c r="Q10" s="67">
        <f t="shared" si="29"/>
        <v>44354</v>
      </c>
      <c r="R10" s="87" t="str">
        <f t="shared" si="6"/>
        <v/>
      </c>
      <c r="S10" s="51" t="str">
        <f t="shared" si="19"/>
        <v>Me</v>
      </c>
      <c r="T10" s="67">
        <f t="shared" si="30"/>
        <v>44384</v>
      </c>
      <c r="U10" s="87" t="str">
        <f t="shared" si="7"/>
        <v/>
      </c>
      <c r="V10" s="51" t="str">
        <f t="shared" si="20"/>
        <v>Sa</v>
      </c>
      <c r="W10" s="67">
        <f t="shared" si="31"/>
        <v>44415</v>
      </c>
      <c r="X10" s="87" t="str">
        <f t="shared" si="8"/>
        <v/>
      </c>
      <c r="Y10" s="51" t="str">
        <f t="shared" si="21"/>
        <v>Ma</v>
      </c>
      <c r="Z10" s="67">
        <f t="shared" si="32"/>
        <v>44446</v>
      </c>
      <c r="AA10" s="87" t="str">
        <f t="shared" si="9"/>
        <v/>
      </c>
      <c r="AB10" s="51" t="str">
        <f t="shared" si="22"/>
        <v>Je</v>
      </c>
      <c r="AC10" s="67">
        <f t="shared" si="33"/>
        <v>44476</v>
      </c>
      <c r="AD10" s="87" t="str">
        <f t="shared" si="10"/>
        <v/>
      </c>
      <c r="AE10" s="51" t="str">
        <f t="shared" si="23"/>
        <v>Di</v>
      </c>
      <c r="AF10" s="67">
        <f t="shared" si="34"/>
        <v>44507</v>
      </c>
      <c r="AG10" s="87" t="str">
        <f t="shared" si="11"/>
        <v/>
      </c>
      <c r="AH10" s="51" t="str">
        <f t="shared" si="24"/>
        <v>Ma</v>
      </c>
      <c r="AI10" s="67">
        <f t="shared" si="35"/>
        <v>44537</v>
      </c>
      <c r="AJ10" s="87" t="str">
        <f t="shared" si="12"/>
        <v/>
      </c>
    </row>
    <row r="11" spans="1:36" x14ac:dyDescent="0.25">
      <c r="A11" s="51" t="str">
        <f t="shared" si="13"/>
        <v>Ve</v>
      </c>
      <c r="B11" s="67">
        <f t="shared" si="25"/>
        <v>44204</v>
      </c>
      <c r="C11" s="87" t="str">
        <f t="shared" si="0"/>
        <v>école</v>
      </c>
      <c r="D11" s="51" t="str">
        <f t="shared" si="14"/>
        <v>Lu</v>
      </c>
      <c r="E11" s="67">
        <f t="shared" si="26"/>
        <v>44235</v>
      </c>
      <c r="F11" s="87" t="str">
        <f t="shared" si="1"/>
        <v/>
      </c>
      <c r="G11" s="51" t="str">
        <f t="shared" si="15"/>
        <v>Lu</v>
      </c>
      <c r="H11" s="67">
        <f t="shared" si="27"/>
        <v>44263</v>
      </c>
      <c r="I11" s="87" t="str">
        <f t="shared" si="2"/>
        <v/>
      </c>
      <c r="J11" s="51" t="str">
        <f t="shared" si="3"/>
        <v>Je</v>
      </c>
      <c r="K11" s="67">
        <f t="shared" si="28"/>
        <v>44294</v>
      </c>
      <c r="L11" s="87" t="str">
        <f t="shared" si="4"/>
        <v/>
      </c>
      <c r="M11" s="51" t="str">
        <f t="shared" si="16"/>
        <v>Sa</v>
      </c>
      <c r="N11" s="67">
        <f t="shared" si="17"/>
        <v>44324</v>
      </c>
      <c r="O11" s="87" t="str">
        <f t="shared" si="5"/>
        <v/>
      </c>
      <c r="P11" s="51" t="str">
        <f t="shared" si="18"/>
        <v>Ma</v>
      </c>
      <c r="Q11" s="67">
        <f t="shared" si="29"/>
        <v>44355</v>
      </c>
      <c r="R11" s="87" t="str">
        <f t="shared" si="6"/>
        <v/>
      </c>
      <c r="S11" s="51" t="str">
        <f t="shared" si="19"/>
        <v>Je</v>
      </c>
      <c r="T11" s="67">
        <f t="shared" si="30"/>
        <v>44385</v>
      </c>
      <c r="U11" s="87" t="str">
        <f t="shared" si="7"/>
        <v/>
      </c>
      <c r="V11" s="51" t="str">
        <f t="shared" si="20"/>
        <v>Di</v>
      </c>
      <c r="W11" s="67">
        <f t="shared" si="31"/>
        <v>44416</v>
      </c>
      <c r="X11" s="87" t="str">
        <f t="shared" si="8"/>
        <v/>
      </c>
      <c r="Y11" s="51" t="str">
        <f t="shared" si="21"/>
        <v>Me</v>
      </c>
      <c r="Z11" s="67">
        <f t="shared" si="32"/>
        <v>44447</v>
      </c>
      <c r="AA11" s="87" t="str">
        <f t="shared" si="9"/>
        <v/>
      </c>
      <c r="AB11" s="51" t="str">
        <f t="shared" si="22"/>
        <v>Ve</v>
      </c>
      <c r="AC11" s="67">
        <f t="shared" si="33"/>
        <v>44477</v>
      </c>
      <c r="AD11" s="87" t="str">
        <f t="shared" si="10"/>
        <v>école</v>
      </c>
      <c r="AE11" s="51" t="str">
        <f t="shared" si="23"/>
        <v>Lu</v>
      </c>
      <c r="AF11" s="67">
        <f t="shared" si="34"/>
        <v>44508</v>
      </c>
      <c r="AG11" s="87" t="str">
        <f t="shared" si="11"/>
        <v/>
      </c>
      <c r="AH11" s="51" t="str">
        <f t="shared" si="24"/>
        <v>Me</v>
      </c>
      <c r="AI11" s="67">
        <f t="shared" si="35"/>
        <v>44538</v>
      </c>
      <c r="AJ11" s="87" t="str">
        <f t="shared" si="12"/>
        <v/>
      </c>
    </row>
    <row r="12" spans="1:36" x14ac:dyDescent="0.25">
      <c r="A12" s="51" t="str">
        <f t="shared" si="13"/>
        <v>Sa</v>
      </c>
      <c r="B12" s="67">
        <f t="shared" si="25"/>
        <v>44205</v>
      </c>
      <c r="C12" s="87" t="str">
        <f t="shared" si="0"/>
        <v/>
      </c>
      <c r="D12" s="51" t="str">
        <f t="shared" si="14"/>
        <v>Ma</v>
      </c>
      <c r="E12" s="67">
        <f t="shared" si="26"/>
        <v>44236</v>
      </c>
      <c r="F12" s="87" t="str">
        <f t="shared" si="1"/>
        <v/>
      </c>
      <c r="G12" s="51" t="str">
        <f t="shared" si="15"/>
        <v>Ma</v>
      </c>
      <c r="H12" s="67">
        <f t="shared" si="27"/>
        <v>44264</v>
      </c>
      <c r="I12" s="87" t="str">
        <f t="shared" si="2"/>
        <v/>
      </c>
      <c r="J12" s="51" t="str">
        <f t="shared" si="3"/>
        <v>Ve</v>
      </c>
      <c r="K12" s="67">
        <f t="shared" si="28"/>
        <v>44295</v>
      </c>
      <c r="L12" s="87" t="str">
        <f t="shared" si="4"/>
        <v>école</v>
      </c>
      <c r="M12" s="51" t="str">
        <f t="shared" si="16"/>
        <v>Di</v>
      </c>
      <c r="N12" s="67">
        <f t="shared" si="17"/>
        <v>44325</v>
      </c>
      <c r="O12" s="87" t="str">
        <f t="shared" si="5"/>
        <v/>
      </c>
      <c r="P12" s="51" t="str">
        <f t="shared" si="18"/>
        <v>Me</v>
      </c>
      <c r="Q12" s="67">
        <f t="shared" si="29"/>
        <v>44356</v>
      </c>
      <c r="R12" s="87" t="str">
        <f t="shared" si="6"/>
        <v/>
      </c>
      <c r="S12" s="51" t="str">
        <f t="shared" si="19"/>
        <v>Ve</v>
      </c>
      <c r="T12" s="67">
        <f t="shared" si="30"/>
        <v>44386</v>
      </c>
      <c r="U12" s="87" t="str">
        <f t="shared" si="7"/>
        <v>école</v>
      </c>
      <c r="V12" s="51" t="str">
        <f t="shared" si="20"/>
        <v>Lu</v>
      </c>
      <c r="W12" s="67">
        <f t="shared" si="31"/>
        <v>44417</v>
      </c>
      <c r="X12" s="87" t="str">
        <f t="shared" si="8"/>
        <v/>
      </c>
      <c r="Y12" s="51" t="str">
        <f t="shared" si="21"/>
        <v>Je</v>
      </c>
      <c r="Z12" s="67">
        <f t="shared" si="32"/>
        <v>44448</v>
      </c>
      <c r="AA12" s="87" t="str">
        <f t="shared" si="9"/>
        <v/>
      </c>
      <c r="AB12" s="51" t="str">
        <f t="shared" si="22"/>
        <v>Sa</v>
      </c>
      <c r="AC12" s="67">
        <f t="shared" si="33"/>
        <v>44478</v>
      </c>
      <c r="AD12" s="87" t="str">
        <f t="shared" si="10"/>
        <v/>
      </c>
      <c r="AE12" s="51" t="str">
        <f t="shared" si="23"/>
        <v>Ma</v>
      </c>
      <c r="AF12" s="67">
        <f t="shared" si="34"/>
        <v>44509</v>
      </c>
      <c r="AG12" s="87" t="str">
        <f t="shared" si="11"/>
        <v/>
      </c>
      <c r="AH12" s="51" t="str">
        <f t="shared" si="24"/>
        <v>Je</v>
      </c>
      <c r="AI12" s="67">
        <f t="shared" si="35"/>
        <v>44539</v>
      </c>
      <c r="AJ12" s="87" t="str">
        <f t="shared" si="12"/>
        <v/>
      </c>
    </row>
    <row r="13" spans="1:36" x14ac:dyDescent="0.25">
      <c r="A13" s="51" t="str">
        <f t="shared" si="13"/>
        <v>Di</v>
      </c>
      <c r="B13" s="67">
        <f t="shared" si="25"/>
        <v>44206</v>
      </c>
      <c r="C13" s="87" t="str">
        <f t="shared" si="0"/>
        <v/>
      </c>
      <c r="D13" s="51" t="str">
        <f t="shared" si="14"/>
        <v>Me</v>
      </c>
      <c r="E13" s="67">
        <f t="shared" si="26"/>
        <v>44237</v>
      </c>
      <c r="F13" s="87" t="str">
        <f t="shared" si="1"/>
        <v/>
      </c>
      <c r="G13" s="51" t="str">
        <f t="shared" si="15"/>
        <v>Me</v>
      </c>
      <c r="H13" s="67">
        <f t="shared" si="27"/>
        <v>44265</v>
      </c>
      <c r="I13" s="87" t="str">
        <f t="shared" si="2"/>
        <v/>
      </c>
      <c r="J13" s="51" t="str">
        <f t="shared" si="3"/>
        <v>Sa</v>
      </c>
      <c r="K13" s="67">
        <f t="shared" si="28"/>
        <v>44296</v>
      </c>
      <c r="L13" s="87" t="str">
        <f t="shared" si="4"/>
        <v/>
      </c>
      <c r="M13" s="51" t="str">
        <f t="shared" si="16"/>
        <v>Lu</v>
      </c>
      <c r="N13" s="67">
        <f t="shared" si="17"/>
        <v>44326</v>
      </c>
      <c r="O13" s="87" t="str">
        <f t="shared" si="5"/>
        <v/>
      </c>
      <c r="P13" s="51" t="str">
        <f t="shared" si="18"/>
        <v>Je</v>
      </c>
      <c r="Q13" s="67">
        <f t="shared" si="29"/>
        <v>44357</v>
      </c>
      <c r="R13" s="87" t="str">
        <f t="shared" si="6"/>
        <v/>
      </c>
      <c r="S13" s="51" t="str">
        <f t="shared" si="19"/>
        <v>Sa</v>
      </c>
      <c r="T13" s="67">
        <f t="shared" si="30"/>
        <v>44387</v>
      </c>
      <c r="U13" s="87" t="str">
        <f t="shared" si="7"/>
        <v/>
      </c>
      <c r="V13" s="51" t="str">
        <f t="shared" si="20"/>
        <v>Ma</v>
      </c>
      <c r="W13" s="67">
        <f t="shared" si="31"/>
        <v>44418</v>
      </c>
      <c r="X13" s="87" t="str">
        <f t="shared" si="8"/>
        <v/>
      </c>
      <c r="Y13" s="51" t="str">
        <f t="shared" si="21"/>
        <v>Ve</v>
      </c>
      <c r="Z13" s="67">
        <f t="shared" si="32"/>
        <v>44449</v>
      </c>
      <c r="AA13" s="87" t="str">
        <f t="shared" si="9"/>
        <v>école</v>
      </c>
      <c r="AB13" s="51" t="str">
        <f t="shared" si="22"/>
        <v>Di</v>
      </c>
      <c r="AC13" s="67">
        <f t="shared" si="33"/>
        <v>44479</v>
      </c>
      <c r="AD13" s="87" t="str">
        <f t="shared" si="10"/>
        <v/>
      </c>
      <c r="AE13" s="51" t="str">
        <f t="shared" si="23"/>
        <v>Me</v>
      </c>
      <c r="AF13" s="67">
        <f t="shared" si="34"/>
        <v>44510</v>
      </c>
      <c r="AG13" s="87" t="str">
        <f t="shared" si="11"/>
        <v/>
      </c>
      <c r="AH13" s="51" t="str">
        <f t="shared" si="24"/>
        <v>Ve</v>
      </c>
      <c r="AI13" s="67">
        <f t="shared" si="35"/>
        <v>44540</v>
      </c>
      <c r="AJ13" s="87" t="str">
        <f t="shared" si="12"/>
        <v>école</v>
      </c>
    </row>
    <row r="14" spans="1:36" x14ac:dyDescent="0.25">
      <c r="A14" s="51" t="str">
        <f t="shared" si="13"/>
        <v>Lu</v>
      </c>
      <c r="B14" s="67">
        <f t="shared" si="25"/>
        <v>44207</v>
      </c>
      <c r="C14" s="87" t="str">
        <f t="shared" si="0"/>
        <v/>
      </c>
      <c r="D14" s="51" t="str">
        <f t="shared" si="14"/>
        <v>Je</v>
      </c>
      <c r="E14" s="67">
        <f t="shared" si="26"/>
        <v>44238</v>
      </c>
      <c r="F14" s="87" t="str">
        <f t="shared" si="1"/>
        <v/>
      </c>
      <c r="G14" s="51" t="str">
        <f t="shared" si="15"/>
        <v>Je</v>
      </c>
      <c r="H14" s="67">
        <f t="shared" si="27"/>
        <v>44266</v>
      </c>
      <c r="I14" s="87" t="str">
        <f t="shared" si="2"/>
        <v/>
      </c>
      <c r="J14" s="51" t="str">
        <f t="shared" si="3"/>
        <v>Di</v>
      </c>
      <c r="K14" s="67">
        <f t="shared" si="28"/>
        <v>44297</v>
      </c>
      <c r="L14" s="87" t="str">
        <f t="shared" si="4"/>
        <v/>
      </c>
      <c r="M14" s="51" t="str">
        <f t="shared" si="16"/>
        <v>Ma</v>
      </c>
      <c r="N14" s="67">
        <f t="shared" si="17"/>
        <v>44327</v>
      </c>
      <c r="O14" s="87" t="str">
        <f t="shared" si="5"/>
        <v/>
      </c>
      <c r="P14" s="51" t="str">
        <f t="shared" si="18"/>
        <v>Ve</v>
      </c>
      <c r="Q14" s="67">
        <f t="shared" si="29"/>
        <v>44358</v>
      </c>
      <c r="R14" s="87" t="str">
        <f t="shared" si="6"/>
        <v>école</v>
      </c>
      <c r="S14" s="51" t="str">
        <f t="shared" si="19"/>
        <v>Di</v>
      </c>
      <c r="T14" s="67">
        <f t="shared" si="30"/>
        <v>44388</v>
      </c>
      <c r="U14" s="87" t="str">
        <f t="shared" si="7"/>
        <v/>
      </c>
      <c r="V14" s="51" t="str">
        <f t="shared" si="20"/>
        <v>Me</v>
      </c>
      <c r="W14" s="67">
        <f t="shared" si="31"/>
        <v>44419</v>
      </c>
      <c r="X14" s="87" t="str">
        <f t="shared" si="8"/>
        <v/>
      </c>
      <c r="Y14" s="51" t="str">
        <f t="shared" si="21"/>
        <v>Sa</v>
      </c>
      <c r="Z14" s="67">
        <f t="shared" si="32"/>
        <v>44450</v>
      </c>
      <c r="AA14" s="87" t="str">
        <f t="shared" si="9"/>
        <v/>
      </c>
      <c r="AB14" s="51" t="str">
        <f t="shared" si="22"/>
        <v>Lu</v>
      </c>
      <c r="AC14" s="67">
        <f t="shared" si="33"/>
        <v>44480</v>
      </c>
      <c r="AD14" s="87" t="str">
        <f t="shared" si="10"/>
        <v/>
      </c>
      <c r="AE14" s="51" t="str">
        <f t="shared" si="23"/>
        <v>Je</v>
      </c>
      <c r="AF14" s="67">
        <f t="shared" si="34"/>
        <v>44511</v>
      </c>
      <c r="AG14" s="87" t="str">
        <f t="shared" si="11"/>
        <v/>
      </c>
      <c r="AH14" s="51" t="str">
        <f t="shared" si="24"/>
        <v>Sa</v>
      </c>
      <c r="AI14" s="67">
        <f t="shared" si="35"/>
        <v>44541</v>
      </c>
      <c r="AJ14" s="87" t="str">
        <f t="shared" si="12"/>
        <v/>
      </c>
    </row>
    <row r="15" spans="1:36" x14ac:dyDescent="0.25">
      <c r="A15" s="51" t="str">
        <f t="shared" si="13"/>
        <v>Ma</v>
      </c>
      <c r="B15" s="67">
        <f t="shared" si="25"/>
        <v>44208</v>
      </c>
      <c r="C15" s="87" t="str">
        <f t="shared" si="0"/>
        <v/>
      </c>
      <c r="D15" s="51" t="str">
        <f t="shared" si="14"/>
        <v>Ve</v>
      </c>
      <c r="E15" s="67">
        <f t="shared" si="26"/>
        <v>44239</v>
      </c>
      <c r="F15" s="87" t="str">
        <f t="shared" si="1"/>
        <v>école</v>
      </c>
      <c r="G15" s="51" t="str">
        <f t="shared" si="15"/>
        <v>Ve</v>
      </c>
      <c r="H15" s="67">
        <f t="shared" si="27"/>
        <v>44267</v>
      </c>
      <c r="I15" s="87" t="str">
        <f t="shared" si="2"/>
        <v>école</v>
      </c>
      <c r="J15" s="51" t="str">
        <f t="shared" si="3"/>
        <v>Lu</v>
      </c>
      <c r="K15" s="67">
        <f t="shared" si="28"/>
        <v>44298</v>
      </c>
      <c r="L15" s="87" t="str">
        <f t="shared" si="4"/>
        <v/>
      </c>
      <c r="M15" s="51" t="str">
        <f t="shared" si="16"/>
        <v>Me</v>
      </c>
      <c r="N15" s="67">
        <f t="shared" si="17"/>
        <v>44328</v>
      </c>
      <c r="O15" s="87" t="str">
        <f t="shared" si="5"/>
        <v/>
      </c>
      <c r="P15" s="51" t="str">
        <f t="shared" si="18"/>
        <v>Sa</v>
      </c>
      <c r="Q15" s="67">
        <f t="shared" si="29"/>
        <v>44359</v>
      </c>
      <c r="R15" s="87" t="str">
        <f t="shared" si="6"/>
        <v/>
      </c>
      <c r="S15" s="51" t="str">
        <f t="shared" si="19"/>
        <v>Lu</v>
      </c>
      <c r="T15" s="67">
        <f t="shared" si="30"/>
        <v>44389</v>
      </c>
      <c r="U15" s="87" t="str">
        <f t="shared" si="7"/>
        <v/>
      </c>
      <c r="V15" s="51" t="str">
        <f t="shared" si="20"/>
        <v>Je</v>
      </c>
      <c r="W15" s="67">
        <f t="shared" si="31"/>
        <v>44420</v>
      </c>
      <c r="X15" s="87" t="str">
        <f t="shared" si="8"/>
        <v/>
      </c>
      <c r="Y15" s="51" t="str">
        <f t="shared" si="21"/>
        <v>Di</v>
      </c>
      <c r="Z15" s="67">
        <f t="shared" si="32"/>
        <v>44451</v>
      </c>
      <c r="AA15" s="87" t="str">
        <f t="shared" si="9"/>
        <v/>
      </c>
      <c r="AB15" s="51" t="str">
        <f t="shared" si="22"/>
        <v>Ma</v>
      </c>
      <c r="AC15" s="67">
        <f t="shared" si="33"/>
        <v>44481</v>
      </c>
      <c r="AD15" s="87" t="str">
        <f t="shared" si="10"/>
        <v/>
      </c>
      <c r="AE15" s="51" t="str">
        <f t="shared" si="23"/>
        <v>Ve</v>
      </c>
      <c r="AF15" s="67">
        <f t="shared" si="34"/>
        <v>44512</v>
      </c>
      <c r="AG15" s="87" t="str">
        <f t="shared" si="11"/>
        <v>école</v>
      </c>
      <c r="AH15" s="51" t="str">
        <f t="shared" si="24"/>
        <v>Di</v>
      </c>
      <c r="AI15" s="67">
        <f t="shared" si="35"/>
        <v>44542</v>
      </c>
      <c r="AJ15" s="87" t="str">
        <f t="shared" si="12"/>
        <v/>
      </c>
    </row>
    <row r="16" spans="1:36" x14ac:dyDescent="0.25">
      <c r="A16" s="51" t="str">
        <f t="shared" si="13"/>
        <v>Me</v>
      </c>
      <c r="B16" s="67">
        <f t="shared" si="25"/>
        <v>44209</v>
      </c>
      <c r="C16" s="87" t="str">
        <f t="shared" si="0"/>
        <v/>
      </c>
      <c r="D16" s="51" t="str">
        <f t="shared" si="14"/>
        <v>Sa</v>
      </c>
      <c r="E16" s="67">
        <f t="shared" si="26"/>
        <v>44240</v>
      </c>
      <c r="F16" s="87" t="str">
        <f t="shared" si="1"/>
        <v/>
      </c>
      <c r="G16" s="51" t="str">
        <f t="shared" si="15"/>
        <v>Sa</v>
      </c>
      <c r="H16" s="67">
        <f t="shared" si="27"/>
        <v>44268</v>
      </c>
      <c r="I16" s="87" t="str">
        <f t="shared" si="2"/>
        <v/>
      </c>
      <c r="J16" s="51" t="str">
        <f t="shared" si="3"/>
        <v>Ma</v>
      </c>
      <c r="K16" s="67">
        <f t="shared" si="28"/>
        <v>44299</v>
      </c>
      <c r="L16" s="87" t="str">
        <f t="shared" si="4"/>
        <v/>
      </c>
      <c r="M16" s="51" t="str">
        <f t="shared" si="16"/>
        <v>Je</v>
      </c>
      <c r="N16" s="67">
        <f t="shared" si="17"/>
        <v>44329</v>
      </c>
      <c r="O16" s="87" t="str">
        <f t="shared" si="5"/>
        <v>JF</v>
      </c>
      <c r="P16" s="51" t="str">
        <f t="shared" si="18"/>
        <v>Di</v>
      </c>
      <c r="Q16" s="67">
        <f t="shared" si="29"/>
        <v>44360</v>
      </c>
      <c r="R16" s="87" t="str">
        <f t="shared" si="6"/>
        <v/>
      </c>
      <c r="S16" s="51" t="str">
        <f t="shared" si="19"/>
        <v>Ma</v>
      </c>
      <c r="T16" s="67">
        <f t="shared" si="30"/>
        <v>44390</v>
      </c>
      <c r="U16" s="87" t="str">
        <f t="shared" si="7"/>
        <v/>
      </c>
      <c r="V16" s="51" t="str">
        <f t="shared" si="20"/>
        <v>Ve</v>
      </c>
      <c r="W16" s="67">
        <f t="shared" si="31"/>
        <v>44421</v>
      </c>
      <c r="X16" s="87" t="str">
        <f t="shared" si="8"/>
        <v>école</v>
      </c>
      <c r="Y16" s="51" t="str">
        <f t="shared" si="21"/>
        <v>Lu</v>
      </c>
      <c r="Z16" s="67">
        <f t="shared" si="32"/>
        <v>44452</v>
      </c>
      <c r="AA16" s="87" t="str">
        <f t="shared" si="9"/>
        <v/>
      </c>
      <c r="AB16" s="51" t="str">
        <f t="shared" si="22"/>
        <v>Me</v>
      </c>
      <c r="AC16" s="67">
        <f t="shared" si="33"/>
        <v>44482</v>
      </c>
      <c r="AD16" s="87" t="str">
        <f t="shared" si="10"/>
        <v/>
      </c>
      <c r="AE16" s="51" t="str">
        <f t="shared" si="23"/>
        <v>Sa</v>
      </c>
      <c r="AF16" s="67">
        <f t="shared" si="34"/>
        <v>44513</v>
      </c>
      <c r="AG16" s="87" t="str">
        <f t="shared" si="11"/>
        <v/>
      </c>
      <c r="AH16" s="51" t="str">
        <f t="shared" si="24"/>
        <v>Lu</v>
      </c>
      <c r="AI16" s="67">
        <f t="shared" si="35"/>
        <v>44543</v>
      </c>
      <c r="AJ16" s="87" t="str">
        <f t="shared" si="12"/>
        <v/>
      </c>
    </row>
    <row r="17" spans="1:36" x14ac:dyDescent="0.25">
      <c r="A17" s="51" t="str">
        <f t="shared" si="13"/>
        <v>Je</v>
      </c>
      <c r="B17" s="67">
        <f t="shared" si="25"/>
        <v>44210</v>
      </c>
      <c r="C17" s="87" t="str">
        <f t="shared" si="0"/>
        <v/>
      </c>
      <c r="D17" s="51" t="str">
        <f t="shared" si="14"/>
        <v>Di</v>
      </c>
      <c r="E17" s="67">
        <f t="shared" si="26"/>
        <v>44241</v>
      </c>
      <c r="F17" s="87" t="str">
        <f t="shared" si="1"/>
        <v/>
      </c>
      <c r="G17" s="51" t="str">
        <f t="shared" si="15"/>
        <v>Di</v>
      </c>
      <c r="H17" s="67">
        <f t="shared" si="27"/>
        <v>44269</v>
      </c>
      <c r="I17" s="87" t="str">
        <f t="shared" si="2"/>
        <v/>
      </c>
      <c r="J17" s="51" t="str">
        <f t="shared" si="3"/>
        <v>Me</v>
      </c>
      <c r="K17" s="67">
        <f t="shared" si="28"/>
        <v>44300</v>
      </c>
      <c r="L17" s="87" t="str">
        <f t="shared" si="4"/>
        <v/>
      </c>
      <c r="M17" s="51" t="str">
        <f t="shared" si="16"/>
        <v>Ve</v>
      </c>
      <c r="N17" s="67">
        <f t="shared" si="17"/>
        <v>44330</v>
      </c>
      <c r="O17" s="87" t="str">
        <f t="shared" si="5"/>
        <v>école</v>
      </c>
      <c r="P17" s="51" t="str">
        <f t="shared" si="18"/>
        <v>Lu</v>
      </c>
      <c r="Q17" s="67">
        <f t="shared" si="29"/>
        <v>44361</v>
      </c>
      <c r="R17" s="87" t="str">
        <f t="shared" si="6"/>
        <v/>
      </c>
      <c r="S17" s="51" t="str">
        <f t="shared" si="19"/>
        <v>Me</v>
      </c>
      <c r="T17" s="67">
        <f t="shared" si="30"/>
        <v>44391</v>
      </c>
      <c r="U17" s="87" t="str">
        <f t="shared" si="7"/>
        <v/>
      </c>
      <c r="V17" s="51" t="str">
        <f t="shared" si="20"/>
        <v>Sa</v>
      </c>
      <c r="W17" s="67">
        <f t="shared" si="31"/>
        <v>44422</v>
      </c>
      <c r="X17" s="87" t="str">
        <f t="shared" si="8"/>
        <v/>
      </c>
      <c r="Y17" s="51" t="str">
        <f t="shared" si="21"/>
        <v>Ma</v>
      </c>
      <c r="Z17" s="67">
        <f t="shared" si="32"/>
        <v>44453</v>
      </c>
      <c r="AA17" s="87" t="str">
        <f t="shared" si="9"/>
        <v/>
      </c>
      <c r="AB17" s="51" t="str">
        <f t="shared" si="22"/>
        <v>Je</v>
      </c>
      <c r="AC17" s="67">
        <f t="shared" si="33"/>
        <v>44483</v>
      </c>
      <c r="AD17" s="87" t="str">
        <f t="shared" si="10"/>
        <v/>
      </c>
      <c r="AE17" s="51" t="str">
        <f t="shared" si="23"/>
        <v>Di</v>
      </c>
      <c r="AF17" s="67">
        <f t="shared" si="34"/>
        <v>44514</v>
      </c>
      <c r="AG17" s="87" t="str">
        <f t="shared" si="11"/>
        <v/>
      </c>
      <c r="AH17" s="51" t="str">
        <f t="shared" si="24"/>
        <v>Ma</v>
      </c>
      <c r="AI17" s="67">
        <f t="shared" si="35"/>
        <v>44544</v>
      </c>
      <c r="AJ17" s="87" t="str">
        <f t="shared" si="12"/>
        <v/>
      </c>
    </row>
    <row r="18" spans="1:36" x14ac:dyDescent="0.25">
      <c r="A18" s="51" t="str">
        <f t="shared" si="13"/>
        <v>Ve</v>
      </c>
      <c r="B18" s="67">
        <f t="shared" si="25"/>
        <v>44211</v>
      </c>
      <c r="C18" s="87" t="str">
        <f t="shared" si="0"/>
        <v>école</v>
      </c>
      <c r="D18" s="51" t="str">
        <f t="shared" si="14"/>
        <v>Lu</v>
      </c>
      <c r="E18" s="67">
        <f t="shared" si="26"/>
        <v>44242</v>
      </c>
      <c r="F18" s="87" t="str">
        <f t="shared" si="1"/>
        <v/>
      </c>
      <c r="G18" s="51" t="str">
        <f t="shared" si="15"/>
        <v>Lu</v>
      </c>
      <c r="H18" s="67">
        <f t="shared" si="27"/>
        <v>44270</v>
      </c>
      <c r="I18" s="87" t="str">
        <f t="shared" si="2"/>
        <v/>
      </c>
      <c r="J18" s="51" t="str">
        <f t="shared" si="3"/>
        <v>Je</v>
      </c>
      <c r="K18" s="67">
        <f t="shared" si="28"/>
        <v>44301</v>
      </c>
      <c r="L18" s="87" t="str">
        <f t="shared" si="4"/>
        <v/>
      </c>
      <c r="M18" s="51" t="str">
        <f t="shared" si="16"/>
        <v>Sa</v>
      </c>
      <c r="N18" s="67">
        <f t="shared" si="17"/>
        <v>44331</v>
      </c>
      <c r="O18" s="87" t="str">
        <f t="shared" si="5"/>
        <v/>
      </c>
      <c r="P18" s="51" t="str">
        <f t="shared" si="18"/>
        <v>Ma</v>
      </c>
      <c r="Q18" s="67">
        <f t="shared" si="29"/>
        <v>44362</v>
      </c>
      <c r="R18" s="87" t="str">
        <f t="shared" si="6"/>
        <v/>
      </c>
      <c r="S18" s="51" t="str">
        <f t="shared" si="19"/>
        <v>Je</v>
      </c>
      <c r="T18" s="67">
        <f t="shared" si="30"/>
        <v>44392</v>
      </c>
      <c r="U18" s="87" t="str">
        <f t="shared" si="7"/>
        <v/>
      </c>
      <c r="V18" s="51">
        <v>2</v>
      </c>
      <c r="W18" s="67">
        <v>2</v>
      </c>
      <c r="X18" s="87" t="str">
        <f t="shared" si="8"/>
        <v/>
      </c>
      <c r="Y18" s="51" t="str">
        <f t="shared" si="21"/>
        <v>Me</v>
      </c>
      <c r="Z18" s="67">
        <f t="shared" si="32"/>
        <v>44454</v>
      </c>
      <c r="AA18" s="87" t="str">
        <f t="shared" si="9"/>
        <v/>
      </c>
      <c r="AB18" s="51" t="str">
        <f t="shared" si="22"/>
        <v>Ve</v>
      </c>
      <c r="AC18" s="67">
        <f t="shared" si="33"/>
        <v>44484</v>
      </c>
      <c r="AD18" s="87" t="str">
        <f t="shared" si="10"/>
        <v>école</v>
      </c>
      <c r="AE18" s="51" t="str">
        <f t="shared" si="23"/>
        <v>Lu</v>
      </c>
      <c r="AF18" s="67">
        <f t="shared" si="34"/>
        <v>44515</v>
      </c>
      <c r="AG18" s="87" t="str">
        <f t="shared" si="11"/>
        <v/>
      </c>
      <c r="AH18" s="51" t="str">
        <f t="shared" si="24"/>
        <v>Me</v>
      </c>
      <c r="AI18" s="67">
        <f t="shared" si="35"/>
        <v>44545</v>
      </c>
      <c r="AJ18" s="87" t="str">
        <f t="shared" si="12"/>
        <v/>
      </c>
    </row>
    <row r="19" spans="1:36" x14ac:dyDescent="0.25">
      <c r="A19" s="51" t="str">
        <f t="shared" si="13"/>
        <v>Sa</v>
      </c>
      <c r="B19" s="67">
        <f t="shared" si="25"/>
        <v>44212</v>
      </c>
      <c r="C19" s="87" t="str">
        <f t="shared" si="0"/>
        <v/>
      </c>
      <c r="D19" s="51" t="str">
        <f t="shared" si="14"/>
        <v>Ma</v>
      </c>
      <c r="E19" s="67">
        <f t="shared" si="26"/>
        <v>44243</v>
      </c>
      <c r="F19" s="87" t="str">
        <f t="shared" si="1"/>
        <v/>
      </c>
      <c r="G19" s="51" t="str">
        <f t="shared" si="15"/>
        <v>Ma</v>
      </c>
      <c r="H19" s="67">
        <f t="shared" si="27"/>
        <v>44271</v>
      </c>
      <c r="I19" s="87" t="str">
        <f t="shared" si="2"/>
        <v/>
      </c>
      <c r="J19" s="51" t="str">
        <f t="shared" si="3"/>
        <v>Ve</v>
      </c>
      <c r="K19" s="67">
        <f t="shared" si="28"/>
        <v>44302</v>
      </c>
      <c r="L19" s="87" t="str">
        <f t="shared" si="4"/>
        <v>école</v>
      </c>
      <c r="M19" s="51" t="str">
        <f t="shared" si="16"/>
        <v>Di</v>
      </c>
      <c r="N19" s="67">
        <f t="shared" si="17"/>
        <v>44332</v>
      </c>
      <c r="O19" s="87" t="str">
        <f t="shared" si="5"/>
        <v/>
      </c>
      <c r="P19" s="51" t="str">
        <f t="shared" si="18"/>
        <v>Me</v>
      </c>
      <c r="Q19" s="67">
        <f t="shared" si="29"/>
        <v>44363</v>
      </c>
      <c r="R19" s="87" t="str">
        <f t="shared" si="6"/>
        <v/>
      </c>
      <c r="S19" s="51" t="str">
        <f t="shared" si="19"/>
        <v>Ve</v>
      </c>
      <c r="T19" s="67">
        <f t="shared" si="30"/>
        <v>44393</v>
      </c>
      <c r="U19" s="87" t="str">
        <f t="shared" si="7"/>
        <v>école</v>
      </c>
      <c r="V19" s="51" t="str">
        <f t="shared" si="20"/>
        <v>Ma</v>
      </c>
      <c r="W19" s="67">
        <f t="shared" si="31"/>
        <v>3</v>
      </c>
      <c r="X19" s="87" t="str">
        <f t="shared" si="8"/>
        <v/>
      </c>
      <c r="Y19" s="51" t="str">
        <f t="shared" si="21"/>
        <v>Je</v>
      </c>
      <c r="Z19" s="67">
        <f t="shared" si="32"/>
        <v>44455</v>
      </c>
      <c r="AA19" s="87" t="str">
        <f t="shared" si="9"/>
        <v/>
      </c>
      <c r="AB19" s="51" t="str">
        <f t="shared" si="22"/>
        <v>Sa</v>
      </c>
      <c r="AC19" s="67">
        <f t="shared" si="33"/>
        <v>44485</v>
      </c>
      <c r="AD19" s="87" t="str">
        <f t="shared" si="10"/>
        <v/>
      </c>
      <c r="AE19" s="51" t="str">
        <f t="shared" si="23"/>
        <v>Ma</v>
      </c>
      <c r="AF19" s="67">
        <f t="shared" si="34"/>
        <v>44516</v>
      </c>
      <c r="AG19" s="87" t="str">
        <f t="shared" si="11"/>
        <v/>
      </c>
      <c r="AH19" s="51" t="str">
        <f t="shared" si="24"/>
        <v>Je</v>
      </c>
      <c r="AI19" s="67">
        <f t="shared" si="35"/>
        <v>44546</v>
      </c>
      <c r="AJ19" s="87" t="str">
        <f t="shared" si="12"/>
        <v/>
      </c>
    </row>
    <row r="20" spans="1:36" x14ac:dyDescent="0.25">
      <c r="A20" s="51" t="str">
        <f t="shared" si="13"/>
        <v>Di</v>
      </c>
      <c r="B20" s="67">
        <f t="shared" si="25"/>
        <v>44213</v>
      </c>
      <c r="C20" s="87" t="str">
        <f t="shared" si="0"/>
        <v/>
      </c>
      <c r="D20" s="51" t="str">
        <f t="shared" si="14"/>
        <v>Me</v>
      </c>
      <c r="E20" s="67">
        <f t="shared" si="26"/>
        <v>44244</v>
      </c>
      <c r="F20" s="87" t="str">
        <f t="shared" si="1"/>
        <v/>
      </c>
      <c r="G20" s="51" t="str">
        <f t="shared" si="15"/>
        <v>Me</v>
      </c>
      <c r="H20" s="67">
        <f t="shared" si="27"/>
        <v>44272</v>
      </c>
      <c r="I20" s="87" t="str">
        <f t="shared" si="2"/>
        <v/>
      </c>
      <c r="J20" s="51" t="str">
        <f t="shared" si="3"/>
        <v>Sa</v>
      </c>
      <c r="K20" s="67">
        <f t="shared" si="28"/>
        <v>44303</v>
      </c>
      <c r="L20" s="87" t="str">
        <f t="shared" si="4"/>
        <v/>
      </c>
      <c r="M20" s="51" t="str">
        <f t="shared" si="16"/>
        <v>Lu</v>
      </c>
      <c r="N20" s="67">
        <f t="shared" si="17"/>
        <v>44333</v>
      </c>
      <c r="O20" s="87" t="str">
        <f t="shared" si="5"/>
        <v/>
      </c>
      <c r="P20" s="51" t="str">
        <f t="shared" si="18"/>
        <v>Je</v>
      </c>
      <c r="Q20" s="67">
        <f t="shared" si="29"/>
        <v>44364</v>
      </c>
      <c r="R20" s="87" t="str">
        <f t="shared" si="6"/>
        <v/>
      </c>
      <c r="S20" s="51" t="str">
        <f t="shared" si="19"/>
        <v>Sa</v>
      </c>
      <c r="T20" s="67">
        <f t="shared" si="30"/>
        <v>44394</v>
      </c>
      <c r="U20" s="87" t="str">
        <f t="shared" si="7"/>
        <v/>
      </c>
      <c r="V20" s="51" t="str">
        <f t="shared" si="20"/>
        <v>Me</v>
      </c>
      <c r="W20" s="67">
        <f t="shared" si="31"/>
        <v>4</v>
      </c>
      <c r="X20" s="87" t="str">
        <f t="shared" si="8"/>
        <v/>
      </c>
      <c r="Y20" s="51" t="str">
        <f t="shared" si="21"/>
        <v>Ve</v>
      </c>
      <c r="Z20" s="67">
        <f t="shared" si="32"/>
        <v>44456</v>
      </c>
      <c r="AA20" s="87" t="str">
        <f t="shared" si="9"/>
        <v>école</v>
      </c>
      <c r="AB20" s="51" t="str">
        <f t="shared" si="22"/>
        <v>Di</v>
      </c>
      <c r="AC20" s="67">
        <f t="shared" si="33"/>
        <v>44486</v>
      </c>
      <c r="AD20" s="87" t="str">
        <f t="shared" si="10"/>
        <v/>
      </c>
      <c r="AE20" s="51" t="str">
        <f t="shared" si="23"/>
        <v>Me</v>
      </c>
      <c r="AF20" s="67">
        <f t="shared" si="34"/>
        <v>44517</v>
      </c>
      <c r="AG20" s="87" t="str">
        <f t="shared" si="11"/>
        <v/>
      </c>
      <c r="AH20" s="51" t="str">
        <f t="shared" si="24"/>
        <v>Ve</v>
      </c>
      <c r="AI20" s="67">
        <f t="shared" si="35"/>
        <v>44547</v>
      </c>
      <c r="AJ20" s="87" t="str">
        <f t="shared" si="12"/>
        <v>école</v>
      </c>
    </row>
    <row r="21" spans="1:36" x14ac:dyDescent="0.25">
      <c r="A21" s="51" t="str">
        <f t="shared" si="13"/>
        <v>Lu</v>
      </c>
      <c r="B21" s="67">
        <f t="shared" si="25"/>
        <v>44214</v>
      </c>
      <c r="C21" s="87" t="str">
        <f t="shared" si="0"/>
        <v/>
      </c>
      <c r="D21" s="51" t="str">
        <f t="shared" si="14"/>
        <v>Je</v>
      </c>
      <c r="E21" s="67">
        <f t="shared" si="26"/>
        <v>44245</v>
      </c>
      <c r="F21" s="87" t="str">
        <f t="shared" si="1"/>
        <v/>
      </c>
      <c r="G21" s="51" t="str">
        <f t="shared" si="15"/>
        <v>Je</v>
      </c>
      <c r="H21" s="67">
        <f t="shared" si="27"/>
        <v>44273</v>
      </c>
      <c r="I21" s="87" t="str">
        <f t="shared" si="2"/>
        <v/>
      </c>
      <c r="J21" s="51" t="str">
        <f t="shared" si="3"/>
        <v>Di</v>
      </c>
      <c r="K21" s="67">
        <f t="shared" si="28"/>
        <v>44304</v>
      </c>
      <c r="L21" s="87" t="str">
        <f t="shared" si="4"/>
        <v/>
      </c>
      <c r="M21" s="51" t="str">
        <f t="shared" si="16"/>
        <v>Ma</v>
      </c>
      <c r="N21" s="67">
        <f t="shared" si="17"/>
        <v>44334</v>
      </c>
      <c r="O21" s="87" t="str">
        <f t="shared" si="5"/>
        <v/>
      </c>
      <c r="P21" s="51" t="str">
        <f t="shared" si="18"/>
        <v>Ve</v>
      </c>
      <c r="Q21" s="67">
        <f t="shared" si="29"/>
        <v>44365</v>
      </c>
      <c r="R21" s="87" t="str">
        <f t="shared" si="6"/>
        <v>école</v>
      </c>
      <c r="S21" s="51" t="str">
        <f t="shared" si="19"/>
        <v>Di</v>
      </c>
      <c r="T21" s="67">
        <f t="shared" si="30"/>
        <v>44395</v>
      </c>
      <c r="U21" s="87" t="str">
        <f t="shared" si="7"/>
        <v/>
      </c>
      <c r="V21" s="51" t="str">
        <f t="shared" si="20"/>
        <v>Je</v>
      </c>
      <c r="W21" s="67">
        <f t="shared" si="31"/>
        <v>5</v>
      </c>
      <c r="X21" s="87" t="str">
        <f t="shared" si="8"/>
        <v/>
      </c>
      <c r="Y21" s="51" t="str">
        <f t="shared" si="21"/>
        <v>Sa</v>
      </c>
      <c r="Z21" s="67">
        <f t="shared" si="32"/>
        <v>44457</v>
      </c>
      <c r="AA21" s="87" t="str">
        <f t="shared" si="9"/>
        <v/>
      </c>
      <c r="AB21" s="51" t="str">
        <f t="shared" si="22"/>
        <v>Lu</v>
      </c>
      <c r="AC21" s="67">
        <f t="shared" si="33"/>
        <v>44487</v>
      </c>
      <c r="AD21" s="87" t="str">
        <f t="shared" si="10"/>
        <v/>
      </c>
      <c r="AE21" s="51" t="str">
        <f t="shared" si="23"/>
        <v>Je</v>
      </c>
      <c r="AF21" s="67">
        <f t="shared" si="34"/>
        <v>44518</v>
      </c>
      <c r="AG21" s="87" t="str">
        <f t="shared" si="11"/>
        <v/>
      </c>
      <c r="AH21" s="51" t="str">
        <f t="shared" si="24"/>
        <v>Sa</v>
      </c>
      <c r="AI21" s="67">
        <f t="shared" si="35"/>
        <v>44548</v>
      </c>
      <c r="AJ21" s="87" t="str">
        <f t="shared" si="12"/>
        <v/>
      </c>
    </row>
    <row r="22" spans="1:36" x14ac:dyDescent="0.25">
      <c r="A22" s="51" t="str">
        <f t="shared" si="13"/>
        <v>Ma</v>
      </c>
      <c r="B22" s="67">
        <f t="shared" si="25"/>
        <v>44215</v>
      </c>
      <c r="C22" s="87" t="str">
        <f t="shared" si="0"/>
        <v/>
      </c>
      <c r="D22" s="51" t="str">
        <f t="shared" si="14"/>
        <v>Ve</v>
      </c>
      <c r="E22" s="67">
        <f t="shared" si="26"/>
        <v>44246</v>
      </c>
      <c r="F22" s="87" t="str">
        <f t="shared" si="1"/>
        <v>école</v>
      </c>
      <c r="G22" s="51" t="str">
        <f t="shared" si="15"/>
        <v>Ve</v>
      </c>
      <c r="H22" s="67">
        <f t="shared" si="27"/>
        <v>44274</v>
      </c>
      <c r="I22" s="87" t="str">
        <f t="shared" si="2"/>
        <v>école</v>
      </c>
      <c r="J22" s="51" t="str">
        <f t="shared" si="3"/>
        <v>Lu</v>
      </c>
      <c r="K22" s="67">
        <f t="shared" si="28"/>
        <v>44305</v>
      </c>
      <c r="L22" s="87" t="str">
        <f t="shared" si="4"/>
        <v/>
      </c>
      <c r="M22" s="51" t="str">
        <f t="shared" si="16"/>
        <v>Me</v>
      </c>
      <c r="N22" s="67">
        <f t="shared" si="17"/>
        <v>44335</v>
      </c>
      <c r="O22" s="87" t="str">
        <f t="shared" si="5"/>
        <v/>
      </c>
      <c r="P22" s="51" t="str">
        <f t="shared" si="18"/>
        <v>Sa</v>
      </c>
      <c r="Q22" s="67">
        <f t="shared" si="29"/>
        <v>44366</v>
      </c>
      <c r="R22" s="87" t="str">
        <f t="shared" si="6"/>
        <v/>
      </c>
      <c r="S22" s="51" t="str">
        <f t="shared" si="19"/>
        <v>Lu</v>
      </c>
      <c r="T22" s="67">
        <f t="shared" si="30"/>
        <v>44396</v>
      </c>
      <c r="U22" s="87" t="str">
        <f t="shared" si="7"/>
        <v/>
      </c>
      <c r="V22" s="51" t="str">
        <f t="shared" si="20"/>
        <v>Ve</v>
      </c>
      <c r="W22" s="67">
        <f t="shared" si="31"/>
        <v>6</v>
      </c>
      <c r="X22" s="87" t="str">
        <f t="shared" si="8"/>
        <v>école</v>
      </c>
      <c r="Y22" s="51" t="str">
        <f t="shared" si="21"/>
        <v>Di</v>
      </c>
      <c r="Z22" s="67">
        <f t="shared" si="32"/>
        <v>44458</v>
      </c>
      <c r="AA22" s="87" t="str">
        <f t="shared" si="9"/>
        <v/>
      </c>
      <c r="AB22" s="51" t="str">
        <f t="shared" si="22"/>
        <v>Ma</v>
      </c>
      <c r="AC22" s="67">
        <f t="shared" si="33"/>
        <v>44488</v>
      </c>
      <c r="AD22" s="87" t="str">
        <f t="shared" si="10"/>
        <v/>
      </c>
      <c r="AE22" s="51" t="str">
        <f t="shared" si="23"/>
        <v>Ve</v>
      </c>
      <c r="AF22" s="67">
        <f t="shared" si="34"/>
        <v>44519</v>
      </c>
      <c r="AG22" s="87" t="str">
        <f t="shared" si="11"/>
        <v>école</v>
      </c>
      <c r="AH22" s="51" t="str">
        <f t="shared" si="24"/>
        <v>Di</v>
      </c>
      <c r="AI22" s="67">
        <f t="shared" si="35"/>
        <v>44549</v>
      </c>
      <c r="AJ22" s="87" t="str">
        <f t="shared" si="12"/>
        <v/>
      </c>
    </row>
    <row r="23" spans="1:36" x14ac:dyDescent="0.25">
      <c r="A23" s="51" t="str">
        <f t="shared" si="13"/>
        <v>Me</v>
      </c>
      <c r="B23" s="67">
        <f t="shared" si="25"/>
        <v>44216</v>
      </c>
      <c r="C23" s="87" t="str">
        <f t="shared" si="0"/>
        <v/>
      </c>
      <c r="D23" s="51" t="str">
        <f t="shared" si="14"/>
        <v>Sa</v>
      </c>
      <c r="E23" s="67">
        <f t="shared" si="26"/>
        <v>44247</v>
      </c>
      <c r="F23" s="87" t="str">
        <f t="shared" si="1"/>
        <v/>
      </c>
      <c r="G23" s="51" t="str">
        <f t="shared" si="15"/>
        <v>Sa</v>
      </c>
      <c r="H23" s="67">
        <f t="shared" si="27"/>
        <v>44275</v>
      </c>
      <c r="I23" s="87" t="str">
        <f t="shared" si="2"/>
        <v/>
      </c>
      <c r="J23" s="51" t="str">
        <f t="shared" si="3"/>
        <v>Ma</v>
      </c>
      <c r="K23" s="67">
        <f t="shared" si="28"/>
        <v>44306</v>
      </c>
      <c r="L23" s="87" t="str">
        <f t="shared" si="4"/>
        <v/>
      </c>
      <c r="M23" s="51" t="str">
        <f t="shared" si="16"/>
        <v>Je</v>
      </c>
      <c r="N23" s="67">
        <f t="shared" si="17"/>
        <v>44336</v>
      </c>
      <c r="O23" s="87" t="str">
        <f t="shared" si="5"/>
        <v/>
      </c>
      <c r="P23" s="51" t="str">
        <f t="shared" si="18"/>
        <v>Di</v>
      </c>
      <c r="Q23" s="67">
        <f t="shared" si="29"/>
        <v>44367</v>
      </c>
      <c r="R23" s="87" t="str">
        <f t="shared" si="6"/>
        <v/>
      </c>
      <c r="S23" s="51" t="str">
        <f t="shared" si="19"/>
        <v>Ma</v>
      </c>
      <c r="T23" s="67">
        <f t="shared" si="30"/>
        <v>44397</v>
      </c>
      <c r="U23" s="87" t="str">
        <f t="shared" si="7"/>
        <v/>
      </c>
      <c r="V23" s="51" t="str">
        <f t="shared" si="20"/>
        <v>Sa</v>
      </c>
      <c r="W23" s="67">
        <f t="shared" si="31"/>
        <v>7</v>
      </c>
      <c r="X23" s="87" t="str">
        <f t="shared" si="8"/>
        <v/>
      </c>
      <c r="Y23" s="51" t="str">
        <f t="shared" si="21"/>
        <v>Lu</v>
      </c>
      <c r="Z23" s="67">
        <f t="shared" si="32"/>
        <v>44459</v>
      </c>
      <c r="AA23" s="87" t="str">
        <f t="shared" si="9"/>
        <v>JF</v>
      </c>
      <c r="AB23" s="51" t="str">
        <f t="shared" si="22"/>
        <v>Me</v>
      </c>
      <c r="AC23" s="67">
        <f t="shared" si="33"/>
        <v>44489</v>
      </c>
      <c r="AD23" s="87" t="str">
        <f t="shared" si="10"/>
        <v/>
      </c>
      <c r="AE23" s="51" t="str">
        <f t="shared" si="23"/>
        <v>Sa</v>
      </c>
      <c r="AF23" s="67">
        <f t="shared" si="34"/>
        <v>44520</v>
      </c>
      <c r="AG23" s="87" t="str">
        <f t="shared" si="11"/>
        <v/>
      </c>
      <c r="AH23" s="51" t="str">
        <f t="shared" si="24"/>
        <v>Lu</v>
      </c>
      <c r="AI23" s="67">
        <f t="shared" si="35"/>
        <v>44550</v>
      </c>
      <c r="AJ23" s="87" t="str">
        <f t="shared" si="12"/>
        <v/>
      </c>
    </row>
    <row r="24" spans="1:36" x14ac:dyDescent="0.25">
      <c r="A24" s="51" t="str">
        <f t="shared" si="13"/>
        <v>Je</v>
      </c>
      <c r="B24" s="67">
        <f t="shared" si="25"/>
        <v>44217</v>
      </c>
      <c r="C24" s="87" t="str">
        <f t="shared" si="0"/>
        <v/>
      </c>
      <c r="D24" s="51" t="str">
        <f t="shared" si="14"/>
        <v>Di</v>
      </c>
      <c r="E24" s="67">
        <f t="shared" si="26"/>
        <v>44248</v>
      </c>
      <c r="F24" s="87" t="str">
        <f t="shared" si="1"/>
        <v/>
      </c>
      <c r="G24" s="51" t="str">
        <f t="shared" si="15"/>
        <v>Di</v>
      </c>
      <c r="H24" s="67">
        <f t="shared" si="27"/>
        <v>44276</v>
      </c>
      <c r="I24" s="87" t="str">
        <f t="shared" si="2"/>
        <v/>
      </c>
      <c r="J24" s="51" t="str">
        <f t="shared" si="3"/>
        <v>Me</v>
      </c>
      <c r="K24" s="67">
        <f t="shared" si="28"/>
        <v>44307</v>
      </c>
      <c r="L24" s="87" t="str">
        <f t="shared" si="4"/>
        <v/>
      </c>
      <c r="M24" s="51" t="str">
        <f t="shared" si="16"/>
        <v>Ve</v>
      </c>
      <c r="N24" s="67">
        <f t="shared" si="17"/>
        <v>44337</v>
      </c>
      <c r="O24" s="87" t="str">
        <f t="shared" si="5"/>
        <v>école</v>
      </c>
      <c r="P24" s="51" t="str">
        <f t="shared" si="18"/>
        <v>Lu</v>
      </c>
      <c r="Q24" s="67">
        <f t="shared" si="29"/>
        <v>44368</v>
      </c>
      <c r="R24" s="87" t="str">
        <f t="shared" si="6"/>
        <v/>
      </c>
      <c r="S24" s="51" t="str">
        <f t="shared" si="19"/>
        <v>Me</v>
      </c>
      <c r="T24" s="67">
        <f t="shared" si="30"/>
        <v>44398</v>
      </c>
      <c r="U24" s="87" t="str">
        <f t="shared" si="7"/>
        <v/>
      </c>
      <c r="V24" s="51" t="str">
        <f t="shared" si="20"/>
        <v>Di</v>
      </c>
      <c r="W24" s="67">
        <f t="shared" si="31"/>
        <v>8</v>
      </c>
      <c r="X24" s="87" t="str">
        <f t="shared" si="8"/>
        <v/>
      </c>
      <c r="Y24" s="51" t="str">
        <f t="shared" si="21"/>
        <v>Ma</v>
      </c>
      <c r="Z24" s="67">
        <f t="shared" si="32"/>
        <v>44460</v>
      </c>
      <c r="AA24" s="87" t="str">
        <f t="shared" si="9"/>
        <v/>
      </c>
      <c r="AB24" s="51" t="str">
        <f t="shared" si="22"/>
        <v>Je</v>
      </c>
      <c r="AC24" s="67">
        <f t="shared" si="33"/>
        <v>44490</v>
      </c>
      <c r="AD24" s="87" t="str">
        <f t="shared" si="10"/>
        <v/>
      </c>
      <c r="AE24" s="51" t="str">
        <f t="shared" si="23"/>
        <v>Di</v>
      </c>
      <c r="AF24" s="67">
        <f t="shared" si="34"/>
        <v>44521</v>
      </c>
      <c r="AG24" s="87" t="str">
        <f t="shared" si="11"/>
        <v/>
      </c>
      <c r="AH24" s="51" t="str">
        <f t="shared" si="24"/>
        <v>Ma</v>
      </c>
      <c r="AI24" s="67">
        <f t="shared" si="35"/>
        <v>44551</v>
      </c>
      <c r="AJ24" s="87" t="str">
        <f t="shared" si="12"/>
        <v/>
      </c>
    </row>
    <row r="25" spans="1:36" x14ac:dyDescent="0.25">
      <c r="A25" s="51" t="str">
        <f t="shared" si="13"/>
        <v>Ve</v>
      </c>
      <c r="B25" s="67">
        <f t="shared" si="25"/>
        <v>44218</v>
      </c>
      <c r="C25" s="87" t="str">
        <f t="shared" si="0"/>
        <v>école</v>
      </c>
      <c r="D25" s="51" t="str">
        <f t="shared" si="14"/>
        <v>Lu</v>
      </c>
      <c r="E25" s="67">
        <f t="shared" si="26"/>
        <v>44249</v>
      </c>
      <c r="F25" s="87" t="str">
        <f t="shared" si="1"/>
        <v/>
      </c>
      <c r="G25" s="51" t="str">
        <f t="shared" si="15"/>
        <v>Lu</v>
      </c>
      <c r="H25" s="67">
        <f t="shared" si="27"/>
        <v>44277</v>
      </c>
      <c r="I25" s="87" t="str">
        <f t="shared" si="2"/>
        <v/>
      </c>
      <c r="J25" s="51" t="str">
        <f t="shared" si="3"/>
        <v>Je</v>
      </c>
      <c r="K25" s="67">
        <f t="shared" si="28"/>
        <v>44308</v>
      </c>
      <c r="L25" s="87" t="str">
        <f t="shared" si="4"/>
        <v/>
      </c>
      <c r="M25" s="51" t="str">
        <f t="shared" si="16"/>
        <v>Sa</v>
      </c>
      <c r="N25" s="67">
        <f t="shared" si="17"/>
        <v>44338</v>
      </c>
      <c r="O25" s="87" t="str">
        <f t="shared" si="5"/>
        <v/>
      </c>
      <c r="P25" s="51" t="str">
        <f t="shared" si="18"/>
        <v>Ma</v>
      </c>
      <c r="Q25" s="67">
        <f t="shared" si="29"/>
        <v>44369</v>
      </c>
      <c r="R25" s="87" t="str">
        <f t="shared" si="6"/>
        <v/>
      </c>
      <c r="S25" s="51" t="str">
        <f t="shared" si="19"/>
        <v>Je</v>
      </c>
      <c r="T25" s="67">
        <f t="shared" si="30"/>
        <v>44399</v>
      </c>
      <c r="U25" s="87" t="str">
        <f t="shared" si="7"/>
        <v/>
      </c>
      <c r="V25" s="51" t="str">
        <f t="shared" si="20"/>
        <v>Lu</v>
      </c>
      <c r="W25" s="67">
        <f t="shared" si="31"/>
        <v>9</v>
      </c>
      <c r="X25" s="87" t="str">
        <f t="shared" si="8"/>
        <v/>
      </c>
      <c r="Y25" s="51" t="str">
        <f t="shared" si="21"/>
        <v>Me</v>
      </c>
      <c r="Z25" s="67">
        <f t="shared" si="32"/>
        <v>44461</v>
      </c>
      <c r="AA25" s="87" t="str">
        <f t="shared" si="9"/>
        <v/>
      </c>
      <c r="AB25" s="51" t="str">
        <f t="shared" si="22"/>
        <v>Ve</v>
      </c>
      <c r="AC25" s="67">
        <f t="shared" si="33"/>
        <v>44491</v>
      </c>
      <c r="AD25" s="87" t="str">
        <f t="shared" si="10"/>
        <v>école</v>
      </c>
      <c r="AE25" s="51" t="str">
        <f t="shared" si="23"/>
        <v>Lu</v>
      </c>
      <c r="AF25" s="67">
        <f t="shared" si="34"/>
        <v>44522</v>
      </c>
      <c r="AG25" s="87" t="str">
        <f t="shared" si="11"/>
        <v/>
      </c>
      <c r="AH25" s="51" t="str">
        <f t="shared" si="24"/>
        <v>Me</v>
      </c>
      <c r="AI25" s="67">
        <f t="shared" si="35"/>
        <v>44552</v>
      </c>
      <c r="AJ25" s="87" t="str">
        <f t="shared" si="12"/>
        <v/>
      </c>
    </row>
    <row r="26" spans="1:36" x14ac:dyDescent="0.25">
      <c r="A26" s="51" t="str">
        <f t="shared" si="13"/>
        <v>Sa</v>
      </c>
      <c r="B26" s="67">
        <f t="shared" si="25"/>
        <v>44219</v>
      </c>
      <c r="C26" s="87" t="str">
        <f t="shared" si="0"/>
        <v/>
      </c>
      <c r="D26" s="51" t="str">
        <f t="shared" si="14"/>
        <v>Ma</v>
      </c>
      <c r="E26" s="67">
        <f t="shared" si="26"/>
        <v>44250</v>
      </c>
      <c r="F26" s="87" t="str">
        <f t="shared" si="1"/>
        <v/>
      </c>
      <c r="G26" s="51" t="str">
        <f t="shared" si="15"/>
        <v>Ma</v>
      </c>
      <c r="H26" s="67">
        <f t="shared" si="27"/>
        <v>44278</v>
      </c>
      <c r="I26" s="87" t="str">
        <f t="shared" si="2"/>
        <v/>
      </c>
      <c r="J26" s="51" t="str">
        <f t="shared" si="3"/>
        <v>Ve</v>
      </c>
      <c r="K26" s="67">
        <f t="shared" si="28"/>
        <v>44309</v>
      </c>
      <c r="L26" s="87" t="str">
        <f t="shared" si="4"/>
        <v>école</v>
      </c>
      <c r="M26" s="51" t="str">
        <f t="shared" si="16"/>
        <v>Di</v>
      </c>
      <c r="N26" s="67">
        <f t="shared" si="17"/>
        <v>44339</v>
      </c>
      <c r="O26" s="87" t="str">
        <f t="shared" si="5"/>
        <v/>
      </c>
      <c r="P26" s="51" t="str">
        <f t="shared" si="18"/>
        <v>Me</v>
      </c>
      <c r="Q26" s="67">
        <f t="shared" si="29"/>
        <v>44370</v>
      </c>
      <c r="R26" s="87" t="str">
        <f t="shared" si="6"/>
        <v/>
      </c>
      <c r="S26" s="51" t="str">
        <f t="shared" si="19"/>
        <v>Ve</v>
      </c>
      <c r="T26" s="67">
        <f t="shared" si="30"/>
        <v>44400</v>
      </c>
      <c r="U26" s="87" t="str">
        <f t="shared" si="7"/>
        <v>école</v>
      </c>
      <c r="V26" s="51" t="str">
        <f t="shared" si="20"/>
        <v>Ma</v>
      </c>
      <c r="W26" s="67">
        <f t="shared" si="31"/>
        <v>10</v>
      </c>
      <c r="X26" s="87" t="str">
        <f t="shared" si="8"/>
        <v/>
      </c>
      <c r="Y26" s="51" t="str">
        <f t="shared" si="21"/>
        <v>Je</v>
      </c>
      <c r="Z26" s="67">
        <f t="shared" si="32"/>
        <v>44462</v>
      </c>
      <c r="AA26" s="87" t="str">
        <f t="shared" si="9"/>
        <v/>
      </c>
      <c r="AB26" s="51" t="str">
        <f t="shared" si="22"/>
        <v>Sa</v>
      </c>
      <c r="AC26" s="67">
        <f t="shared" si="33"/>
        <v>44492</v>
      </c>
      <c r="AD26" s="87" t="str">
        <f t="shared" si="10"/>
        <v/>
      </c>
      <c r="AE26" s="51" t="str">
        <f t="shared" si="23"/>
        <v>Ma</v>
      </c>
      <c r="AF26" s="67">
        <f t="shared" si="34"/>
        <v>44523</v>
      </c>
      <c r="AG26" s="87" t="str">
        <f t="shared" si="11"/>
        <v/>
      </c>
      <c r="AH26" s="51" t="str">
        <f t="shared" si="24"/>
        <v>Je</v>
      </c>
      <c r="AI26" s="67">
        <f t="shared" si="35"/>
        <v>44553</v>
      </c>
      <c r="AJ26" s="87" t="str">
        <f t="shared" si="12"/>
        <v/>
      </c>
    </row>
    <row r="27" spans="1:36" x14ac:dyDescent="0.25">
      <c r="A27" s="51" t="str">
        <f t="shared" si="13"/>
        <v>Di</v>
      </c>
      <c r="B27" s="67">
        <f t="shared" si="25"/>
        <v>44220</v>
      </c>
      <c r="C27" s="87" t="str">
        <f t="shared" si="0"/>
        <v/>
      </c>
      <c r="D27" s="51" t="str">
        <f t="shared" si="14"/>
        <v>Me</v>
      </c>
      <c r="E27" s="67">
        <f t="shared" si="26"/>
        <v>44251</v>
      </c>
      <c r="F27" s="87" t="str">
        <f t="shared" si="1"/>
        <v/>
      </c>
      <c r="G27" s="51" t="str">
        <f t="shared" si="15"/>
        <v>Me</v>
      </c>
      <c r="H27" s="67">
        <f t="shared" si="27"/>
        <v>44279</v>
      </c>
      <c r="I27" s="87" t="str">
        <f t="shared" si="2"/>
        <v/>
      </c>
      <c r="J27" s="51" t="str">
        <f t="shared" si="3"/>
        <v>Sa</v>
      </c>
      <c r="K27" s="67">
        <f t="shared" si="28"/>
        <v>44310</v>
      </c>
      <c r="L27" s="87" t="str">
        <f t="shared" si="4"/>
        <v/>
      </c>
      <c r="M27" s="51" t="str">
        <f t="shared" si="16"/>
        <v>Lu</v>
      </c>
      <c r="N27" s="67">
        <f t="shared" si="17"/>
        <v>44340</v>
      </c>
      <c r="O27" s="87" t="str">
        <f t="shared" si="5"/>
        <v>JF</v>
      </c>
      <c r="P27" s="51" t="str">
        <f t="shared" si="18"/>
        <v>Je</v>
      </c>
      <c r="Q27" s="67">
        <f t="shared" si="29"/>
        <v>44371</v>
      </c>
      <c r="R27" s="87" t="str">
        <f t="shared" si="6"/>
        <v/>
      </c>
      <c r="S27" s="51" t="str">
        <f t="shared" si="19"/>
        <v>Sa</v>
      </c>
      <c r="T27" s="67">
        <f t="shared" si="30"/>
        <v>44401</v>
      </c>
      <c r="U27" s="87" t="str">
        <f t="shared" si="7"/>
        <v/>
      </c>
      <c r="V27" s="51" t="str">
        <f t="shared" si="20"/>
        <v>Me</v>
      </c>
      <c r="W27" s="67">
        <f t="shared" si="31"/>
        <v>11</v>
      </c>
      <c r="X27" s="87" t="str">
        <f t="shared" si="8"/>
        <v/>
      </c>
      <c r="Y27" s="51" t="str">
        <f t="shared" si="21"/>
        <v>Ve</v>
      </c>
      <c r="Z27" s="67">
        <f t="shared" si="32"/>
        <v>44463</v>
      </c>
      <c r="AA27" s="87" t="str">
        <f t="shared" si="9"/>
        <v>école</v>
      </c>
      <c r="AB27" s="51" t="str">
        <f t="shared" si="22"/>
        <v>Di</v>
      </c>
      <c r="AC27" s="67">
        <f t="shared" si="33"/>
        <v>44493</v>
      </c>
      <c r="AD27" s="87" t="str">
        <f t="shared" si="10"/>
        <v/>
      </c>
      <c r="AE27" s="51" t="str">
        <f t="shared" si="23"/>
        <v>Me</v>
      </c>
      <c r="AF27" s="67">
        <f t="shared" si="34"/>
        <v>44524</v>
      </c>
      <c r="AG27" s="87" t="str">
        <f t="shared" si="11"/>
        <v/>
      </c>
      <c r="AH27" s="51" t="str">
        <f t="shared" si="24"/>
        <v>Ve</v>
      </c>
      <c r="AI27" s="67">
        <f t="shared" si="35"/>
        <v>44554</v>
      </c>
      <c r="AJ27" s="87" t="str">
        <f t="shared" si="12"/>
        <v>école</v>
      </c>
    </row>
    <row r="28" spans="1:36" x14ac:dyDescent="0.25">
      <c r="A28" s="51" t="str">
        <f t="shared" si="13"/>
        <v>Lu</v>
      </c>
      <c r="B28" s="67">
        <f t="shared" si="25"/>
        <v>44221</v>
      </c>
      <c r="C28" s="87" t="str">
        <f t="shared" si="0"/>
        <v/>
      </c>
      <c r="D28" s="51" t="str">
        <f t="shared" si="14"/>
        <v>Je</v>
      </c>
      <c r="E28" s="67">
        <f t="shared" si="26"/>
        <v>44252</v>
      </c>
      <c r="F28" s="87" t="str">
        <f t="shared" si="1"/>
        <v/>
      </c>
      <c r="G28" s="51" t="str">
        <f t="shared" si="15"/>
        <v>Je</v>
      </c>
      <c r="H28" s="67">
        <f t="shared" si="27"/>
        <v>44280</v>
      </c>
      <c r="I28" s="87" t="str">
        <f t="shared" si="2"/>
        <v/>
      </c>
      <c r="J28" s="51" t="str">
        <f t="shared" si="3"/>
        <v>Di</v>
      </c>
      <c r="K28" s="67">
        <f t="shared" si="28"/>
        <v>44311</v>
      </c>
      <c r="L28" s="87" t="str">
        <f t="shared" si="4"/>
        <v/>
      </c>
      <c r="M28" s="51" t="str">
        <f t="shared" si="16"/>
        <v>Ma</v>
      </c>
      <c r="N28" s="67">
        <f t="shared" si="17"/>
        <v>44341</v>
      </c>
      <c r="O28" s="87" t="str">
        <f t="shared" si="5"/>
        <v/>
      </c>
      <c r="P28" s="51" t="str">
        <f t="shared" si="18"/>
        <v>Ve</v>
      </c>
      <c r="Q28" s="67">
        <f t="shared" si="29"/>
        <v>44372</v>
      </c>
      <c r="R28" s="87" t="str">
        <f t="shared" si="6"/>
        <v>école</v>
      </c>
      <c r="S28" s="51" t="str">
        <f t="shared" si="19"/>
        <v>Di</v>
      </c>
      <c r="T28" s="67">
        <f t="shared" si="30"/>
        <v>44402</v>
      </c>
      <c r="U28" s="87" t="str">
        <f t="shared" si="7"/>
        <v/>
      </c>
      <c r="V28" s="51" t="str">
        <f t="shared" si="20"/>
        <v>Je</v>
      </c>
      <c r="W28" s="67">
        <f t="shared" si="31"/>
        <v>12</v>
      </c>
      <c r="X28" s="87" t="str">
        <f t="shared" si="8"/>
        <v/>
      </c>
      <c r="Y28" s="51" t="str">
        <f t="shared" si="21"/>
        <v>Sa</v>
      </c>
      <c r="Z28" s="67">
        <f t="shared" si="32"/>
        <v>44464</v>
      </c>
      <c r="AA28" s="87" t="str">
        <f t="shared" si="9"/>
        <v/>
      </c>
      <c r="AB28" s="51" t="str">
        <f t="shared" si="22"/>
        <v>Lu</v>
      </c>
      <c r="AC28" s="67">
        <f t="shared" si="33"/>
        <v>44494</v>
      </c>
      <c r="AD28" s="87" t="str">
        <f t="shared" si="10"/>
        <v/>
      </c>
      <c r="AE28" s="51" t="str">
        <f t="shared" si="23"/>
        <v>Je</v>
      </c>
      <c r="AF28" s="67">
        <f t="shared" si="34"/>
        <v>44525</v>
      </c>
      <c r="AG28" s="87" t="str">
        <f t="shared" si="11"/>
        <v/>
      </c>
      <c r="AH28" s="51" t="str">
        <f t="shared" si="24"/>
        <v>Sa</v>
      </c>
      <c r="AI28" s="67">
        <f t="shared" si="35"/>
        <v>44555</v>
      </c>
      <c r="AJ28" s="87" t="str">
        <f t="shared" si="12"/>
        <v>JF</v>
      </c>
    </row>
    <row r="29" spans="1:36" x14ac:dyDescent="0.25">
      <c r="A29" s="51" t="str">
        <f t="shared" si="13"/>
        <v>Ma</v>
      </c>
      <c r="B29" s="67">
        <f t="shared" si="25"/>
        <v>44222</v>
      </c>
      <c r="C29" s="87" t="str">
        <f t="shared" si="0"/>
        <v/>
      </c>
      <c r="D29" s="51" t="str">
        <f t="shared" si="14"/>
        <v>Ve</v>
      </c>
      <c r="E29" s="67">
        <f t="shared" si="26"/>
        <v>44253</v>
      </c>
      <c r="F29" s="87" t="str">
        <f t="shared" si="1"/>
        <v>école</v>
      </c>
      <c r="G29" s="51" t="str">
        <f t="shared" si="15"/>
        <v>Ve</v>
      </c>
      <c r="H29" s="67">
        <f t="shared" si="27"/>
        <v>44281</v>
      </c>
      <c r="I29" s="87" t="str">
        <f t="shared" si="2"/>
        <v>école</v>
      </c>
      <c r="J29" s="51" t="str">
        <f t="shared" si="3"/>
        <v>Lu</v>
      </c>
      <c r="K29" s="67">
        <f t="shared" si="28"/>
        <v>44312</v>
      </c>
      <c r="L29" s="87" t="str">
        <f t="shared" si="4"/>
        <v/>
      </c>
      <c r="M29" s="51" t="str">
        <f t="shared" si="16"/>
        <v>Me</v>
      </c>
      <c r="N29" s="67">
        <f t="shared" si="17"/>
        <v>44342</v>
      </c>
      <c r="O29" s="87" t="str">
        <f t="shared" si="5"/>
        <v/>
      </c>
      <c r="P29" s="51" t="str">
        <f t="shared" si="18"/>
        <v>Sa</v>
      </c>
      <c r="Q29" s="67">
        <f t="shared" si="29"/>
        <v>44373</v>
      </c>
      <c r="R29" s="87" t="str">
        <f t="shared" si="6"/>
        <v/>
      </c>
      <c r="S29" s="51" t="str">
        <f t="shared" si="19"/>
        <v>Lu</v>
      </c>
      <c r="T29" s="67">
        <f t="shared" si="30"/>
        <v>44403</v>
      </c>
      <c r="U29" s="87" t="str">
        <f t="shared" si="7"/>
        <v/>
      </c>
      <c r="V29" s="51" t="str">
        <f t="shared" si="20"/>
        <v>Ve</v>
      </c>
      <c r="W29" s="67">
        <f t="shared" si="31"/>
        <v>13</v>
      </c>
      <c r="X29" s="87" t="str">
        <f t="shared" si="8"/>
        <v>école</v>
      </c>
      <c r="Y29" s="51" t="str">
        <f t="shared" si="21"/>
        <v>Di</v>
      </c>
      <c r="Z29" s="67">
        <f t="shared" si="32"/>
        <v>44465</v>
      </c>
      <c r="AA29" s="87" t="str">
        <f t="shared" si="9"/>
        <v/>
      </c>
      <c r="AB29" s="51" t="str">
        <f t="shared" si="22"/>
        <v>Ma</v>
      </c>
      <c r="AC29" s="67">
        <f t="shared" si="33"/>
        <v>44495</v>
      </c>
      <c r="AD29" s="87" t="str">
        <f t="shared" si="10"/>
        <v/>
      </c>
      <c r="AE29" s="51" t="str">
        <f t="shared" si="23"/>
        <v>Ve</v>
      </c>
      <c r="AF29" s="67">
        <f t="shared" si="34"/>
        <v>44526</v>
      </c>
      <c r="AG29" s="87" t="str">
        <f t="shared" si="11"/>
        <v>école</v>
      </c>
      <c r="AH29" s="51" t="str">
        <f t="shared" si="24"/>
        <v>Di</v>
      </c>
      <c r="AI29" s="67">
        <f t="shared" si="35"/>
        <v>44556</v>
      </c>
      <c r="AJ29" s="87" t="str">
        <f t="shared" si="12"/>
        <v>JF</v>
      </c>
    </row>
    <row r="30" spans="1:36" x14ac:dyDescent="0.25">
      <c r="A30" s="51" t="str">
        <f t="shared" si="13"/>
        <v>Me</v>
      </c>
      <c r="B30" s="67">
        <f t="shared" si="25"/>
        <v>44223</v>
      </c>
      <c r="C30" s="87" t="str">
        <f t="shared" si="0"/>
        <v/>
      </c>
      <c r="D30" s="51" t="str">
        <f t="shared" si="14"/>
        <v>Sa</v>
      </c>
      <c r="E30" s="67">
        <f t="shared" si="26"/>
        <v>44254</v>
      </c>
      <c r="F30" s="87" t="str">
        <f t="shared" si="1"/>
        <v/>
      </c>
      <c r="G30" s="51" t="str">
        <f t="shared" si="15"/>
        <v>Sa</v>
      </c>
      <c r="H30" s="67">
        <f t="shared" si="27"/>
        <v>44282</v>
      </c>
      <c r="I30" s="87" t="str">
        <f t="shared" si="2"/>
        <v/>
      </c>
      <c r="J30" s="51" t="str">
        <f t="shared" si="3"/>
        <v>Ma</v>
      </c>
      <c r="K30" s="67">
        <f t="shared" si="28"/>
        <v>44313</v>
      </c>
      <c r="L30" s="87" t="str">
        <f t="shared" si="4"/>
        <v/>
      </c>
      <c r="M30" s="51" t="str">
        <f t="shared" si="16"/>
        <v>Je</v>
      </c>
      <c r="N30" s="67">
        <f t="shared" si="17"/>
        <v>44343</v>
      </c>
      <c r="O30" s="87" t="str">
        <f t="shared" si="5"/>
        <v/>
      </c>
      <c r="P30" s="51" t="str">
        <f t="shared" si="18"/>
        <v>Di</v>
      </c>
      <c r="Q30" s="67">
        <f t="shared" si="29"/>
        <v>44374</v>
      </c>
      <c r="R30" s="87" t="str">
        <f t="shared" si="6"/>
        <v/>
      </c>
      <c r="S30" s="51" t="str">
        <f t="shared" si="19"/>
        <v>Ma</v>
      </c>
      <c r="T30" s="67">
        <f t="shared" si="30"/>
        <v>44404</v>
      </c>
      <c r="U30" s="87" t="str">
        <f t="shared" si="7"/>
        <v/>
      </c>
      <c r="V30" s="51" t="str">
        <f t="shared" si="20"/>
        <v>Sa</v>
      </c>
      <c r="W30" s="67">
        <f t="shared" si="31"/>
        <v>14</v>
      </c>
      <c r="X30" s="87" t="str">
        <f t="shared" si="8"/>
        <v/>
      </c>
      <c r="Y30" s="51" t="str">
        <f t="shared" si="21"/>
        <v>Lu</v>
      </c>
      <c r="Z30" s="67">
        <f t="shared" si="32"/>
        <v>44466</v>
      </c>
      <c r="AA30" s="87" t="str">
        <f t="shared" si="9"/>
        <v/>
      </c>
      <c r="AB30" s="51" t="str">
        <f t="shared" si="22"/>
        <v>Me</v>
      </c>
      <c r="AC30" s="67">
        <f t="shared" si="33"/>
        <v>44496</v>
      </c>
      <c r="AD30" s="87" t="str">
        <f t="shared" si="10"/>
        <v/>
      </c>
      <c r="AE30" s="51" t="str">
        <f t="shared" si="23"/>
        <v>Sa</v>
      </c>
      <c r="AF30" s="67">
        <f t="shared" si="34"/>
        <v>44527</v>
      </c>
      <c r="AG30" s="87" t="str">
        <f t="shared" si="11"/>
        <v/>
      </c>
      <c r="AH30" s="51" t="str">
        <f t="shared" si="24"/>
        <v>Lu</v>
      </c>
      <c r="AI30" s="67">
        <f t="shared" si="35"/>
        <v>44557</v>
      </c>
      <c r="AJ30" s="87" t="str">
        <f t="shared" si="12"/>
        <v/>
      </c>
    </row>
    <row r="31" spans="1:36" x14ac:dyDescent="0.25">
      <c r="A31" s="51" t="str">
        <f t="shared" si="13"/>
        <v>Je</v>
      </c>
      <c r="B31" s="67">
        <f t="shared" si="25"/>
        <v>44224</v>
      </c>
      <c r="C31" s="87" t="str">
        <f t="shared" si="0"/>
        <v/>
      </c>
      <c r="D31" s="51" t="str">
        <f t="shared" si="14"/>
        <v>Di</v>
      </c>
      <c r="E31" s="67">
        <f t="shared" si="26"/>
        <v>44255</v>
      </c>
      <c r="F31" s="87" t="str">
        <f t="shared" si="1"/>
        <v/>
      </c>
      <c r="G31" s="51" t="str">
        <f t="shared" si="15"/>
        <v>Di</v>
      </c>
      <c r="H31" s="67">
        <f t="shared" si="27"/>
        <v>44283</v>
      </c>
      <c r="I31" s="87" t="str">
        <f t="shared" si="2"/>
        <v/>
      </c>
      <c r="J31" s="51" t="str">
        <f t="shared" si="3"/>
        <v>Me</v>
      </c>
      <c r="K31" s="67">
        <f t="shared" si="28"/>
        <v>44314</v>
      </c>
      <c r="L31" s="87" t="str">
        <f t="shared" si="4"/>
        <v/>
      </c>
      <c r="M31" s="51" t="str">
        <f t="shared" si="16"/>
        <v>Ve</v>
      </c>
      <c r="N31" s="67">
        <f t="shared" si="17"/>
        <v>44344</v>
      </c>
      <c r="O31" s="87" t="str">
        <f t="shared" si="5"/>
        <v>école</v>
      </c>
      <c r="P31" s="51" t="str">
        <f t="shared" si="18"/>
        <v>Lu</v>
      </c>
      <c r="Q31" s="67">
        <f t="shared" si="29"/>
        <v>44375</v>
      </c>
      <c r="R31" s="87" t="str">
        <f t="shared" si="6"/>
        <v/>
      </c>
      <c r="S31" s="51" t="str">
        <f t="shared" si="19"/>
        <v>Me</v>
      </c>
      <c r="T31" s="67">
        <f t="shared" si="30"/>
        <v>44405</v>
      </c>
      <c r="U31" s="87" t="str">
        <f t="shared" si="7"/>
        <v/>
      </c>
      <c r="V31" s="51" t="str">
        <f t="shared" si="20"/>
        <v>Di</v>
      </c>
      <c r="W31" s="67">
        <f t="shared" si="31"/>
        <v>15</v>
      </c>
      <c r="X31" s="87" t="str">
        <f t="shared" si="8"/>
        <v/>
      </c>
      <c r="Y31" s="51" t="str">
        <f t="shared" si="21"/>
        <v>Ma</v>
      </c>
      <c r="Z31" s="67">
        <f t="shared" si="32"/>
        <v>44467</v>
      </c>
      <c r="AA31" s="87" t="str">
        <f t="shared" si="9"/>
        <v/>
      </c>
      <c r="AB31" s="51" t="str">
        <f t="shared" si="22"/>
        <v>Je</v>
      </c>
      <c r="AC31" s="67">
        <f t="shared" si="33"/>
        <v>44497</v>
      </c>
      <c r="AD31" s="87" t="str">
        <f t="shared" si="10"/>
        <v/>
      </c>
      <c r="AE31" s="51" t="str">
        <f t="shared" si="23"/>
        <v>Di</v>
      </c>
      <c r="AF31" s="67">
        <f t="shared" si="34"/>
        <v>44528</v>
      </c>
      <c r="AG31" s="87" t="str">
        <f t="shared" si="11"/>
        <v/>
      </c>
      <c r="AH31" s="51" t="str">
        <f t="shared" si="24"/>
        <v>Ma</v>
      </c>
      <c r="AI31" s="67">
        <f t="shared" si="35"/>
        <v>44558</v>
      </c>
      <c r="AJ31" s="87" t="str">
        <f t="shared" si="12"/>
        <v/>
      </c>
    </row>
    <row r="32" spans="1:36" x14ac:dyDescent="0.25">
      <c r="A32" s="51" t="str">
        <f t="shared" si="13"/>
        <v>Ve</v>
      </c>
      <c r="B32" s="67">
        <f t="shared" si="25"/>
        <v>44225</v>
      </c>
      <c r="C32" s="87" t="str">
        <f t="shared" si="0"/>
        <v>école</v>
      </c>
      <c r="D32" s="51" t="str">
        <f>IF(E32="","",CHOOSE(WEEKDAY(E32,2),"Lu","Ma","Me","Je","Ve","Sa","Di"))</f>
        <v/>
      </c>
      <c r="E32" s="67" t="str">
        <f>IF((DAY(EOMONTH(E4,0)))=29,E31+1,"")</f>
        <v/>
      </c>
      <c r="F32" s="87" t="str">
        <f t="shared" si="1"/>
        <v/>
      </c>
      <c r="G32" s="51" t="str">
        <f t="shared" si="15"/>
        <v>Lu</v>
      </c>
      <c r="H32" s="67">
        <f t="shared" si="27"/>
        <v>44284</v>
      </c>
      <c r="I32" s="87" t="str">
        <f t="shared" si="2"/>
        <v/>
      </c>
      <c r="J32" s="51" t="str">
        <f t="shared" si="3"/>
        <v>Je</v>
      </c>
      <c r="K32" s="67">
        <f t="shared" si="28"/>
        <v>44315</v>
      </c>
      <c r="L32" s="87" t="str">
        <f t="shared" si="4"/>
        <v/>
      </c>
      <c r="M32" s="51" t="str">
        <f t="shared" si="16"/>
        <v>Sa</v>
      </c>
      <c r="N32" s="67">
        <f t="shared" si="17"/>
        <v>44345</v>
      </c>
      <c r="O32" s="87" t="str">
        <f t="shared" si="5"/>
        <v/>
      </c>
      <c r="P32" s="51" t="str">
        <f t="shared" si="18"/>
        <v>Ma</v>
      </c>
      <c r="Q32" s="67">
        <f t="shared" si="29"/>
        <v>44376</v>
      </c>
      <c r="R32" s="87" t="str">
        <f t="shared" si="6"/>
        <v/>
      </c>
      <c r="S32" s="51" t="str">
        <f t="shared" si="19"/>
        <v>Je</v>
      </c>
      <c r="T32" s="67">
        <f t="shared" si="30"/>
        <v>44406</v>
      </c>
      <c r="U32" s="87" t="str">
        <f t="shared" si="7"/>
        <v/>
      </c>
      <c r="V32" s="51" t="str">
        <f t="shared" si="20"/>
        <v>Lu</v>
      </c>
      <c r="W32" s="67">
        <f t="shared" si="31"/>
        <v>16</v>
      </c>
      <c r="X32" s="87" t="str">
        <f t="shared" si="8"/>
        <v/>
      </c>
      <c r="Y32" s="51" t="str">
        <f t="shared" si="21"/>
        <v>Me</v>
      </c>
      <c r="Z32" s="67">
        <f t="shared" si="32"/>
        <v>44468</v>
      </c>
      <c r="AA32" s="87" t="str">
        <f t="shared" si="9"/>
        <v/>
      </c>
      <c r="AB32" s="51" t="str">
        <f t="shared" si="22"/>
        <v>Ve</v>
      </c>
      <c r="AC32" s="67">
        <f t="shared" si="33"/>
        <v>44498</v>
      </c>
      <c r="AD32" s="87" t="str">
        <f t="shared" si="10"/>
        <v>école</v>
      </c>
      <c r="AE32" s="51" t="str">
        <f t="shared" si="23"/>
        <v>Lu</v>
      </c>
      <c r="AF32" s="67">
        <f t="shared" si="34"/>
        <v>44529</v>
      </c>
      <c r="AG32" s="87" t="str">
        <f t="shared" si="11"/>
        <v/>
      </c>
      <c r="AH32" s="51" t="str">
        <f t="shared" si="24"/>
        <v>Me</v>
      </c>
      <c r="AI32" s="67">
        <f t="shared" si="35"/>
        <v>44559</v>
      </c>
      <c r="AJ32" s="87" t="str">
        <f t="shared" si="12"/>
        <v/>
      </c>
    </row>
    <row r="33" spans="1:36" x14ac:dyDescent="0.25">
      <c r="A33" s="51" t="str">
        <f t="shared" si="13"/>
        <v>Sa</v>
      </c>
      <c r="B33" s="67">
        <f t="shared" si="25"/>
        <v>44226</v>
      </c>
      <c r="C33" s="87" t="str">
        <f t="shared" si="0"/>
        <v/>
      </c>
      <c r="D33" s="51"/>
      <c r="E33" s="87" t="str">
        <f t="shared" ref="E33:E34" si="36">IF(D33="","",IF(OR(AND($J$2=1,WEEKDAY(D33,2)=1,COUNTIF(Fériés,D33)=0),AND($J$2=2,WEEKDAY(D33,2)=2,COUNTIF(Fériés,D33)=0)),"école",IF(COUNTIF(Fériés,D33)&gt;0,"JF","")))</f>
        <v/>
      </c>
      <c r="F33" s="87" t="str">
        <f t="shared" si="1"/>
        <v/>
      </c>
      <c r="G33" s="51" t="str">
        <f t="shared" si="15"/>
        <v>Ma</v>
      </c>
      <c r="H33" s="67">
        <f t="shared" si="27"/>
        <v>44285</v>
      </c>
      <c r="I33" s="87" t="str">
        <f t="shared" si="2"/>
        <v/>
      </c>
      <c r="J33" s="51" t="str">
        <f t="shared" si="3"/>
        <v>Ve</v>
      </c>
      <c r="K33" s="67">
        <f t="shared" si="28"/>
        <v>44316</v>
      </c>
      <c r="L33" s="87" t="str">
        <f t="shared" si="4"/>
        <v>école</v>
      </c>
      <c r="M33" s="51" t="str">
        <f t="shared" si="16"/>
        <v>Di</v>
      </c>
      <c r="N33" s="67">
        <f t="shared" si="17"/>
        <v>44346</v>
      </c>
      <c r="O33" s="87" t="str">
        <f t="shared" si="5"/>
        <v/>
      </c>
      <c r="P33" s="51" t="str">
        <f t="shared" si="18"/>
        <v>Me</v>
      </c>
      <c r="Q33" s="67">
        <f t="shared" si="29"/>
        <v>44377</v>
      </c>
      <c r="R33" s="87" t="str">
        <f t="shared" si="6"/>
        <v/>
      </c>
      <c r="S33" s="51" t="str">
        <f t="shared" si="19"/>
        <v>Ve</v>
      </c>
      <c r="T33" s="67">
        <f t="shared" si="30"/>
        <v>44407</v>
      </c>
      <c r="U33" s="87" t="str">
        <f t="shared" si="7"/>
        <v>école</v>
      </c>
      <c r="V33" s="51" t="str">
        <f t="shared" si="20"/>
        <v>Ma</v>
      </c>
      <c r="W33" s="67">
        <f t="shared" si="31"/>
        <v>17</v>
      </c>
      <c r="X33" s="87" t="str">
        <f t="shared" si="8"/>
        <v/>
      </c>
      <c r="Y33" s="51" t="str">
        <f t="shared" si="21"/>
        <v>Je</v>
      </c>
      <c r="Z33" s="67">
        <f t="shared" si="32"/>
        <v>44469</v>
      </c>
      <c r="AA33" s="87" t="str">
        <f t="shared" si="9"/>
        <v/>
      </c>
      <c r="AB33" s="51" t="str">
        <f t="shared" si="22"/>
        <v>Sa</v>
      </c>
      <c r="AC33" s="67">
        <f t="shared" si="33"/>
        <v>44499</v>
      </c>
      <c r="AD33" s="87" t="str">
        <f t="shared" si="10"/>
        <v/>
      </c>
      <c r="AE33" s="51" t="str">
        <f t="shared" si="23"/>
        <v>Ma</v>
      </c>
      <c r="AF33" s="67">
        <f t="shared" si="34"/>
        <v>44530</v>
      </c>
      <c r="AG33" s="87" t="str">
        <f t="shared" si="11"/>
        <v/>
      </c>
      <c r="AH33" s="51" t="str">
        <f t="shared" si="24"/>
        <v>Je</v>
      </c>
      <c r="AI33" s="67">
        <f t="shared" si="35"/>
        <v>44560</v>
      </c>
      <c r="AJ33" s="87" t="str">
        <f t="shared" si="12"/>
        <v/>
      </c>
    </row>
    <row r="34" spans="1:36" x14ac:dyDescent="0.25">
      <c r="A34" s="52" t="str">
        <f t="shared" si="13"/>
        <v>Di</v>
      </c>
      <c r="B34" s="68">
        <f t="shared" si="25"/>
        <v>44227</v>
      </c>
      <c r="C34" s="88" t="str">
        <f t="shared" si="0"/>
        <v/>
      </c>
      <c r="D34" s="52"/>
      <c r="E34" s="88" t="str">
        <f t="shared" si="36"/>
        <v/>
      </c>
      <c r="F34" s="88" t="str">
        <f t="shared" si="1"/>
        <v/>
      </c>
      <c r="G34" s="52" t="str">
        <f t="shared" si="15"/>
        <v>Me</v>
      </c>
      <c r="H34" s="68">
        <f t="shared" si="27"/>
        <v>44286</v>
      </c>
      <c r="I34" s="88" t="str">
        <f t="shared" si="2"/>
        <v/>
      </c>
      <c r="J34" s="52"/>
      <c r="K34" s="88" t="str">
        <f t="shared" ref="K34" si="37">IF(J34="","",IF(OR(AND($J$2=1,WEEKDAY(J34,2)=1,COUNTIF(Fériés,J34)=0),AND($J$2=2,WEEKDAY(J34,2)=2,COUNTIF(Fériés,J34)=0)),"école",IF(COUNTIF(Fériés,J34)&gt;0,"JF","")))</f>
        <v/>
      </c>
      <c r="L34" s="88" t="str">
        <f t="shared" si="4"/>
        <v/>
      </c>
      <c r="M34" s="52" t="str">
        <f t="shared" si="16"/>
        <v>Lu</v>
      </c>
      <c r="N34" s="68">
        <f t="shared" si="17"/>
        <v>44347</v>
      </c>
      <c r="O34" s="88" t="str">
        <f t="shared" si="5"/>
        <v/>
      </c>
      <c r="P34" s="52"/>
      <c r="Q34" s="88" t="str">
        <f t="shared" ref="Q34" si="38">IF(P34="","",IF(OR(AND($J$2=1,WEEKDAY(P34,2)=1,COUNTIF(Fériés,P34)=0),AND($J$2=2,WEEKDAY(P34,2)=2,COUNTIF(Fériés,P34)=0)),"école",IF(COUNTIF(Fériés,P34)&gt;0,"JF","")))</f>
        <v/>
      </c>
      <c r="R34" s="88" t="str">
        <f t="shared" si="6"/>
        <v/>
      </c>
      <c r="S34" s="52" t="str">
        <f t="shared" si="19"/>
        <v>Sa</v>
      </c>
      <c r="T34" s="68">
        <f t="shared" si="30"/>
        <v>44408</v>
      </c>
      <c r="U34" s="88" t="str">
        <f t="shared" si="7"/>
        <v/>
      </c>
      <c r="V34" s="52" t="str">
        <f t="shared" si="20"/>
        <v>Me</v>
      </c>
      <c r="W34" s="68">
        <f t="shared" si="31"/>
        <v>18</v>
      </c>
      <c r="X34" s="88" t="str">
        <f t="shared" si="8"/>
        <v/>
      </c>
      <c r="Y34" s="52"/>
      <c r="Z34" s="88" t="str">
        <f t="shared" ref="Z34" si="39">IF(Y34="","",IF(OR(AND($J$2=1,WEEKDAY(Y34,2)=1,COUNTIF(Fériés,Y34)=0),AND($J$2=2,WEEKDAY(Y34,2)=2,COUNTIF(Fériés,Y34)=0)),"école",IF(COUNTIF(Fériés,Y34)&gt;0,"JF","")))</f>
        <v/>
      </c>
      <c r="AA34" s="88" t="str">
        <f t="shared" si="9"/>
        <v/>
      </c>
      <c r="AB34" s="52" t="str">
        <f t="shared" si="22"/>
        <v>Di</v>
      </c>
      <c r="AC34" s="68">
        <f t="shared" si="33"/>
        <v>44500</v>
      </c>
      <c r="AD34" s="88" t="str">
        <f t="shared" si="10"/>
        <v/>
      </c>
      <c r="AE34" s="52"/>
      <c r="AF34" s="88" t="str">
        <f t="shared" ref="AF34" si="40">IF(AE34="","",IF(OR(AND($J$2=1,WEEKDAY(AE34,2)=1,COUNTIF(Fériés,AE34)=0),AND($J$2=2,WEEKDAY(AE34,2)=2,COUNTIF(Fériés,AE34)=0)),"école",IF(COUNTIF(Fériés,AE34)&gt;0,"JF","")))</f>
        <v/>
      </c>
      <c r="AG34" s="88" t="str">
        <f t="shared" si="11"/>
        <v/>
      </c>
      <c r="AH34" s="52" t="str">
        <f t="shared" si="24"/>
        <v>Ve</v>
      </c>
      <c r="AI34" s="68">
        <f t="shared" si="35"/>
        <v>44561</v>
      </c>
      <c r="AJ34" s="88" t="str">
        <f t="shared" si="12"/>
        <v>école</v>
      </c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:A34">
    <cfRule type="expression" dxfId="115" priority="8">
      <formula>IF(COUNTIF(Fériés,B4)&gt;0,1,0)</formula>
    </cfRule>
    <cfRule type="cellIs" dxfId="114" priority="13" operator="equal">
      <formula>"Di"</formula>
    </cfRule>
    <cfRule type="cellIs" dxfId="113" priority="14" operator="equal">
      <formula>"Sa"</formula>
    </cfRule>
  </conditionalFormatting>
  <conditionalFormatting sqref="B4:B34">
    <cfRule type="expression" dxfId="112" priority="9">
      <formula>IF(COUNTIF(Fériés,B4)&gt;0,1,0)</formula>
    </cfRule>
    <cfRule type="expression" dxfId="111" priority="12">
      <formula>IF(WEEKDAY($B4,2)&gt;5,1,0)</formula>
    </cfRule>
  </conditionalFormatting>
  <conditionalFormatting sqref="C4:C34">
    <cfRule type="expression" dxfId="110" priority="10">
      <formula>IF(COUNTIF(Fériés,B4)&gt;0,1,0)</formula>
    </cfRule>
    <cfRule type="expression" dxfId="109" priority="11">
      <formula>OR(A4="Di")</formula>
    </cfRule>
  </conditionalFormatting>
  <conditionalFormatting sqref="AH4:AH34 AE4:AE34 AB4:AB34 Y4:Y34 V4:V34 S4:S34 P4:P34 M4:M34 J4:J34 G4:G34 D4:D34">
    <cfRule type="expression" dxfId="108" priority="1">
      <formula>IF(COUNTIF(Fériés,E4)&gt;0,1,0)</formula>
    </cfRule>
    <cfRule type="cellIs" dxfId="107" priority="6" operator="equal">
      <formula>"Di"</formula>
    </cfRule>
    <cfRule type="cellIs" dxfId="106" priority="7" operator="equal">
      <formula>"Sa"</formula>
    </cfRule>
  </conditionalFormatting>
  <conditionalFormatting sqref="AI4:AI34 AF4:AF33 AC4:AC34 Z4:Z33 W4:W34 T4:T34 Q4:Q33 N4:N34 K4:K33 H4:H34 E4:E32">
    <cfRule type="expression" dxfId="105" priority="2">
      <formula>IF(COUNTIF(Fériés,E4)&gt;0,1,0)</formula>
    </cfRule>
    <cfRule type="expression" dxfId="104" priority="5">
      <formula>IF(WEEKDAY(E4,2)&gt;5,1,0)</formula>
    </cfRule>
  </conditionalFormatting>
  <conditionalFormatting sqref="AJ4:AJ34 AG4:AG34 AD4:AD34 AA4:AA34 X4:X34 U4:U34 R4:R34 O4:O34 L4:L34 I4:I34 F4:F34 E33:E34 K34 Q34 Z34 AF34">
    <cfRule type="expression" dxfId="103" priority="3">
      <formula>IF(COUNTIF(Fériés,D4)&gt;0,1,0)</formula>
    </cfRule>
    <cfRule type="expression" dxfId="102" priority="4">
      <formula>OR(C4="Di")</formula>
    </cfRule>
  </conditionalFormatting>
  <dataValidations count="2">
    <dataValidation type="list" allowBlank="1" showInputMessage="1" showErrorMessage="1" sqref="AK5" xr:uid="{9C77E87F-FFE6-4C51-AC03-E918EDC51B97}">
      <formula1>#REF!</formula1>
    </dataValidation>
    <dataValidation type="list" allowBlank="1" showInputMessage="1" showErrorMessage="1" sqref="V18:W18" xr:uid="{8837D973-A800-4419-9EFB-F112F395ED9E}">
      <formula1>"1,2"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Spinner 3">
              <controlPr defaultSize="0" autoPict="0">
                <anchor moveWithCells="1" sizeWithCells="1">
                  <from>
                    <xdr:col>8</xdr:col>
                    <xdr:colOff>333375</xdr:colOff>
                    <xdr:row>0</xdr:row>
                    <xdr:rowOff>266700</xdr:rowOff>
                  </from>
                  <to>
                    <xdr:col>8</xdr:col>
                    <xdr:colOff>466725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Spinner 5">
              <controlPr defaultSize="0" autoPict="0">
                <anchor moveWithCells="1" sizeWithCells="1">
                  <from>
                    <xdr:col>23</xdr:col>
                    <xdr:colOff>333375</xdr:colOff>
                    <xdr:row>1</xdr:row>
                    <xdr:rowOff>0</xdr:rowOff>
                  </from>
                  <to>
                    <xdr:col>24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511F-845C-456A-A745-7C746E6B957B}">
  <dimension ref="A1:AJ35"/>
  <sheetViews>
    <sheetView workbookViewId="0">
      <selection activeCell="AJ34" sqref="AJ34"/>
    </sheetView>
  </sheetViews>
  <sheetFormatPr baseColWidth="10" defaultRowHeight="15" x14ac:dyDescent="0.25"/>
  <cols>
    <col min="1" max="2" width="2.42578125" style="6" customWidth="1"/>
    <col min="3" max="3" width="6.42578125" style="6" customWidth="1"/>
    <col min="4" max="5" width="2.42578125" style="6" customWidth="1"/>
    <col min="6" max="6" width="6.42578125" style="6" customWidth="1"/>
    <col min="7" max="7" width="2.42578125" style="6" customWidth="1"/>
    <col min="8" max="8" width="2.5703125" style="6" customWidth="1"/>
    <col min="9" max="9" width="6.42578125" style="6" customWidth="1"/>
    <col min="10" max="10" width="2.42578125" style="6" customWidth="1"/>
    <col min="11" max="11" width="2.5703125" style="6" customWidth="1"/>
    <col min="12" max="12" width="6.42578125" style="6" customWidth="1"/>
    <col min="13" max="13" width="2.42578125" style="6" customWidth="1"/>
    <col min="14" max="14" width="2.5703125" style="6" customWidth="1"/>
    <col min="15" max="15" width="6.42578125" style="6" customWidth="1"/>
    <col min="16" max="16" width="2.42578125" style="6" customWidth="1"/>
    <col min="17" max="17" width="2.5703125" style="6" customWidth="1"/>
    <col min="18" max="18" width="6.425781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6.42578125" style="6" customWidth="1"/>
    <col min="28" max="28" width="2.42578125" style="6" customWidth="1"/>
    <col min="29" max="29" width="2.5703125" style="6" customWidth="1"/>
    <col min="30" max="30" width="6.42578125" style="6" customWidth="1"/>
    <col min="31" max="31" width="2.42578125" style="6" customWidth="1"/>
    <col min="32" max="32" width="2.5703125" style="6" customWidth="1"/>
    <col min="33" max="33" width="6.42578125" style="6" customWidth="1"/>
    <col min="34" max="34" width="2.42578125" style="6" customWidth="1"/>
    <col min="35" max="35" width="2.5703125" style="6" customWidth="1"/>
    <col min="36" max="36" width="6.42578125" style="6" customWidth="1"/>
    <col min="37" max="16384" width="11.42578125" style="6"/>
  </cols>
  <sheetData>
    <row r="1" spans="1:36" ht="21" x14ac:dyDescent="0.25">
      <c r="A1" s="53" t="str">
        <f>"Planification Annuelle "&amp;fériés!$C$4</f>
        <v>Planification Annuelle 2022</v>
      </c>
      <c r="B1" s="53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4"/>
      <c r="AG1" s="54"/>
      <c r="AH1" s="54"/>
      <c r="AI1" s="54"/>
      <c r="AJ1" s="54"/>
    </row>
    <row r="2" spans="1:36" ht="18.75" customHeight="1" x14ac:dyDescent="0.25">
      <c r="A2" s="58" t="s">
        <v>33</v>
      </c>
      <c r="B2" s="56"/>
      <c r="C2" s="63" t="s">
        <v>36</v>
      </c>
      <c r="D2" s="56"/>
      <c r="E2" s="56"/>
      <c r="F2" s="56"/>
      <c r="G2" s="56"/>
      <c r="H2" s="91" t="s">
        <v>40</v>
      </c>
      <c r="I2" s="56"/>
      <c r="J2" s="89">
        <v>1</v>
      </c>
      <c r="K2" s="57"/>
      <c r="L2" s="57"/>
      <c r="M2" s="57"/>
      <c r="N2" s="56"/>
      <c r="O2" s="58" t="s">
        <v>32</v>
      </c>
      <c r="P2" s="56"/>
      <c r="Q2" s="63" t="s">
        <v>35</v>
      </c>
      <c r="R2" s="64"/>
      <c r="S2" s="56"/>
      <c r="T2" s="56"/>
      <c r="U2" s="57"/>
      <c r="V2" s="57"/>
      <c r="W2" s="57"/>
      <c r="X2" s="57" t="s">
        <v>39</v>
      </c>
      <c r="Y2" s="89">
        <v>5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x14ac:dyDescent="0.25">
      <c r="A3" s="59" t="s">
        <v>0</v>
      </c>
      <c r="B3" s="60"/>
      <c r="C3" s="61"/>
      <c r="D3" s="59" t="s">
        <v>1</v>
      </c>
      <c r="E3" s="60"/>
      <c r="F3" s="61"/>
      <c r="G3" s="59" t="s">
        <v>2</v>
      </c>
      <c r="H3" s="60"/>
      <c r="I3" s="61"/>
      <c r="J3" s="59" t="s">
        <v>3</v>
      </c>
      <c r="K3" s="60"/>
      <c r="L3" s="61"/>
      <c r="M3" s="59" t="s">
        <v>4</v>
      </c>
      <c r="N3" s="60"/>
      <c r="O3" s="61"/>
      <c r="P3" s="59" t="s">
        <v>5</v>
      </c>
      <c r="Q3" s="60"/>
      <c r="R3" s="61"/>
      <c r="S3" s="59" t="s">
        <v>6</v>
      </c>
      <c r="T3" s="60"/>
      <c r="U3" s="61"/>
      <c r="V3" s="59" t="s">
        <v>7</v>
      </c>
      <c r="W3" s="60"/>
      <c r="X3" s="61"/>
      <c r="Y3" s="59" t="s">
        <v>8</v>
      </c>
      <c r="Z3" s="60"/>
      <c r="AA3" s="61"/>
      <c r="AB3" s="59" t="s">
        <v>9</v>
      </c>
      <c r="AC3" s="60"/>
      <c r="AD3" s="61"/>
      <c r="AE3" s="59" t="s">
        <v>10</v>
      </c>
      <c r="AF3" s="60"/>
      <c r="AG3" s="61"/>
      <c r="AH3" s="59" t="s">
        <v>11</v>
      </c>
      <c r="AI3" s="60"/>
      <c r="AJ3" s="61"/>
    </row>
    <row r="4" spans="1:36" x14ac:dyDescent="0.25">
      <c r="A4" s="50" t="str">
        <f>CHOOSE(WEEKDAY(B4,2),"Lu","Ma","Me","Je","Ve","Sa","Di")</f>
        <v>Sa</v>
      </c>
      <c r="B4" s="65">
        <f>VALUE("01/01/"&amp;An_3)</f>
        <v>44562</v>
      </c>
      <c r="C4" s="87" t="str">
        <f t="shared" ref="C4:C34" si="0">IF(B4="","",IF(AND($J$2&lt;&gt;"",WEEKDAY(B4,2)=$J$2,COUNTIF(Fériés,B4)=0),"école",IF(COUNTIF(Fériés,B4)&gt;0,"JF","")))</f>
        <v>JF</v>
      </c>
      <c r="D4" s="50" t="str">
        <f>CHOOSE(WEEKDAY(E4,2),"Lu","Ma","Me","Je","Ve","Sa","Di")</f>
        <v>Ma</v>
      </c>
      <c r="E4" s="65">
        <f>VALUE("01/02/"&amp;An_3)</f>
        <v>44593</v>
      </c>
      <c r="F4" s="87" t="str">
        <f t="shared" ref="F4:F34" si="1">IF(E4="","",IF(AND($J$2&lt;&gt;"",WEEKDAY(E4,2)=$J$2,COUNTIF(Fériés,E4)=0),"école",IF(COUNTIF(Fériés,E4)&gt;0,"JF","")))</f>
        <v/>
      </c>
      <c r="G4" s="50" t="str">
        <f>CHOOSE(WEEKDAY(H4,2),"Lu","Ma","Me","Je","Ve","Sa","Di")</f>
        <v>Ma</v>
      </c>
      <c r="H4" s="65">
        <f>VALUE("01/03/"&amp;An_3)</f>
        <v>44621</v>
      </c>
      <c r="I4" s="87" t="str">
        <f t="shared" ref="I4:I34" si="2">IF(H4="","",IF(AND($J$2&lt;&gt;"",WEEKDAY(H4,2)=$J$2,COUNTIF(Fériés,H4)=0),"école",IF(COUNTIF(Fériés,H4)&gt;0,"JF","")))</f>
        <v>JF</v>
      </c>
      <c r="J4" s="50" t="str">
        <f t="shared" ref="J4:J33" si="3">CHOOSE(WEEKDAY(K4,2),"Lu","Ma","Me","Je","Ve","Sa","Di")</f>
        <v>Ve</v>
      </c>
      <c r="K4" s="65">
        <f>VALUE("01/04/"&amp;An_3)</f>
        <v>44652</v>
      </c>
      <c r="L4" s="87" t="str">
        <f t="shared" ref="L4:L34" si="4">IF(K4="","",IF(AND($J$2&lt;&gt;"",WEEKDAY(K4,2)=$J$2,COUNTIF(Fériés,K4)=0),"école",IF(COUNTIF(Fériés,K4)&gt;0,"JF","")))</f>
        <v/>
      </c>
      <c r="M4" s="50" t="str">
        <f>CHOOSE(WEEKDAY(N4,2),"Lu","Ma","Me","Je","Ve","Sa","Di")</f>
        <v>Di</v>
      </c>
      <c r="N4" s="65">
        <f>VALUE("01/05/"&amp;An_3)</f>
        <v>44682</v>
      </c>
      <c r="O4" s="87" t="str">
        <f t="shared" ref="O4:O34" si="5">IF(N4="","",IF(AND($J$2&lt;&gt;"",WEEKDAY(N4,2)=$J$2,COUNTIF(Fériés,N4)=0),"école",IF(COUNTIF(Fériés,N4)&gt;0,"JF","")))</f>
        <v>JF</v>
      </c>
      <c r="P4" s="50" t="str">
        <f>CHOOSE(WEEKDAY(Q4,2),"Lu","Ma","Me","Je","Ve","Sa","Di")</f>
        <v>Me</v>
      </c>
      <c r="Q4" s="65">
        <f>VALUE("01/06/"&amp;An_3)</f>
        <v>44713</v>
      </c>
      <c r="R4" s="87" t="str">
        <f t="shared" ref="R4:R34" si="6">IF(Q4="","",IF(AND($J$2&lt;&gt;"",WEEKDAY(Q4,2)=$J$2,COUNTIF(Fériés,Q4)=0),"école",IF(COUNTIF(Fériés,Q4)&gt;0,"JF","")))</f>
        <v/>
      </c>
      <c r="S4" s="50" t="str">
        <f>CHOOSE(WEEKDAY(T4,2),"Lu","Ma","Me","Je","Ve","Sa","Di")</f>
        <v>Ve</v>
      </c>
      <c r="T4" s="65">
        <f>VALUE("01/07/"&amp;An_3)</f>
        <v>44743</v>
      </c>
      <c r="U4" s="87" t="str">
        <f t="shared" ref="U4:U34" si="7">IF(T4="","",IF(AND($J$2&lt;&gt;"",WEEKDAY(T4,2)=$J$2,COUNTIF(Fériés,T4)=0),"école",IF(COUNTIF(Fériés,T4)&gt;0,"JF","")))</f>
        <v/>
      </c>
      <c r="V4" s="50" t="str">
        <f>CHOOSE(WEEKDAY(W4,2),"Lu","Ma","Me","Je","Ve","Sa","Di")</f>
        <v>Lu</v>
      </c>
      <c r="W4" s="65">
        <f>VALUE("01/08/"&amp;An_3)</f>
        <v>44774</v>
      </c>
      <c r="X4" s="87" t="str">
        <f t="shared" ref="X4" si="8">IF(W4="","",IF(AND($J$2&lt;&gt;"",WEEKDAY(W4,2)=$J$2,COUNTIF(Fériés,W4)=0),"école",IF(COUNTIF(Fériés,W4)&gt;0,"JF","")))</f>
        <v>JF</v>
      </c>
      <c r="Y4" s="50" t="str">
        <f>CHOOSE(WEEKDAY(Z4,2),"Lu","Ma","Me","Je","Ve","Sa","Di")</f>
        <v>Je</v>
      </c>
      <c r="Z4" s="65">
        <f>VALUE("01/09/"&amp;An_3)</f>
        <v>44805</v>
      </c>
      <c r="AA4" s="87" t="str">
        <f t="shared" ref="AA4:AA33" si="9">IF(Z4="","",IF(AND($Y$2&lt;&gt;"",WEEKDAY(Z4,2)=$Y$2,COUNTIF(Fériés,Z4)=0),"école",IF(COUNTIF(Fériés,Z4)&gt;0,"JF","")))</f>
        <v/>
      </c>
      <c r="AB4" s="50" t="str">
        <f>CHOOSE(WEEKDAY(AC4,2),"Lu","Ma","Me","Je","Ve","Sa","Di")</f>
        <v>Sa</v>
      </c>
      <c r="AC4" s="65">
        <f>VALUE("01/10/"&amp;An_3)</f>
        <v>44835</v>
      </c>
      <c r="AD4" s="87" t="str">
        <f t="shared" ref="AD4:AD34" si="10">IF(AC4="","",IF(AND($Y$2&lt;&gt;"",WEEKDAY(AC4,2)=$Y$2,COUNTIF(Fériés,AC4)=0),"école",IF(COUNTIF(Fériés,AC4)&gt;0,"JF","")))</f>
        <v/>
      </c>
      <c r="AE4" s="50" t="str">
        <f>CHOOSE(WEEKDAY(AF4,2),"Lu","Ma","Me","Je","Ve","Sa","Di")</f>
        <v>Ma</v>
      </c>
      <c r="AF4" s="65">
        <f>VALUE("01/11/"&amp;An_3)</f>
        <v>44866</v>
      </c>
      <c r="AG4" s="87" t="str">
        <f t="shared" ref="AG4:AG33" si="11">IF(AF4="","",IF(AND($Y$2&lt;&gt;"",WEEKDAY(AF4,2)=$Y$2,COUNTIF(Fériés,AF4)=0),"école",IF(COUNTIF(Fériés,AF4)&gt;0,"JF","")))</f>
        <v/>
      </c>
      <c r="AH4" s="50" t="str">
        <f>CHOOSE(WEEKDAY(AI4,2),"Lu","Ma","Me","Je","Ve","Sa","Di")</f>
        <v>Je</v>
      </c>
      <c r="AI4" s="65">
        <f>VALUE("01/12/"&amp;An_3)</f>
        <v>44896</v>
      </c>
      <c r="AJ4" s="87" t="str">
        <f t="shared" ref="AJ4:AJ34" si="12">IF(AI4="","",IF(AND($Y$2&lt;&gt;"",WEEKDAY(AI4,2)=$Y$2,COUNTIF(Fériés,AI4)=0),"école",IF(COUNTIF(Fériés,AI4)&gt;0,"JF","")))</f>
        <v/>
      </c>
    </row>
    <row r="5" spans="1:36" x14ac:dyDescent="0.25">
      <c r="A5" s="51" t="str">
        <f t="shared" ref="A5:A34" si="13">CHOOSE(WEEKDAY(B5,2),"Lu","Ma","Me","Je","Ve","Sa","Di")</f>
        <v>Di</v>
      </c>
      <c r="B5" s="66">
        <f>B4+1</f>
        <v>44563</v>
      </c>
      <c r="C5" s="87" t="str">
        <f t="shared" si="0"/>
        <v>JF</v>
      </c>
      <c r="D5" s="51" t="str">
        <f t="shared" ref="D5:D31" si="14">CHOOSE(WEEKDAY(E5,2),"Lu","Ma","Me","Je","Ve","Sa","Di")</f>
        <v>Me</v>
      </c>
      <c r="E5" s="66">
        <f>E4+1</f>
        <v>44594</v>
      </c>
      <c r="F5" s="87" t="str">
        <f t="shared" si="1"/>
        <v/>
      </c>
      <c r="G5" s="51" t="str">
        <f t="shared" ref="G5:G34" si="15">CHOOSE(WEEKDAY(H5,2),"Lu","Ma","Me","Je","Ve","Sa","Di")</f>
        <v>Me</v>
      </c>
      <c r="H5" s="66">
        <f>H4+1</f>
        <v>44622</v>
      </c>
      <c r="I5" s="87" t="str">
        <f t="shared" si="2"/>
        <v/>
      </c>
      <c r="J5" s="51" t="str">
        <f t="shared" si="3"/>
        <v>Sa</v>
      </c>
      <c r="K5" s="66">
        <f>K4+1</f>
        <v>44653</v>
      </c>
      <c r="L5" s="87" t="str">
        <f t="shared" si="4"/>
        <v/>
      </c>
      <c r="M5" s="51" t="str">
        <f t="shared" ref="M5:M34" si="16">CHOOSE(WEEKDAY(N5,2),"Lu","Ma","Me","Je","Ve","Sa","Di")</f>
        <v>Lu</v>
      </c>
      <c r="N5" s="66">
        <f t="shared" ref="N5:N34" si="17">N4+1</f>
        <v>44683</v>
      </c>
      <c r="O5" s="87" t="str">
        <f t="shared" si="5"/>
        <v>école</v>
      </c>
      <c r="P5" s="51" t="str">
        <f t="shared" ref="P5:P33" si="18">CHOOSE(WEEKDAY(Q5,2),"Lu","Ma","Me","Je","Ve","Sa","Di")</f>
        <v>Je</v>
      </c>
      <c r="Q5" s="66">
        <f>Q4+1</f>
        <v>44714</v>
      </c>
      <c r="R5" s="87" t="str">
        <f t="shared" si="6"/>
        <v/>
      </c>
      <c r="S5" s="51" t="str">
        <f t="shared" ref="S5:S34" si="19">CHOOSE(WEEKDAY(T5,2),"Lu","Ma","Me","Je","Ve","Sa","Di")</f>
        <v>Sa</v>
      </c>
      <c r="T5" s="66">
        <f>T4+1</f>
        <v>44744</v>
      </c>
      <c r="U5" s="87" t="str">
        <f t="shared" si="7"/>
        <v/>
      </c>
      <c r="V5" s="51" t="str">
        <f t="shared" ref="V5:V34" si="20">CHOOSE(WEEKDAY(W5,2),"Lu","Ma","Me","Je","Ve","Sa","Di")</f>
        <v>Ma</v>
      </c>
      <c r="W5" s="66">
        <f>W4+1</f>
        <v>44775</v>
      </c>
      <c r="X5" s="87" t="str">
        <f t="shared" ref="X5:X34" si="21">IF(W5="","",IF(AND($Y$2&lt;&gt;"",WEEKDAY(W5,2)=$Y$2,COUNTIF(Fériés,W5)=0),"école",IF(COUNTIF(Fériés,W5)&gt;0,"JF","")))</f>
        <v/>
      </c>
      <c r="Y5" s="51" t="str">
        <f t="shared" ref="Y5:Y33" si="22">CHOOSE(WEEKDAY(Z5,2),"Lu","Ma","Me","Je","Ve","Sa","Di")</f>
        <v>Ve</v>
      </c>
      <c r="Z5" s="66">
        <f>Z4+1</f>
        <v>44806</v>
      </c>
      <c r="AA5" s="87" t="str">
        <f t="shared" si="9"/>
        <v>école</v>
      </c>
      <c r="AB5" s="51" t="str">
        <f t="shared" ref="AB5:AB34" si="23">CHOOSE(WEEKDAY(AC5,2),"Lu","Ma","Me","Je","Ve","Sa","Di")</f>
        <v>Di</v>
      </c>
      <c r="AC5" s="66">
        <f>AC4+1</f>
        <v>44836</v>
      </c>
      <c r="AD5" s="87" t="str">
        <f t="shared" si="10"/>
        <v/>
      </c>
      <c r="AE5" s="51" t="str">
        <f t="shared" ref="AE5:AE33" si="24">CHOOSE(WEEKDAY(AF5,2),"Lu","Ma","Me","Je","Ve","Sa","Di")</f>
        <v>Me</v>
      </c>
      <c r="AF5" s="66">
        <f>AF4+1</f>
        <v>44867</v>
      </c>
      <c r="AG5" s="87" t="str">
        <f t="shared" si="11"/>
        <v/>
      </c>
      <c r="AH5" s="51" t="str">
        <f t="shared" ref="AH5:AH34" si="25">CHOOSE(WEEKDAY(AI5,2),"Lu","Ma","Me","Je","Ve","Sa","Di")</f>
        <v>Ve</v>
      </c>
      <c r="AI5" s="66">
        <f>AI4+1</f>
        <v>44897</v>
      </c>
      <c r="AJ5" s="87" t="str">
        <f t="shared" si="12"/>
        <v>école</v>
      </c>
    </row>
    <row r="6" spans="1:36" x14ac:dyDescent="0.25">
      <c r="A6" s="51" t="str">
        <f t="shared" si="13"/>
        <v>Lu</v>
      </c>
      <c r="B6" s="67">
        <f t="shared" ref="B6:B34" si="26">B5+1</f>
        <v>44564</v>
      </c>
      <c r="C6" s="87" t="str">
        <f t="shared" si="0"/>
        <v>école</v>
      </c>
      <c r="D6" s="51" t="str">
        <f t="shared" si="14"/>
        <v>Je</v>
      </c>
      <c r="E6" s="67">
        <f t="shared" ref="E6:E31" si="27">E5+1</f>
        <v>44595</v>
      </c>
      <c r="F6" s="87" t="str">
        <f t="shared" si="1"/>
        <v/>
      </c>
      <c r="G6" s="51" t="str">
        <f t="shared" si="15"/>
        <v>Je</v>
      </c>
      <c r="H6" s="67">
        <f t="shared" ref="H6:H34" si="28">H5+1</f>
        <v>44623</v>
      </c>
      <c r="I6" s="87" t="str">
        <f t="shared" si="2"/>
        <v/>
      </c>
      <c r="J6" s="51" t="str">
        <f t="shared" si="3"/>
        <v>Di</v>
      </c>
      <c r="K6" s="67">
        <f t="shared" ref="K6:K33" si="29">K5+1</f>
        <v>44654</v>
      </c>
      <c r="L6" s="87" t="str">
        <f t="shared" si="4"/>
        <v/>
      </c>
      <c r="M6" s="51" t="str">
        <f t="shared" si="16"/>
        <v>Ma</v>
      </c>
      <c r="N6" s="67">
        <f t="shared" si="17"/>
        <v>44684</v>
      </c>
      <c r="O6" s="87" t="str">
        <f t="shared" si="5"/>
        <v/>
      </c>
      <c r="P6" s="51" t="str">
        <f t="shared" si="18"/>
        <v>Ve</v>
      </c>
      <c r="Q6" s="67">
        <f t="shared" ref="Q6:Q33" si="30">Q5+1</f>
        <v>44715</v>
      </c>
      <c r="R6" s="87" t="str">
        <f t="shared" si="6"/>
        <v/>
      </c>
      <c r="S6" s="51" t="str">
        <f t="shared" si="19"/>
        <v>Di</v>
      </c>
      <c r="T6" s="67">
        <f t="shared" ref="T6:T34" si="31">T5+1</f>
        <v>44745</v>
      </c>
      <c r="U6" s="87" t="str">
        <f t="shared" si="7"/>
        <v/>
      </c>
      <c r="V6" s="51" t="str">
        <f t="shared" si="20"/>
        <v>Me</v>
      </c>
      <c r="W6" s="67">
        <f t="shared" ref="W6:W34" si="32">W5+1</f>
        <v>44776</v>
      </c>
      <c r="X6" s="87" t="str">
        <f t="shared" si="21"/>
        <v/>
      </c>
      <c r="Y6" s="51" t="str">
        <f t="shared" si="22"/>
        <v>Sa</v>
      </c>
      <c r="Z6" s="67">
        <f t="shared" ref="Z6:Z33" si="33">Z5+1</f>
        <v>44807</v>
      </c>
      <c r="AA6" s="87" t="str">
        <f t="shared" si="9"/>
        <v/>
      </c>
      <c r="AB6" s="51" t="str">
        <f t="shared" si="23"/>
        <v>Lu</v>
      </c>
      <c r="AC6" s="67">
        <f t="shared" ref="AC6:AC34" si="34">AC5+1</f>
        <v>44837</v>
      </c>
      <c r="AD6" s="87" t="str">
        <f t="shared" si="10"/>
        <v/>
      </c>
      <c r="AE6" s="51" t="str">
        <f t="shared" si="24"/>
        <v>Je</v>
      </c>
      <c r="AF6" s="67">
        <f t="shared" ref="AF6:AF33" si="35">AF5+1</f>
        <v>44868</v>
      </c>
      <c r="AG6" s="87" t="str">
        <f t="shared" si="11"/>
        <v/>
      </c>
      <c r="AH6" s="51" t="str">
        <f t="shared" si="25"/>
        <v>Sa</v>
      </c>
      <c r="AI6" s="67">
        <f t="shared" ref="AI6:AI34" si="36">AI5+1</f>
        <v>44898</v>
      </c>
      <c r="AJ6" s="87" t="str">
        <f t="shared" si="12"/>
        <v/>
      </c>
    </row>
    <row r="7" spans="1:36" x14ac:dyDescent="0.25">
      <c r="A7" s="51" t="str">
        <f t="shared" si="13"/>
        <v>Ma</v>
      </c>
      <c r="B7" s="67">
        <f t="shared" si="26"/>
        <v>44565</v>
      </c>
      <c r="C7" s="87" t="str">
        <f t="shared" si="0"/>
        <v/>
      </c>
      <c r="D7" s="51" t="str">
        <f t="shared" si="14"/>
        <v>Ve</v>
      </c>
      <c r="E7" s="67">
        <f t="shared" si="27"/>
        <v>44596</v>
      </c>
      <c r="F7" s="87" t="str">
        <f t="shared" si="1"/>
        <v/>
      </c>
      <c r="G7" s="51" t="str">
        <f t="shared" si="15"/>
        <v>Ve</v>
      </c>
      <c r="H7" s="67">
        <f t="shared" si="28"/>
        <v>44624</v>
      </c>
      <c r="I7" s="87" t="str">
        <f t="shared" si="2"/>
        <v/>
      </c>
      <c r="J7" s="51" t="str">
        <f t="shared" si="3"/>
        <v>Lu</v>
      </c>
      <c r="K7" s="67">
        <f t="shared" si="29"/>
        <v>44655</v>
      </c>
      <c r="L7" s="87" t="str">
        <f t="shared" si="4"/>
        <v>école</v>
      </c>
      <c r="M7" s="51" t="str">
        <f t="shared" si="16"/>
        <v>Me</v>
      </c>
      <c r="N7" s="67">
        <f t="shared" si="17"/>
        <v>44685</v>
      </c>
      <c r="O7" s="87" t="str">
        <f t="shared" si="5"/>
        <v/>
      </c>
      <c r="P7" s="51" t="str">
        <f t="shared" si="18"/>
        <v>Sa</v>
      </c>
      <c r="Q7" s="67">
        <f t="shared" si="30"/>
        <v>44716</v>
      </c>
      <c r="R7" s="87" t="str">
        <f t="shared" si="6"/>
        <v/>
      </c>
      <c r="S7" s="51" t="str">
        <f t="shared" si="19"/>
        <v>Lu</v>
      </c>
      <c r="T7" s="67">
        <f t="shared" si="31"/>
        <v>44746</v>
      </c>
      <c r="U7" s="87" t="str">
        <f t="shared" si="7"/>
        <v>école</v>
      </c>
      <c r="V7" s="51" t="str">
        <f t="shared" si="20"/>
        <v>Je</v>
      </c>
      <c r="W7" s="67">
        <f t="shared" si="32"/>
        <v>44777</v>
      </c>
      <c r="X7" s="87" t="str">
        <f t="shared" si="21"/>
        <v/>
      </c>
      <c r="Y7" s="51" t="str">
        <f t="shared" si="22"/>
        <v>Di</v>
      </c>
      <c r="Z7" s="67">
        <f t="shared" si="33"/>
        <v>44808</v>
      </c>
      <c r="AA7" s="87" t="str">
        <f t="shared" si="9"/>
        <v/>
      </c>
      <c r="AB7" s="51" t="str">
        <f t="shared" si="23"/>
        <v>Ma</v>
      </c>
      <c r="AC7" s="67">
        <f t="shared" si="34"/>
        <v>44838</v>
      </c>
      <c r="AD7" s="87" t="str">
        <f t="shared" si="10"/>
        <v/>
      </c>
      <c r="AE7" s="51" t="str">
        <f t="shared" si="24"/>
        <v>Ve</v>
      </c>
      <c r="AF7" s="67">
        <f t="shared" si="35"/>
        <v>44869</v>
      </c>
      <c r="AG7" s="87" t="str">
        <f t="shared" si="11"/>
        <v>école</v>
      </c>
      <c r="AH7" s="51" t="str">
        <f t="shared" si="25"/>
        <v>Di</v>
      </c>
      <c r="AI7" s="67">
        <f t="shared" si="36"/>
        <v>44899</v>
      </c>
      <c r="AJ7" s="87" t="str">
        <f t="shared" si="12"/>
        <v/>
      </c>
    </row>
    <row r="8" spans="1:36" x14ac:dyDescent="0.25">
      <c r="A8" s="51" t="str">
        <f t="shared" si="13"/>
        <v>Me</v>
      </c>
      <c r="B8" s="67">
        <f t="shared" si="26"/>
        <v>44566</v>
      </c>
      <c r="C8" s="87" t="str">
        <f t="shared" si="0"/>
        <v/>
      </c>
      <c r="D8" s="51" t="str">
        <f t="shared" si="14"/>
        <v>Sa</v>
      </c>
      <c r="E8" s="67">
        <f t="shared" si="27"/>
        <v>44597</v>
      </c>
      <c r="F8" s="87" t="str">
        <f t="shared" si="1"/>
        <v/>
      </c>
      <c r="G8" s="51" t="str">
        <f t="shared" si="15"/>
        <v>Sa</v>
      </c>
      <c r="H8" s="67">
        <f t="shared" si="28"/>
        <v>44625</v>
      </c>
      <c r="I8" s="87" t="str">
        <f t="shared" si="2"/>
        <v/>
      </c>
      <c r="J8" s="51" t="str">
        <f t="shared" si="3"/>
        <v>Ma</v>
      </c>
      <c r="K8" s="67">
        <f t="shared" si="29"/>
        <v>44656</v>
      </c>
      <c r="L8" s="87" t="str">
        <f t="shared" si="4"/>
        <v/>
      </c>
      <c r="M8" s="51" t="str">
        <f t="shared" si="16"/>
        <v>Je</v>
      </c>
      <c r="N8" s="67">
        <f t="shared" si="17"/>
        <v>44686</v>
      </c>
      <c r="O8" s="87" t="str">
        <f t="shared" si="5"/>
        <v/>
      </c>
      <c r="P8" s="51" t="str">
        <f t="shared" si="18"/>
        <v>Di</v>
      </c>
      <c r="Q8" s="67">
        <f t="shared" si="30"/>
        <v>44717</v>
      </c>
      <c r="R8" s="87" t="str">
        <f t="shared" si="6"/>
        <v/>
      </c>
      <c r="S8" s="51" t="str">
        <f t="shared" si="19"/>
        <v>Ma</v>
      </c>
      <c r="T8" s="67">
        <f t="shared" si="31"/>
        <v>44747</v>
      </c>
      <c r="U8" s="87" t="str">
        <f t="shared" si="7"/>
        <v/>
      </c>
      <c r="V8" s="51" t="str">
        <f t="shared" si="20"/>
        <v>Ve</v>
      </c>
      <c r="W8" s="67">
        <f t="shared" si="32"/>
        <v>44778</v>
      </c>
      <c r="X8" s="87" t="str">
        <f t="shared" si="21"/>
        <v>école</v>
      </c>
      <c r="Y8" s="51" t="str">
        <f t="shared" si="22"/>
        <v>Lu</v>
      </c>
      <c r="Z8" s="67">
        <f t="shared" si="33"/>
        <v>44809</v>
      </c>
      <c r="AA8" s="87" t="str">
        <f t="shared" si="9"/>
        <v/>
      </c>
      <c r="AB8" s="51" t="str">
        <f t="shared" si="23"/>
        <v>Me</v>
      </c>
      <c r="AC8" s="67">
        <f t="shared" si="34"/>
        <v>44839</v>
      </c>
      <c r="AD8" s="87" t="str">
        <f t="shared" si="10"/>
        <v/>
      </c>
      <c r="AE8" s="51" t="str">
        <f t="shared" si="24"/>
        <v>Sa</v>
      </c>
      <c r="AF8" s="67">
        <f t="shared" si="35"/>
        <v>44870</v>
      </c>
      <c r="AG8" s="87" t="str">
        <f t="shared" si="11"/>
        <v/>
      </c>
      <c r="AH8" s="51" t="str">
        <f t="shared" si="25"/>
        <v>Lu</v>
      </c>
      <c r="AI8" s="67">
        <f t="shared" si="36"/>
        <v>44900</v>
      </c>
      <c r="AJ8" s="87" t="str">
        <f t="shared" si="12"/>
        <v/>
      </c>
    </row>
    <row r="9" spans="1:36" x14ac:dyDescent="0.25">
      <c r="A9" s="51" t="str">
        <f t="shared" si="13"/>
        <v>Je</v>
      </c>
      <c r="B9" s="67">
        <f t="shared" si="26"/>
        <v>44567</v>
      </c>
      <c r="C9" s="87" t="str">
        <f t="shared" si="0"/>
        <v/>
      </c>
      <c r="D9" s="51" t="str">
        <f t="shared" si="14"/>
        <v>Di</v>
      </c>
      <c r="E9" s="67">
        <f t="shared" si="27"/>
        <v>44598</v>
      </c>
      <c r="F9" s="87" t="str">
        <f t="shared" si="1"/>
        <v/>
      </c>
      <c r="G9" s="51" t="str">
        <f t="shared" si="15"/>
        <v>Di</v>
      </c>
      <c r="H9" s="67">
        <f t="shared" si="28"/>
        <v>44626</v>
      </c>
      <c r="I9" s="87" t="str">
        <f t="shared" si="2"/>
        <v/>
      </c>
      <c r="J9" s="51" t="str">
        <f t="shared" si="3"/>
        <v>Me</v>
      </c>
      <c r="K9" s="67">
        <f t="shared" si="29"/>
        <v>44657</v>
      </c>
      <c r="L9" s="87" t="str">
        <f t="shared" si="4"/>
        <v/>
      </c>
      <c r="M9" s="51" t="str">
        <f t="shared" si="16"/>
        <v>Ve</v>
      </c>
      <c r="N9" s="67">
        <f t="shared" si="17"/>
        <v>44687</v>
      </c>
      <c r="O9" s="87" t="str">
        <f t="shared" si="5"/>
        <v/>
      </c>
      <c r="P9" s="51" t="str">
        <f t="shared" si="18"/>
        <v>Lu</v>
      </c>
      <c r="Q9" s="67">
        <f t="shared" si="30"/>
        <v>44718</v>
      </c>
      <c r="R9" s="87" t="str">
        <f t="shared" si="6"/>
        <v>JF</v>
      </c>
      <c r="S9" s="51" t="str">
        <f t="shared" si="19"/>
        <v>Me</v>
      </c>
      <c r="T9" s="67">
        <f t="shared" si="31"/>
        <v>44748</v>
      </c>
      <c r="U9" s="87" t="str">
        <f t="shared" si="7"/>
        <v/>
      </c>
      <c r="V9" s="51" t="str">
        <f t="shared" si="20"/>
        <v>Sa</v>
      </c>
      <c r="W9" s="67">
        <f t="shared" si="32"/>
        <v>44779</v>
      </c>
      <c r="X9" s="87" t="str">
        <f t="shared" si="21"/>
        <v/>
      </c>
      <c r="Y9" s="51" t="str">
        <f t="shared" si="22"/>
        <v>Ma</v>
      </c>
      <c r="Z9" s="67">
        <f t="shared" si="33"/>
        <v>44810</v>
      </c>
      <c r="AA9" s="87" t="str">
        <f t="shared" si="9"/>
        <v/>
      </c>
      <c r="AB9" s="51" t="str">
        <f t="shared" si="23"/>
        <v>Je</v>
      </c>
      <c r="AC9" s="67">
        <f t="shared" si="34"/>
        <v>44840</v>
      </c>
      <c r="AD9" s="87" t="str">
        <f t="shared" si="10"/>
        <v/>
      </c>
      <c r="AE9" s="51" t="str">
        <f t="shared" si="24"/>
        <v>Di</v>
      </c>
      <c r="AF9" s="67">
        <f t="shared" si="35"/>
        <v>44871</v>
      </c>
      <c r="AG9" s="87" t="str">
        <f t="shared" si="11"/>
        <v/>
      </c>
      <c r="AH9" s="51" t="str">
        <f t="shared" si="25"/>
        <v>Ma</v>
      </c>
      <c r="AI9" s="67">
        <f t="shared" si="36"/>
        <v>44901</v>
      </c>
      <c r="AJ9" s="87" t="str">
        <f t="shared" si="12"/>
        <v/>
      </c>
    </row>
    <row r="10" spans="1:36" x14ac:dyDescent="0.25">
      <c r="A10" s="51" t="str">
        <f t="shared" si="13"/>
        <v>Ve</v>
      </c>
      <c r="B10" s="67">
        <f t="shared" si="26"/>
        <v>44568</v>
      </c>
      <c r="C10" s="87" t="str">
        <f t="shared" si="0"/>
        <v/>
      </c>
      <c r="D10" s="51" t="str">
        <f t="shared" si="14"/>
        <v>Lu</v>
      </c>
      <c r="E10" s="67">
        <f t="shared" si="27"/>
        <v>44599</v>
      </c>
      <c r="F10" s="87" t="str">
        <f t="shared" si="1"/>
        <v>école</v>
      </c>
      <c r="G10" s="51" t="str">
        <f t="shared" si="15"/>
        <v>Lu</v>
      </c>
      <c r="H10" s="67">
        <f t="shared" si="28"/>
        <v>44627</v>
      </c>
      <c r="I10" s="87" t="str">
        <f t="shared" si="2"/>
        <v>école</v>
      </c>
      <c r="J10" s="51" t="str">
        <f t="shared" si="3"/>
        <v>Je</v>
      </c>
      <c r="K10" s="67">
        <f t="shared" si="29"/>
        <v>44658</v>
      </c>
      <c r="L10" s="87" t="str">
        <f t="shared" si="4"/>
        <v/>
      </c>
      <c r="M10" s="51" t="str">
        <f t="shared" si="16"/>
        <v>Sa</v>
      </c>
      <c r="N10" s="67">
        <f t="shared" si="17"/>
        <v>44688</v>
      </c>
      <c r="O10" s="87" t="str">
        <f t="shared" si="5"/>
        <v/>
      </c>
      <c r="P10" s="51" t="str">
        <f t="shared" si="18"/>
        <v>Ma</v>
      </c>
      <c r="Q10" s="67">
        <f t="shared" si="30"/>
        <v>44719</v>
      </c>
      <c r="R10" s="87" t="str">
        <f t="shared" si="6"/>
        <v/>
      </c>
      <c r="S10" s="51" t="str">
        <f t="shared" si="19"/>
        <v>Je</v>
      </c>
      <c r="T10" s="67">
        <f t="shared" si="31"/>
        <v>44749</v>
      </c>
      <c r="U10" s="87" t="str">
        <f t="shared" si="7"/>
        <v/>
      </c>
      <c r="V10" s="51" t="str">
        <f t="shared" si="20"/>
        <v>Di</v>
      </c>
      <c r="W10" s="67">
        <f t="shared" si="32"/>
        <v>44780</v>
      </c>
      <c r="X10" s="87" t="str">
        <f t="shared" si="21"/>
        <v/>
      </c>
      <c r="Y10" s="51" t="str">
        <f t="shared" si="22"/>
        <v>Me</v>
      </c>
      <c r="Z10" s="67">
        <f t="shared" si="33"/>
        <v>44811</v>
      </c>
      <c r="AA10" s="87" t="str">
        <f t="shared" si="9"/>
        <v/>
      </c>
      <c r="AB10" s="51" t="str">
        <f t="shared" si="23"/>
        <v>Ve</v>
      </c>
      <c r="AC10" s="67">
        <f t="shared" si="34"/>
        <v>44841</v>
      </c>
      <c r="AD10" s="87" t="str">
        <f t="shared" si="10"/>
        <v>école</v>
      </c>
      <c r="AE10" s="51" t="str">
        <f t="shared" si="24"/>
        <v>Lu</v>
      </c>
      <c r="AF10" s="67">
        <f t="shared" si="35"/>
        <v>44872</v>
      </c>
      <c r="AG10" s="87" t="str">
        <f t="shared" si="11"/>
        <v/>
      </c>
      <c r="AH10" s="51" t="str">
        <f t="shared" si="25"/>
        <v>Me</v>
      </c>
      <c r="AI10" s="67">
        <f t="shared" si="36"/>
        <v>44902</v>
      </c>
      <c r="AJ10" s="87" t="str">
        <f t="shared" si="12"/>
        <v/>
      </c>
    </row>
    <row r="11" spans="1:36" x14ac:dyDescent="0.25">
      <c r="A11" s="51" t="str">
        <f t="shared" si="13"/>
        <v>Sa</v>
      </c>
      <c r="B11" s="67">
        <f t="shared" si="26"/>
        <v>44569</v>
      </c>
      <c r="C11" s="87" t="str">
        <f t="shared" si="0"/>
        <v/>
      </c>
      <c r="D11" s="51" t="str">
        <f t="shared" si="14"/>
        <v>Ma</v>
      </c>
      <c r="E11" s="67">
        <f t="shared" si="27"/>
        <v>44600</v>
      </c>
      <c r="F11" s="87" t="str">
        <f t="shared" si="1"/>
        <v/>
      </c>
      <c r="G11" s="51" t="str">
        <f t="shared" si="15"/>
        <v>Ma</v>
      </c>
      <c r="H11" s="67">
        <f t="shared" si="28"/>
        <v>44628</v>
      </c>
      <c r="I11" s="87" t="str">
        <f t="shared" si="2"/>
        <v/>
      </c>
      <c r="J11" s="51" t="str">
        <f t="shared" si="3"/>
        <v>Ve</v>
      </c>
      <c r="K11" s="67">
        <f t="shared" si="29"/>
        <v>44659</v>
      </c>
      <c r="L11" s="87" t="str">
        <f t="shared" si="4"/>
        <v/>
      </c>
      <c r="M11" s="51" t="str">
        <f t="shared" si="16"/>
        <v>Di</v>
      </c>
      <c r="N11" s="67">
        <f t="shared" si="17"/>
        <v>44689</v>
      </c>
      <c r="O11" s="87" t="str">
        <f t="shared" si="5"/>
        <v/>
      </c>
      <c r="P11" s="51" t="str">
        <f t="shared" si="18"/>
        <v>Me</v>
      </c>
      <c r="Q11" s="67">
        <f t="shared" si="30"/>
        <v>44720</v>
      </c>
      <c r="R11" s="87" t="str">
        <f t="shared" si="6"/>
        <v/>
      </c>
      <c r="S11" s="51" t="str">
        <f t="shared" si="19"/>
        <v>Ve</v>
      </c>
      <c r="T11" s="67">
        <f t="shared" si="31"/>
        <v>44750</v>
      </c>
      <c r="U11" s="87" t="str">
        <f t="shared" si="7"/>
        <v/>
      </c>
      <c r="V11" s="51" t="str">
        <f t="shared" si="20"/>
        <v>Lu</v>
      </c>
      <c r="W11" s="67">
        <f t="shared" si="32"/>
        <v>44781</v>
      </c>
      <c r="X11" s="87" t="str">
        <f t="shared" si="21"/>
        <v/>
      </c>
      <c r="Y11" s="51" t="str">
        <f t="shared" si="22"/>
        <v>Je</v>
      </c>
      <c r="Z11" s="67">
        <f t="shared" si="33"/>
        <v>44812</v>
      </c>
      <c r="AA11" s="87" t="str">
        <f t="shared" si="9"/>
        <v/>
      </c>
      <c r="AB11" s="51" t="str">
        <f t="shared" si="23"/>
        <v>Sa</v>
      </c>
      <c r="AC11" s="67">
        <f t="shared" si="34"/>
        <v>44842</v>
      </c>
      <c r="AD11" s="87" t="str">
        <f t="shared" si="10"/>
        <v/>
      </c>
      <c r="AE11" s="51" t="str">
        <f t="shared" si="24"/>
        <v>Ma</v>
      </c>
      <c r="AF11" s="67">
        <f t="shared" si="35"/>
        <v>44873</v>
      </c>
      <c r="AG11" s="87" t="str">
        <f t="shared" si="11"/>
        <v/>
      </c>
      <c r="AH11" s="51" t="str">
        <f t="shared" si="25"/>
        <v>Je</v>
      </c>
      <c r="AI11" s="67">
        <f t="shared" si="36"/>
        <v>44903</v>
      </c>
      <c r="AJ11" s="87" t="str">
        <f t="shared" si="12"/>
        <v/>
      </c>
    </row>
    <row r="12" spans="1:36" x14ac:dyDescent="0.25">
      <c r="A12" s="51" t="str">
        <f t="shared" si="13"/>
        <v>Di</v>
      </c>
      <c r="B12" s="67">
        <f t="shared" si="26"/>
        <v>44570</v>
      </c>
      <c r="C12" s="87" t="str">
        <f t="shared" si="0"/>
        <v/>
      </c>
      <c r="D12" s="51" t="str">
        <f t="shared" si="14"/>
        <v>Me</v>
      </c>
      <c r="E12" s="67">
        <f t="shared" si="27"/>
        <v>44601</v>
      </c>
      <c r="F12" s="87" t="str">
        <f t="shared" si="1"/>
        <v/>
      </c>
      <c r="G12" s="51" t="str">
        <f t="shared" si="15"/>
        <v>Me</v>
      </c>
      <c r="H12" s="67">
        <f t="shared" si="28"/>
        <v>44629</v>
      </c>
      <c r="I12" s="87" t="str">
        <f t="shared" si="2"/>
        <v/>
      </c>
      <c r="J12" s="51" t="str">
        <f t="shared" si="3"/>
        <v>Sa</v>
      </c>
      <c r="K12" s="67">
        <f t="shared" si="29"/>
        <v>44660</v>
      </c>
      <c r="L12" s="87" t="str">
        <f t="shared" si="4"/>
        <v/>
      </c>
      <c r="M12" s="51" t="str">
        <f t="shared" si="16"/>
        <v>Lu</v>
      </c>
      <c r="N12" s="67">
        <f t="shared" si="17"/>
        <v>44690</v>
      </c>
      <c r="O12" s="87" t="str">
        <f t="shared" si="5"/>
        <v>école</v>
      </c>
      <c r="P12" s="51" t="str">
        <f t="shared" si="18"/>
        <v>Je</v>
      </c>
      <c r="Q12" s="67">
        <f t="shared" si="30"/>
        <v>44721</v>
      </c>
      <c r="R12" s="87" t="str">
        <f t="shared" si="6"/>
        <v/>
      </c>
      <c r="S12" s="51" t="str">
        <f t="shared" si="19"/>
        <v>Sa</v>
      </c>
      <c r="T12" s="67">
        <f t="shared" si="31"/>
        <v>44751</v>
      </c>
      <c r="U12" s="87" t="str">
        <f t="shared" si="7"/>
        <v/>
      </c>
      <c r="V12" s="51" t="str">
        <f t="shared" si="20"/>
        <v>Ma</v>
      </c>
      <c r="W12" s="67">
        <f t="shared" si="32"/>
        <v>44782</v>
      </c>
      <c r="X12" s="87" t="str">
        <f t="shared" si="21"/>
        <v/>
      </c>
      <c r="Y12" s="51" t="str">
        <f t="shared" si="22"/>
        <v>Ve</v>
      </c>
      <c r="Z12" s="67">
        <f t="shared" si="33"/>
        <v>44813</v>
      </c>
      <c r="AA12" s="87" t="str">
        <f t="shared" si="9"/>
        <v>école</v>
      </c>
      <c r="AB12" s="51" t="str">
        <f t="shared" si="23"/>
        <v>Di</v>
      </c>
      <c r="AC12" s="67">
        <f t="shared" si="34"/>
        <v>44843</v>
      </c>
      <c r="AD12" s="87" t="str">
        <f t="shared" si="10"/>
        <v/>
      </c>
      <c r="AE12" s="51" t="str">
        <f t="shared" si="24"/>
        <v>Me</v>
      </c>
      <c r="AF12" s="67">
        <f t="shared" si="35"/>
        <v>44874</v>
      </c>
      <c r="AG12" s="87" t="str">
        <f t="shared" si="11"/>
        <v/>
      </c>
      <c r="AH12" s="51" t="str">
        <f t="shared" si="25"/>
        <v>Ve</v>
      </c>
      <c r="AI12" s="67">
        <f t="shared" si="36"/>
        <v>44904</v>
      </c>
      <c r="AJ12" s="87" t="str">
        <f t="shared" si="12"/>
        <v>école</v>
      </c>
    </row>
    <row r="13" spans="1:36" x14ac:dyDescent="0.25">
      <c r="A13" s="51" t="str">
        <f t="shared" si="13"/>
        <v>Lu</v>
      </c>
      <c r="B13" s="67">
        <f t="shared" si="26"/>
        <v>44571</v>
      </c>
      <c r="C13" s="87" t="str">
        <f t="shared" si="0"/>
        <v>école</v>
      </c>
      <c r="D13" s="51" t="str">
        <f t="shared" si="14"/>
        <v>Je</v>
      </c>
      <c r="E13" s="67">
        <f t="shared" si="27"/>
        <v>44602</v>
      </c>
      <c r="F13" s="87" t="str">
        <f t="shared" si="1"/>
        <v/>
      </c>
      <c r="G13" s="51" t="str">
        <f t="shared" si="15"/>
        <v>Je</v>
      </c>
      <c r="H13" s="67">
        <f t="shared" si="28"/>
        <v>44630</v>
      </c>
      <c r="I13" s="87" t="str">
        <f t="shared" si="2"/>
        <v/>
      </c>
      <c r="J13" s="51" t="str">
        <f t="shared" si="3"/>
        <v>Di</v>
      </c>
      <c r="K13" s="67">
        <f t="shared" si="29"/>
        <v>44661</v>
      </c>
      <c r="L13" s="87" t="str">
        <f t="shared" si="4"/>
        <v/>
      </c>
      <c r="M13" s="51" t="str">
        <f t="shared" si="16"/>
        <v>Ma</v>
      </c>
      <c r="N13" s="67">
        <f t="shared" si="17"/>
        <v>44691</v>
      </c>
      <c r="O13" s="87" t="str">
        <f t="shared" si="5"/>
        <v/>
      </c>
      <c r="P13" s="51" t="str">
        <f t="shared" si="18"/>
        <v>Ve</v>
      </c>
      <c r="Q13" s="67">
        <f t="shared" si="30"/>
        <v>44722</v>
      </c>
      <c r="R13" s="87" t="str">
        <f t="shared" si="6"/>
        <v/>
      </c>
      <c r="S13" s="51" t="str">
        <f t="shared" si="19"/>
        <v>Di</v>
      </c>
      <c r="T13" s="67">
        <f t="shared" si="31"/>
        <v>44752</v>
      </c>
      <c r="U13" s="87" t="str">
        <f t="shared" si="7"/>
        <v/>
      </c>
      <c r="V13" s="51" t="str">
        <f t="shared" si="20"/>
        <v>Me</v>
      </c>
      <c r="W13" s="67">
        <f t="shared" si="32"/>
        <v>44783</v>
      </c>
      <c r="X13" s="87" t="str">
        <f t="shared" si="21"/>
        <v/>
      </c>
      <c r="Y13" s="51" t="str">
        <f t="shared" si="22"/>
        <v>Sa</v>
      </c>
      <c r="Z13" s="67">
        <f t="shared" si="33"/>
        <v>44814</v>
      </c>
      <c r="AA13" s="87" t="str">
        <f t="shared" si="9"/>
        <v/>
      </c>
      <c r="AB13" s="51" t="str">
        <f t="shared" si="23"/>
        <v>Lu</v>
      </c>
      <c r="AC13" s="67">
        <f t="shared" si="34"/>
        <v>44844</v>
      </c>
      <c r="AD13" s="87" t="str">
        <f t="shared" si="10"/>
        <v/>
      </c>
      <c r="AE13" s="51" t="str">
        <f t="shared" si="24"/>
        <v>Je</v>
      </c>
      <c r="AF13" s="67">
        <f t="shared" si="35"/>
        <v>44875</v>
      </c>
      <c r="AG13" s="87" t="str">
        <f t="shared" si="11"/>
        <v/>
      </c>
      <c r="AH13" s="51" t="str">
        <f t="shared" si="25"/>
        <v>Sa</v>
      </c>
      <c r="AI13" s="67">
        <f t="shared" si="36"/>
        <v>44905</v>
      </c>
      <c r="AJ13" s="87" t="str">
        <f t="shared" si="12"/>
        <v/>
      </c>
    </row>
    <row r="14" spans="1:36" x14ac:dyDescent="0.25">
      <c r="A14" s="51" t="str">
        <f t="shared" si="13"/>
        <v>Ma</v>
      </c>
      <c r="B14" s="67">
        <f t="shared" si="26"/>
        <v>44572</v>
      </c>
      <c r="C14" s="87" t="str">
        <f t="shared" si="0"/>
        <v/>
      </c>
      <c r="D14" s="51" t="str">
        <f t="shared" si="14"/>
        <v>Ve</v>
      </c>
      <c r="E14" s="67">
        <f t="shared" si="27"/>
        <v>44603</v>
      </c>
      <c r="F14" s="87" t="str">
        <f t="shared" si="1"/>
        <v/>
      </c>
      <c r="G14" s="51" t="str">
        <f t="shared" si="15"/>
        <v>Ve</v>
      </c>
      <c r="H14" s="67">
        <f t="shared" si="28"/>
        <v>44631</v>
      </c>
      <c r="I14" s="87" t="str">
        <f t="shared" si="2"/>
        <v/>
      </c>
      <c r="J14" s="51" t="str">
        <f t="shared" si="3"/>
        <v>Lu</v>
      </c>
      <c r="K14" s="67">
        <f t="shared" si="29"/>
        <v>44662</v>
      </c>
      <c r="L14" s="87" t="str">
        <f t="shared" si="4"/>
        <v>école</v>
      </c>
      <c r="M14" s="51" t="str">
        <f t="shared" si="16"/>
        <v>Me</v>
      </c>
      <c r="N14" s="67">
        <f t="shared" si="17"/>
        <v>44692</v>
      </c>
      <c r="O14" s="87" t="str">
        <f t="shared" si="5"/>
        <v/>
      </c>
      <c r="P14" s="51" t="str">
        <f t="shared" si="18"/>
        <v>Sa</v>
      </c>
      <c r="Q14" s="67">
        <f t="shared" si="30"/>
        <v>44723</v>
      </c>
      <c r="R14" s="87" t="str">
        <f t="shared" si="6"/>
        <v/>
      </c>
      <c r="S14" s="51" t="str">
        <f t="shared" si="19"/>
        <v>Lu</v>
      </c>
      <c r="T14" s="67">
        <f t="shared" si="31"/>
        <v>44753</v>
      </c>
      <c r="U14" s="87" t="str">
        <f t="shared" si="7"/>
        <v>école</v>
      </c>
      <c r="V14" s="51" t="str">
        <f t="shared" si="20"/>
        <v>Je</v>
      </c>
      <c r="W14" s="67">
        <f t="shared" si="32"/>
        <v>44784</v>
      </c>
      <c r="X14" s="87" t="str">
        <f t="shared" si="21"/>
        <v/>
      </c>
      <c r="Y14" s="51" t="str">
        <f t="shared" si="22"/>
        <v>Di</v>
      </c>
      <c r="Z14" s="67">
        <f t="shared" si="33"/>
        <v>44815</v>
      </c>
      <c r="AA14" s="87" t="str">
        <f t="shared" si="9"/>
        <v/>
      </c>
      <c r="AB14" s="51" t="str">
        <f t="shared" si="23"/>
        <v>Ma</v>
      </c>
      <c r="AC14" s="67">
        <f t="shared" si="34"/>
        <v>44845</v>
      </c>
      <c r="AD14" s="87" t="str">
        <f t="shared" si="10"/>
        <v/>
      </c>
      <c r="AE14" s="51" t="str">
        <f t="shared" si="24"/>
        <v>Ve</v>
      </c>
      <c r="AF14" s="67">
        <f t="shared" si="35"/>
        <v>44876</v>
      </c>
      <c r="AG14" s="87" t="str">
        <f t="shared" si="11"/>
        <v>école</v>
      </c>
      <c r="AH14" s="51" t="str">
        <f t="shared" si="25"/>
        <v>Di</v>
      </c>
      <c r="AI14" s="67">
        <f t="shared" si="36"/>
        <v>44906</v>
      </c>
      <c r="AJ14" s="87" t="str">
        <f t="shared" si="12"/>
        <v/>
      </c>
    </row>
    <row r="15" spans="1:36" x14ac:dyDescent="0.25">
      <c r="A15" s="51" t="str">
        <f t="shared" si="13"/>
        <v>Me</v>
      </c>
      <c r="B15" s="67">
        <f t="shared" si="26"/>
        <v>44573</v>
      </c>
      <c r="C15" s="87" t="str">
        <f t="shared" si="0"/>
        <v/>
      </c>
      <c r="D15" s="51" t="str">
        <f t="shared" si="14"/>
        <v>Sa</v>
      </c>
      <c r="E15" s="67">
        <f t="shared" si="27"/>
        <v>44604</v>
      </c>
      <c r="F15" s="87" t="str">
        <f t="shared" si="1"/>
        <v/>
      </c>
      <c r="G15" s="51" t="str">
        <f t="shared" si="15"/>
        <v>Sa</v>
      </c>
      <c r="H15" s="67">
        <f t="shared" si="28"/>
        <v>44632</v>
      </c>
      <c r="I15" s="87" t="str">
        <f t="shared" si="2"/>
        <v/>
      </c>
      <c r="J15" s="51" t="str">
        <f t="shared" si="3"/>
        <v>Ma</v>
      </c>
      <c r="K15" s="67">
        <f t="shared" si="29"/>
        <v>44663</v>
      </c>
      <c r="L15" s="87" t="str">
        <f t="shared" si="4"/>
        <v/>
      </c>
      <c r="M15" s="51" t="str">
        <f t="shared" si="16"/>
        <v>Je</v>
      </c>
      <c r="N15" s="67">
        <f t="shared" si="17"/>
        <v>44693</v>
      </c>
      <c r="O15" s="87" t="str">
        <f t="shared" si="5"/>
        <v/>
      </c>
      <c r="P15" s="51" t="str">
        <f t="shared" si="18"/>
        <v>Di</v>
      </c>
      <c r="Q15" s="67">
        <f t="shared" si="30"/>
        <v>44724</v>
      </c>
      <c r="R15" s="87" t="str">
        <f t="shared" si="6"/>
        <v/>
      </c>
      <c r="S15" s="51" t="str">
        <f t="shared" si="19"/>
        <v>Ma</v>
      </c>
      <c r="T15" s="67">
        <f t="shared" si="31"/>
        <v>44754</v>
      </c>
      <c r="U15" s="87" t="str">
        <f t="shared" si="7"/>
        <v/>
      </c>
      <c r="V15" s="51" t="str">
        <f t="shared" si="20"/>
        <v>Ve</v>
      </c>
      <c r="W15" s="67">
        <f t="shared" si="32"/>
        <v>44785</v>
      </c>
      <c r="X15" s="87" t="str">
        <f t="shared" si="21"/>
        <v>école</v>
      </c>
      <c r="Y15" s="51" t="str">
        <f t="shared" si="22"/>
        <v>Lu</v>
      </c>
      <c r="Z15" s="67">
        <f t="shared" si="33"/>
        <v>44816</v>
      </c>
      <c r="AA15" s="87" t="str">
        <f t="shared" si="9"/>
        <v/>
      </c>
      <c r="AB15" s="51" t="str">
        <f t="shared" si="23"/>
        <v>Me</v>
      </c>
      <c r="AC15" s="67">
        <f t="shared" si="34"/>
        <v>44846</v>
      </c>
      <c r="AD15" s="87" t="str">
        <f t="shared" si="10"/>
        <v/>
      </c>
      <c r="AE15" s="51" t="str">
        <f t="shared" si="24"/>
        <v>Sa</v>
      </c>
      <c r="AF15" s="67">
        <f t="shared" si="35"/>
        <v>44877</v>
      </c>
      <c r="AG15" s="87" t="str">
        <f t="shared" si="11"/>
        <v/>
      </c>
      <c r="AH15" s="51" t="str">
        <f t="shared" si="25"/>
        <v>Lu</v>
      </c>
      <c r="AI15" s="67">
        <f t="shared" si="36"/>
        <v>44907</v>
      </c>
      <c r="AJ15" s="87" t="str">
        <f t="shared" si="12"/>
        <v/>
      </c>
    </row>
    <row r="16" spans="1:36" x14ac:dyDescent="0.25">
      <c r="A16" s="51" t="str">
        <f t="shared" si="13"/>
        <v>Je</v>
      </c>
      <c r="B16" s="67">
        <f t="shared" si="26"/>
        <v>44574</v>
      </c>
      <c r="C16" s="87" t="str">
        <f t="shared" si="0"/>
        <v/>
      </c>
      <c r="D16" s="51" t="str">
        <f t="shared" si="14"/>
        <v>Di</v>
      </c>
      <c r="E16" s="67">
        <f t="shared" si="27"/>
        <v>44605</v>
      </c>
      <c r="F16" s="87" t="str">
        <f t="shared" si="1"/>
        <v/>
      </c>
      <c r="G16" s="51" t="str">
        <f t="shared" si="15"/>
        <v>Di</v>
      </c>
      <c r="H16" s="67">
        <f t="shared" si="28"/>
        <v>44633</v>
      </c>
      <c r="I16" s="87" t="str">
        <f t="shared" si="2"/>
        <v/>
      </c>
      <c r="J16" s="51" t="str">
        <f t="shared" si="3"/>
        <v>Me</v>
      </c>
      <c r="K16" s="67">
        <f t="shared" si="29"/>
        <v>44664</v>
      </c>
      <c r="L16" s="87" t="str">
        <f t="shared" si="4"/>
        <v/>
      </c>
      <c r="M16" s="51" t="str">
        <f t="shared" si="16"/>
        <v>Ve</v>
      </c>
      <c r="N16" s="67">
        <f t="shared" si="17"/>
        <v>44694</v>
      </c>
      <c r="O16" s="87" t="str">
        <f t="shared" si="5"/>
        <v/>
      </c>
      <c r="P16" s="51" t="str">
        <f t="shared" si="18"/>
        <v>Lu</v>
      </c>
      <c r="Q16" s="67">
        <f t="shared" si="30"/>
        <v>44725</v>
      </c>
      <c r="R16" s="87" t="str">
        <f t="shared" si="6"/>
        <v>école</v>
      </c>
      <c r="S16" s="51" t="str">
        <f t="shared" si="19"/>
        <v>Me</v>
      </c>
      <c r="T16" s="67">
        <f t="shared" si="31"/>
        <v>44755</v>
      </c>
      <c r="U16" s="87" t="str">
        <f t="shared" si="7"/>
        <v/>
      </c>
      <c r="V16" s="51" t="str">
        <f t="shared" si="20"/>
        <v>Sa</v>
      </c>
      <c r="W16" s="67">
        <f t="shared" si="32"/>
        <v>44786</v>
      </c>
      <c r="X16" s="87" t="str">
        <f t="shared" si="21"/>
        <v/>
      </c>
      <c r="Y16" s="51" t="str">
        <f t="shared" si="22"/>
        <v>Ma</v>
      </c>
      <c r="Z16" s="67">
        <f t="shared" si="33"/>
        <v>44817</v>
      </c>
      <c r="AA16" s="87" t="str">
        <f t="shared" si="9"/>
        <v/>
      </c>
      <c r="AB16" s="51" t="str">
        <f t="shared" si="23"/>
        <v>Je</v>
      </c>
      <c r="AC16" s="67">
        <f t="shared" si="34"/>
        <v>44847</v>
      </c>
      <c r="AD16" s="87" t="str">
        <f t="shared" si="10"/>
        <v/>
      </c>
      <c r="AE16" s="51" t="str">
        <f t="shared" si="24"/>
        <v>Di</v>
      </c>
      <c r="AF16" s="67">
        <f t="shared" si="35"/>
        <v>44878</v>
      </c>
      <c r="AG16" s="87" t="str">
        <f t="shared" si="11"/>
        <v/>
      </c>
      <c r="AH16" s="51" t="str">
        <f t="shared" si="25"/>
        <v>Ma</v>
      </c>
      <c r="AI16" s="67">
        <f t="shared" si="36"/>
        <v>44908</v>
      </c>
      <c r="AJ16" s="87" t="str">
        <f t="shared" si="12"/>
        <v/>
      </c>
    </row>
    <row r="17" spans="1:36" x14ac:dyDescent="0.25">
      <c r="A17" s="51" t="str">
        <f t="shared" si="13"/>
        <v>Ve</v>
      </c>
      <c r="B17" s="67">
        <f t="shared" si="26"/>
        <v>44575</v>
      </c>
      <c r="C17" s="87" t="str">
        <f t="shared" si="0"/>
        <v/>
      </c>
      <c r="D17" s="51" t="str">
        <f t="shared" si="14"/>
        <v>Lu</v>
      </c>
      <c r="E17" s="67">
        <f t="shared" si="27"/>
        <v>44606</v>
      </c>
      <c r="F17" s="87" t="str">
        <f t="shared" si="1"/>
        <v>école</v>
      </c>
      <c r="G17" s="51" t="str">
        <f t="shared" si="15"/>
        <v>Lu</v>
      </c>
      <c r="H17" s="67">
        <f t="shared" si="28"/>
        <v>44634</v>
      </c>
      <c r="I17" s="87" t="str">
        <f t="shared" si="2"/>
        <v>école</v>
      </c>
      <c r="J17" s="51" t="str">
        <f t="shared" si="3"/>
        <v>Je</v>
      </c>
      <c r="K17" s="67">
        <f t="shared" si="29"/>
        <v>44665</v>
      </c>
      <c r="L17" s="87" t="str">
        <f t="shared" si="4"/>
        <v/>
      </c>
      <c r="M17" s="51" t="str">
        <f t="shared" si="16"/>
        <v>Sa</v>
      </c>
      <c r="N17" s="67">
        <f t="shared" si="17"/>
        <v>44695</v>
      </c>
      <c r="O17" s="87" t="str">
        <f t="shared" si="5"/>
        <v/>
      </c>
      <c r="P17" s="51" t="str">
        <f t="shared" si="18"/>
        <v>Ma</v>
      </c>
      <c r="Q17" s="67">
        <f t="shared" si="30"/>
        <v>44726</v>
      </c>
      <c r="R17" s="87" t="str">
        <f t="shared" si="6"/>
        <v/>
      </c>
      <c r="S17" s="51" t="str">
        <f t="shared" si="19"/>
        <v>Je</v>
      </c>
      <c r="T17" s="67">
        <f t="shared" si="31"/>
        <v>44756</v>
      </c>
      <c r="U17" s="87" t="str">
        <f t="shared" si="7"/>
        <v/>
      </c>
      <c r="V17" s="51" t="str">
        <f t="shared" si="20"/>
        <v>Di</v>
      </c>
      <c r="W17" s="67">
        <f t="shared" si="32"/>
        <v>44787</v>
      </c>
      <c r="X17" s="87" t="str">
        <f t="shared" si="21"/>
        <v/>
      </c>
      <c r="Y17" s="51" t="str">
        <f t="shared" si="22"/>
        <v>Me</v>
      </c>
      <c r="Z17" s="67">
        <f t="shared" si="33"/>
        <v>44818</v>
      </c>
      <c r="AA17" s="87" t="str">
        <f t="shared" si="9"/>
        <v/>
      </c>
      <c r="AB17" s="51" t="str">
        <f t="shared" si="23"/>
        <v>Ve</v>
      </c>
      <c r="AC17" s="67">
        <f t="shared" si="34"/>
        <v>44848</v>
      </c>
      <c r="AD17" s="87" t="str">
        <f t="shared" si="10"/>
        <v>école</v>
      </c>
      <c r="AE17" s="51" t="str">
        <f t="shared" si="24"/>
        <v>Lu</v>
      </c>
      <c r="AF17" s="67">
        <f t="shared" si="35"/>
        <v>44879</v>
      </c>
      <c r="AG17" s="87" t="str">
        <f t="shared" si="11"/>
        <v/>
      </c>
      <c r="AH17" s="51" t="str">
        <f t="shared" si="25"/>
        <v>Me</v>
      </c>
      <c r="AI17" s="67">
        <f t="shared" si="36"/>
        <v>44909</v>
      </c>
      <c r="AJ17" s="87" t="str">
        <f t="shared" si="12"/>
        <v/>
      </c>
    </row>
    <row r="18" spans="1:36" x14ac:dyDescent="0.25">
      <c r="A18" s="51" t="str">
        <f t="shared" si="13"/>
        <v>Sa</v>
      </c>
      <c r="B18" s="67">
        <f t="shared" si="26"/>
        <v>44576</v>
      </c>
      <c r="C18" s="87" t="str">
        <f t="shared" si="0"/>
        <v/>
      </c>
      <c r="D18" s="51" t="str">
        <f t="shared" si="14"/>
        <v>Ma</v>
      </c>
      <c r="E18" s="67">
        <f t="shared" si="27"/>
        <v>44607</v>
      </c>
      <c r="F18" s="87" t="str">
        <f t="shared" si="1"/>
        <v/>
      </c>
      <c r="G18" s="51" t="str">
        <f t="shared" si="15"/>
        <v>Ma</v>
      </c>
      <c r="H18" s="67">
        <f t="shared" si="28"/>
        <v>44635</v>
      </c>
      <c r="I18" s="87" t="str">
        <f t="shared" si="2"/>
        <v/>
      </c>
      <c r="J18" s="51" t="str">
        <f t="shared" si="3"/>
        <v>Ve</v>
      </c>
      <c r="K18" s="67">
        <f t="shared" si="29"/>
        <v>44666</v>
      </c>
      <c r="L18" s="87" t="str">
        <f t="shared" si="4"/>
        <v>JF</v>
      </c>
      <c r="M18" s="51" t="str">
        <f t="shared" si="16"/>
        <v>Di</v>
      </c>
      <c r="N18" s="67">
        <f t="shared" si="17"/>
        <v>44696</v>
      </c>
      <c r="O18" s="87" t="str">
        <f t="shared" si="5"/>
        <v/>
      </c>
      <c r="P18" s="51" t="str">
        <f t="shared" si="18"/>
        <v>Me</v>
      </c>
      <c r="Q18" s="67">
        <f t="shared" si="30"/>
        <v>44727</v>
      </c>
      <c r="R18" s="87" t="str">
        <f t="shared" si="6"/>
        <v/>
      </c>
      <c r="S18" s="51" t="str">
        <f t="shared" si="19"/>
        <v>Ve</v>
      </c>
      <c r="T18" s="67">
        <f t="shared" si="31"/>
        <v>44757</v>
      </c>
      <c r="U18" s="87" t="str">
        <f t="shared" si="7"/>
        <v/>
      </c>
      <c r="V18" s="51">
        <v>2</v>
      </c>
      <c r="W18" s="67">
        <v>2</v>
      </c>
      <c r="X18" s="87" t="str">
        <f t="shared" si="21"/>
        <v/>
      </c>
      <c r="Y18" s="51" t="str">
        <f t="shared" si="22"/>
        <v>Je</v>
      </c>
      <c r="Z18" s="67">
        <f t="shared" si="33"/>
        <v>44819</v>
      </c>
      <c r="AA18" s="87" t="str">
        <f t="shared" si="9"/>
        <v/>
      </c>
      <c r="AB18" s="51" t="str">
        <f t="shared" si="23"/>
        <v>Sa</v>
      </c>
      <c r="AC18" s="67">
        <f t="shared" si="34"/>
        <v>44849</v>
      </c>
      <c r="AD18" s="87" t="str">
        <f t="shared" si="10"/>
        <v/>
      </c>
      <c r="AE18" s="51" t="str">
        <f t="shared" si="24"/>
        <v>Ma</v>
      </c>
      <c r="AF18" s="67">
        <f t="shared" si="35"/>
        <v>44880</v>
      </c>
      <c r="AG18" s="87" t="str">
        <f t="shared" si="11"/>
        <v/>
      </c>
      <c r="AH18" s="51" t="str">
        <f t="shared" si="25"/>
        <v>Je</v>
      </c>
      <c r="AI18" s="67">
        <f t="shared" si="36"/>
        <v>44910</v>
      </c>
      <c r="AJ18" s="87" t="str">
        <f t="shared" si="12"/>
        <v/>
      </c>
    </row>
    <row r="19" spans="1:36" x14ac:dyDescent="0.25">
      <c r="A19" s="51" t="str">
        <f t="shared" si="13"/>
        <v>Di</v>
      </c>
      <c r="B19" s="67">
        <f t="shared" si="26"/>
        <v>44577</v>
      </c>
      <c r="C19" s="87" t="str">
        <f t="shared" si="0"/>
        <v/>
      </c>
      <c r="D19" s="51" t="str">
        <f t="shared" si="14"/>
        <v>Me</v>
      </c>
      <c r="E19" s="67">
        <f t="shared" si="27"/>
        <v>44608</v>
      </c>
      <c r="F19" s="87" t="str">
        <f t="shared" si="1"/>
        <v/>
      </c>
      <c r="G19" s="51" t="str">
        <f t="shared" si="15"/>
        <v>Me</v>
      </c>
      <c r="H19" s="67">
        <f t="shared" si="28"/>
        <v>44636</v>
      </c>
      <c r="I19" s="87" t="str">
        <f t="shared" si="2"/>
        <v/>
      </c>
      <c r="J19" s="51" t="str">
        <f t="shared" si="3"/>
        <v>Sa</v>
      </c>
      <c r="K19" s="67">
        <f t="shared" si="29"/>
        <v>44667</v>
      </c>
      <c r="L19" s="87" t="str">
        <f t="shared" si="4"/>
        <v/>
      </c>
      <c r="M19" s="51" t="str">
        <f t="shared" si="16"/>
        <v>Lu</v>
      </c>
      <c r="N19" s="67">
        <f t="shared" si="17"/>
        <v>44697</v>
      </c>
      <c r="O19" s="87" t="str">
        <f t="shared" si="5"/>
        <v>école</v>
      </c>
      <c r="P19" s="51" t="str">
        <f t="shared" si="18"/>
        <v>Je</v>
      </c>
      <c r="Q19" s="67">
        <f t="shared" si="30"/>
        <v>44728</v>
      </c>
      <c r="R19" s="87" t="str">
        <f t="shared" si="6"/>
        <v/>
      </c>
      <c r="S19" s="51" t="str">
        <f t="shared" si="19"/>
        <v>Sa</v>
      </c>
      <c r="T19" s="67">
        <f t="shared" si="31"/>
        <v>44758</v>
      </c>
      <c r="U19" s="87" t="str">
        <f t="shared" si="7"/>
        <v/>
      </c>
      <c r="V19" s="51" t="str">
        <f t="shared" si="20"/>
        <v>Ma</v>
      </c>
      <c r="W19" s="67">
        <f t="shared" si="32"/>
        <v>3</v>
      </c>
      <c r="X19" s="87" t="str">
        <f t="shared" si="21"/>
        <v/>
      </c>
      <c r="Y19" s="51" t="str">
        <f t="shared" si="22"/>
        <v>Ve</v>
      </c>
      <c r="Z19" s="67">
        <f t="shared" si="33"/>
        <v>44820</v>
      </c>
      <c r="AA19" s="87" t="str">
        <f t="shared" si="9"/>
        <v>école</v>
      </c>
      <c r="AB19" s="51" t="str">
        <f t="shared" si="23"/>
        <v>Di</v>
      </c>
      <c r="AC19" s="67">
        <f t="shared" si="34"/>
        <v>44850</v>
      </c>
      <c r="AD19" s="87" t="str">
        <f t="shared" si="10"/>
        <v/>
      </c>
      <c r="AE19" s="51" t="str">
        <f t="shared" si="24"/>
        <v>Me</v>
      </c>
      <c r="AF19" s="67">
        <f t="shared" si="35"/>
        <v>44881</v>
      </c>
      <c r="AG19" s="87" t="str">
        <f t="shared" si="11"/>
        <v/>
      </c>
      <c r="AH19" s="51" t="str">
        <f t="shared" si="25"/>
        <v>Ve</v>
      </c>
      <c r="AI19" s="67">
        <f t="shared" si="36"/>
        <v>44911</v>
      </c>
      <c r="AJ19" s="87" t="str">
        <f t="shared" si="12"/>
        <v>école</v>
      </c>
    </row>
    <row r="20" spans="1:36" x14ac:dyDescent="0.25">
      <c r="A20" s="51" t="str">
        <f t="shared" si="13"/>
        <v>Lu</v>
      </c>
      <c r="B20" s="67">
        <f t="shared" si="26"/>
        <v>44578</v>
      </c>
      <c r="C20" s="87" t="str">
        <f t="shared" si="0"/>
        <v>école</v>
      </c>
      <c r="D20" s="51" t="str">
        <f t="shared" si="14"/>
        <v>Je</v>
      </c>
      <c r="E20" s="67">
        <f t="shared" si="27"/>
        <v>44609</v>
      </c>
      <c r="F20" s="87" t="str">
        <f t="shared" si="1"/>
        <v/>
      </c>
      <c r="G20" s="51" t="str">
        <f t="shared" si="15"/>
        <v>Je</v>
      </c>
      <c r="H20" s="67">
        <f t="shared" si="28"/>
        <v>44637</v>
      </c>
      <c r="I20" s="87" t="str">
        <f t="shared" si="2"/>
        <v/>
      </c>
      <c r="J20" s="51" t="str">
        <f t="shared" si="3"/>
        <v>Di</v>
      </c>
      <c r="K20" s="67">
        <f t="shared" si="29"/>
        <v>44668</v>
      </c>
      <c r="L20" s="87" t="str">
        <f t="shared" si="4"/>
        <v/>
      </c>
      <c r="M20" s="51" t="str">
        <f t="shared" si="16"/>
        <v>Ma</v>
      </c>
      <c r="N20" s="67">
        <f t="shared" si="17"/>
        <v>44698</v>
      </c>
      <c r="O20" s="87" t="str">
        <f t="shared" si="5"/>
        <v/>
      </c>
      <c r="P20" s="51" t="str">
        <f t="shared" si="18"/>
        <v>Ve</v>
      </c>
      <c r="Q20" s="67">
        <f t="shared" si="30"/>
        <v>44729</v>
      </c>
      <c r="R20" s="87" t="str">
        <f t="shared" si="6"/>
        <v/>
      </c>
      <c r="S20" s="51" t="str">
        <f t="shared" si="19"/>
        <v>Di</v>
      </c>
      <c r="T20" s="67">
        <f t="shared" si="31"/>
        <v>44759</v>
      </c>
      <c r="U20" s="87" t="str">
        <f t="shared" si="7"/>
        <v/>
      </c>
      <c r="V20" s="51" t="str">
        <f t="shared" si="20"/>
        <v>Me</v>
      </c>
      <c r="W20" s="67">
        <f t="shared" si="32"/>
        <v>4</v>
      </c>
      <c r="X20" s="87" t="str">
        <f t="shared" si="21"/>
        <v/>
      </c>
      <c r="Y20" s="51" t="str">
        <f t="shared" si="22"/>
        <v>Sa</v>
      </c>
      <c r="Z20" s="67">
        <f t="shared" si="33"/>
        <v>44821</v>
      </c>
      <c r="AA20" s="87" t="str">
        <f t="shared" si="9"/>
        <v/>
      </c>
      <c r="AB20" s="51" t="str">
        <f t="shared" si="23"/>
        <v>Lu</v>
      </c>
      <c r="AC20" s="67">
        <f t="shared" si="34"/>
        <v>44851</v>
      </c>
      <c r="AD20" s="87" t="str">
        <f t="shared" si="10"/>
        <v/>
      </c>
      <c r="AE20" s="51" t="str">
        <f t="shared" si="24"/>
        <v>Je</v>
      </c>
      <c r="AF20" s="67">
        <f t="shared" si="35"/>
        <v>44882</v>
      </c>
      <c r="AG20" s="87" t="str">
        <f t="shared" si="11"/>
        <v/>
      </c>
      <c r="AH20" s="51" t="str">
        <f t="shared" si="25"/>
        <v>Sa</v>
      </c>
      <c r="AI20" s="67">
        <f t="shared" si="36"/>
        <v>44912</v>
      </c>
      <c r="AJ20" s="87" t="str">
        <f t="shared" si="12"/>
        <v/>
      </c>
    </row>
    <row r="21" spans="1:36" x14ac:dyDescent="0.25">
      <c r="A21" s="51" t="str">
        <f t="shared" si="13"/>
        <v>Ma</v>
      </c>
      <c r="B21" s="67">
        <f t="shared" si="26"/>
        <v>44579</v>
      </c>
      <c r="C21" s="87" t="str">
        <f t="shared" si="0"/>
        <v/>
      </c>
      <c r="D21" s="51" t="str">
        <f t="shared" si="14"/>
        <v>Ve</v>
      </c>
      <c r="E21" s="67">
        <f t="shared" si="27"/>
        <v>44610</v>
      </c>
      <c r="F21" s="87" t="str">
        <f t="shared" si="1"/>
        <v/>
      </c>
      <c r="G21" s="51" t="str">
        <f t="shared" si="15"/>
        <v>Ve</v>
      </c>
      <c r="H21" s="67">
        <f t="shared" si="28"/>
        <v>44638</v>
      </c>
      <c r="I21" s="87" t="str">
        <f t="shared" si="2"/>
        <v/>
      </c>
      <c r="J21" s="51" t="str">
        <f t="shared" si="3"/>
        <v>Lu</v>
      </c>
      <c r="K21" s="67">
        <f t="shared" si="29"/>
        <v>44669</v>
      </c>
      <c r="L21" s="87" t="str">
        <f t="shared" si="4"/>
        <v>JF</v>
      </c>
      <c r="M21" s="51" t="str">
        <f t="shared" si="16"/>
        <v>Me</v>
      </c>
      <c r="N21" s="67">
        <f t="shared" si="17"/>
        <v>44699</v>
      </c>
      <c r="O21" s="87" t="str">
        <f t="shared" si="5"/>
        <v/>
      </c>
      <c r="P21" s="51" t="str">
        <f t="shared" si="18"/>
        <v>Sa</v>
      </c>
      <c r="Q21" s="67">
        <f t="shared" si="30"/>
        <v>44730</v>
      </c>
      <c r="R21" s="87" t="str">
        <f t="shared" si="6"/>
        <v/>
      </c>
      <c r="S21" s="51" t="str">
        <f t="shared" si="19"/>
        <v>Lu</v>
      </c>
      <c r="T21" s="67">
        <f t="shared" si="31"/>
        <v>44760</v>
      </c>
      <c r="U21" s="87" t="str">
        <f t="shared" si="7"/>
        <v>école</v>
      </c>
      <c r="V21" s="51" t="str">
        <f t="shared" si="20"/>
        <v>Je</v>
      </c>
      <c r="W21" s="67">
        <f t="shared" si="32"/>
        <v>5</v>
      </c>
      <c r="X21" s="87" t="str">
        <f t="shared" si="21"/>
        <v/>
      </c>
      <c r="Y21" s="51" t="str">
        <f t="shared" si="22"/>
        <v>Di</v>
      </c>
      <c r="Z21" s="67">
        <f t="shared" si="33"/>
        <v>44822</v>
      </c>
      <c r="AA21" s="87" t="str">
        <f t="shared" si="9"/>
        <v/>
      </c>
      <c r="AB21" s="51" t="str">
        <f t="shared" si="23"/>
        <v>Ma</v>
      </c>
      <c r="AC21" s="67">
        <f t="shared" si="34"/>
        <v>44852</v>
      </c>
      <c r="AD21" s="87" t="str">
        <f t="shared" si="10"/>
        <v/>
      </c>
      <c r="AE21" s="51" t="str">
        <f t="shared" si="24"/>
        <v>Ve</v>
      </c>
      <c r="AF21" s="67">
        <f t="shared" si="35"/>
        <v>44883</v>
      </c>
      <c r="AG21" s="87" t="str">
        <f t="shared" si="11"/>
        <v>école</v>
      </c>
      <c r="AH21" s="51" t="str">
        <f t="shared" si="25"/>
        <v>Di</v>
      </c>
      <c r="AI21" s="67">
        <f t="shared" si="36"/>
        <v>44913</v>
      </c>
      <c r="AJ21" s="87" t="str">
        <f t="shared" si="12"/>
        <v/>
      </c>
    </row>
    <row r="22" spans="1:36" x14ac:dyDescent="0.25">
      <c r="A22" s="51" t="str">
        <f t="shared" si="13"/>
        <v>Me</v>
      </c>
      <c r="B22" s="67">
        <f t="shared" si="26"/>
        <v>44580</v>
      </c>
      <c r="C22" s="87" t="str">
        <f t="shared" si="0"/>
        <v/>
      </c>
      <c r="D22" s="51" t="str">
        <f t="shared" si="14"/>
        <v>Sa</v>
      </c>
      <c r="E22" s="67">
        <f t="shared" si="27"/>
        <v>44611</v>
      </c>
      <c r="F22" s="87" t="str">
        <f t="shared" si="1"/>
        <v/>
      </c>
      <c r="G22" s="51" t="str">
        <f t="shared" si="15"/>
        <v>Sa</v>
      </c>
      <c r="H22" s="67">
        <f t="shared" si="28"/>
        <v>44639</v>
      </c>
      <c r="I22" s="87" t="str">
        <f t="shared" si="2"/>
        <v/>
      </c>
      <c r="J22" s="51" t="str">
        <f t="shared" si="3"/>
        <v>Ma</v>
      </c>
      <c r="K22" s="67">
        <f t="shared" si="29"/>
        <v>44670</v>
      </c>
      <c r="L22" s="87" t="str">
        <f t="shared" si="4"/>
        <v/>
      </c>
      <c r="M22" s="51" t="str">
        <f t="shared" si="16"/>
        <v>Je</v>
      </c>
      <c r="N22" s="67">
        <f t="shared" si="17"/>
        <v>44700</v>
      </c>
      <c r="O22" s="87" t="str">
        <f t="shared" si="5"/>
        <v/>
      </c>
      <c r="P22" s="51" t="str">
        <f t="shared" si="18"/>
        <v>Di</v>
      </c>
      <c r="Q22" s="67">
        <f t="shared" si="30"/>
        <v>44731</v>
      </c>
      <c r="R22" s="87" t="str">
        <f t="shared" si="6"/>
        <v/>
      </c>
      <c r="S22" s="51" t="str">
        <f t="shared" si="19"/>
        <v>Ma</v>
      </c>
      <c r="T22" s="67">
        <f t="shared" si="31"/>
        <v>44761</v>
      </c>
      <c r="U22" s="87" t="str">
        <f t="shared" si="7"/>
        <v/>
      </c>
      <c r="V22" s="51" t="str">
        <f t="shared" si="20"/>
        <v>Ve</v>
      </c>
      <c r="W22" s="67">
        <f t="shared" si="32"/>
        <v>6</v>
      </c>
      <c r="X22" s="87" t="str">
        <f t="shared" si="21"/>
        <v>école</v>
      </c>
      <c r="Y22" s="51" t="str">
        <f t="shared" si="22"/>
        <v>Lu</v>
      </c>
      <c r="Z22" s="67">
        <f t="shared" si="33"/>
        <v>44823</v>
      </c>
      <c r="AA22" s="87" t="str">
        <f t="shared" si="9"/>
        <v>JF</v>
      </c>
      <c r="AB22" s="51" t="str">
        <f t="shared" si="23"/>
        <v>Me</v>
      </c>
      <c r="AC22" s="67">
        <f t="shared" si="34"/>
        <v>44853</v>
      </c>
      <c r="AD22" s="87" t="str">
        <f t="shared" si="10"/>
        <v/>
      </c>
      <c r="AE22" s="51" t="str">
        <f t="shared" si="24"/>
        <v>Sa</v>
      </c>
      <c r="AF22" s="67">
        <f t="shared" si="35"/>
        <v>44884</v>
      </c>
      <c r="AG22" s="87" t="str">
        <f t="shared" si="11"/>
        <v/>
      </c>
      <c r="AH22" s="51" t="str">
        <f t="shared" si="25"/>
        <v>Lu</v>
      </c>
      <c r="AI22" s="67">
        <f t="shared" si="36"/>
        <v>44914</v>
      </c>
      <c r="AJ22" s="87" t="str">
        <f t="shared" si="12"/>
        <v/>
      </c>
    </row>
    <row r="23" spans="1:36" x14ac:dyDescent="0.25">
      <c r="A23" s="51" t="str">
        <f t="shared" si="13"/>
        <v>Je</v>
      </c>
      <c r="B23" s="67">
        <f t="shared" si="26"/>
        <v>44581</v>
      </c>
      <c r="C23" s="87" t="str">
        <f t="shared" si="0"/>
        <v/>
      </c>
      <c r="D23" s="51" t="str">
        <f t="shared" si="14"/>
        <v>Di</v>
      </c>
      <c r="E23" s="67">
        <f t="shared" si="27"/>
        <v>44612</v>
      </c>
      <c r="F23" s="87" t="str">
        <f t="shared" si="1"/>
        <v/>
      </c>
      <c r="G23" s="51" t="str">
        <f t="shared" si="15"/>
        <v>Di</v>
      </c>
      <c r="H23" s="67">
        <f t="shared" si="28"/>
        <v>44640</v>
      </c>
      <c r="I23" s="87" t="str">
        <f t="shared" si="2"/>
        <v/>
      </c>
      <c r="J23" s="51" t="str">
        <f t="shared" si="3"/>
        <v>Me</v>
      </c>
      <c r="K23" s="67">
        <f t="shared" si="29"/>
        <v>44671</v>
      </c>
      <c r="L23" s="87" t="str">
        <f t="shared" si="4"/>
        <v/>
      </c>
      <c r="M23" s="51" t="str">
        <f t="shared" si="16"/>
        <v>Ve</v>
      </c>
      <c r="N23" s="67">
        <f t="shared" si="17"/>
        <v>44701</v>
      </c>
      <c r="O23" s="87" t="str">
        <f t="shared" si="5"/>
        <v/>
      </c>
      <c r="P23" s="51" t="str">
        <f t="shared" si="18"/>
        <v>Lu</v>
      </c>
      <c r="Q23" s="67">
        <f t="shared" si="30"/>
        <v>44732</v>
      </c>
      <c r="R23" s="87" t="str">
        <f t="shared" si="6"/>
        <v>école</v>
      </c>
      <c r="S23" s="51" t="str">
        <f t="shared" si="19"/>
        <v>Me</v>
      </c>
      <c r="T23" s="67">
        <f t="shared" si="31"/>
        <v>44762</v>
      </c>
      <c r="U23" s="87" t="str">
        <f t="shared" si="7"/>
        <v/>
      </c>
      <c r="V23" s="51" t="str">
        <f t="shared" si="20"/>
        <v>Sa</v>
      </c>
      <c r="W23" s="67">
        <f t="shared" si="32"/>
        <v>7</v>
      </c>
      <c r="X23" s="87" t="str">
        <f t="shared" si="21"/>
        <v/>
      </c>
      <c r="Y23" s="51" t="str">
        <f t="shared" si="22"/>
        <v>Ma</v>
      </c>
      <c r="Z23" s="67">
        <f t="shared" si="33"/>
        <v>44824</v>
      </c>
      <c r="AA23" s="87" t="str">
        <f t="shared" si="9"/>
        <v/>
      </c>
      <c r="AB23" s="51" t="str">
        <f t="shared" si="23"/>
        <v>Je</v>
      </c>
      <c r="AC23" s="67">
        <f t="shared" si="34"/>
        <v>44854</v>
      </c>
      <c r="AD23" s="87" t="str">
        <f t="shared" si="10"/>
        <v/>
      </c>
      <c r="AE23" s="51" t="str">
        <f t="shared" si="24"/>
        <v>Di</v>
      </c>
      <c r="AF23" s="67">
        <f t="shared" si="35"/>
        <v>44885</v>
      </c>
      <c r="AG23" s="87" t="str">
        <f t="shared" si="11"/>
        <v/>
      </c>
      <c r="AH23" s="51" t="str">
        <f t="shared" si="25"/>
        <v>Ma</v>
      </c>
      <c r="AI23" s="67">
        <f t="shared" si="36"/>
        <v>44915</v>
      </c>
      <c r="AJ23" s="87" t="str">
        <f t="shared" si="12"/>
        <v/>
      </c>
    </row>
    <row r="24" spans="1:36" x14ac:dyDescent="0.25">
      <c r="A24" s="51" t="str">
        <f t="shared" si="13"/>
        <v>Ve</v>
      </c>
      <c r="B24" s="67">
        <f t="shared" si="26"/>
        <v>44582</v>
      </c>
      <c r="C24" s="87" t="str">
        <f t="shared" si="0"/>
        <v/>
      </c>
      <c r="D24" s="51" t="str">
        <f t="shared" si="14"/>
        <v>Lu</v>
      </c>
      <c r="E24" s="67">
        <f t="shared" si="27"/>
        <v>44613</v>
      </c>
      <c r="F24" s="87" t="str">
        <f t="shared" si="1"/>
        <v>école</v>
      </c>
      <c r="G24" s="51" t="str">
        <f t="shared" si="15"/>
        <v>Lu</v>
      </c>
      <c r="H24" s="67">
        <f t="shared" si="28"/>
        <v>44641</v>
      </c>
      <c r="I24" s="87" t="str">
        <f t="shared" si="2"/>
        <v>école</v>
      </c>
      <c r="J24" s="51" t="str">
        <f t="shared" si="3"/>
        <v>Je</v>
      </c>
      <c r="K24" s="67">
        <f t="shared" si="29"/>
        <v>44672</v>
      </c>
      <c r="L24" s="87" t="str">
        <f t="shared" si="4"/>
        <v/>
      </c>
      <c r="M24" s="51" t="str">
        <f t="shared" si="16"/>
        <v>Sa</v>
      </c>
      <c r="N24" s="67">
        <f t="shared" si="17"/>
        <v>44702</v>
      </c>
      <c r="O24" s="87" t="str">
        <f t="shared" si="5"/>
        <v/>
      </c>
      <c r="P24" s="51" t="str">
        <f t="shared" si="18"/>
        <v>Ma</v>
      </c>
      <c r="Q24" s="67">
        <f t="shared" si="30"/>
        <v>44733</v>
      </c>
      <c r="R24" s="87" t="str">
        <f t="shared" si="6"/>
        <v/>
      </c>
      <c r="S24" s="51" t="str">
        <f t="shared" si="19"/>
        <v>Je</v>
      </c>
      <c r="T24" s="67">
        <f t="shared" si="31"/>
        <v>44763</v>
      </c>
      <c r="U24" s="87" t="str">
        <f t="shared" si="7"/>
        <v/>
      </c>
      <c r="V24" s="51" t="str">
        <f t="shared" si="20"/>
        <v>Di</v>
      </c>
      <c r="W24" s="67">
        <f t="shared" si="32"/>
        <v>8</v>
      </c>
      <c r="X24" s="87" t="str">
        <f t="shared" si="21"/>
        <v/>
      </c>
      <c r="Y24" s="51" t="str">
        <f t="shared" si="22"/>
        <v>Me</v>
      </c>
      <c r="Z24" s="67">
        <f t="shared" si="33"/>
        <v>44825</v>
      </c>
      <c r="AA24" s="87" t="str">
        <f t="shared" si="9"/>
        <v/>
      </c>
      <c r="AB24" s="51" t="str">
        <f t="shared" si="23"/>
        <v>Ve</v>
      </c>
      <c r="AC24" s="67">
        <f t="shared" si="34"/>
        <v>44855</v>
      </c>
      <c r="AD24" s="87" t="str">
        <f t="shared" si="10"/>
        <v>école</v>
      </c>
      <c r="AE24" s="51" t="str">
        <f t="shared" si="24"/>
        <v>Lu</v>
      </c>
      <c r="AF24" s="67">
        <f t="shared" si="35"/>
        <v>44886</v>
      </c>
      <c r="AG24" s="87" t="str">
        <f t="shared" si="11"/>
        <v/>
      </c>
      <c r="AH24" s="51" t="str">
        <f t="shared" si="25"/>
        <v>Me</v>
      </c>
      <c r="AI24" s="67">
        <f t="shared" si="36"/>
        <v>44916</v>
      </c>
      <c r="AJ24" s="87" t="str">
        <f t="shared" si="12"/>
        <v/>
      </c>
    </row>
    <row r="25" spans="1:36" x14ac:dyDescent="0.25">
      <c r="A25" s="51" t="str">
        <f t="shared" si="13"/>
        <v>Sa</v>
      </c>
      <c r="B25" s="67">
        <f t="shared" si="26"/>
        <v>44583</v>
      </c>
      <c r="C25" s="87" t="str">
        <f t="shared" si="0"/>
        <v/>
      </c>
      <c r="D25" s="51" t="str">
        <f t="shared" si="14"/>
        <v>Ma</v>
      </c>
      <c r="E25" s="67">
        <f t="shared" si="27"/>
        <v>44614</v>
      </c>
      <c r="F25" s="87" t="str">
        <f t="shared" si="1"/>
        <v/>
      </c>
      <c r="G25" s="51" t="str">
        <f t="shared" si="15"/>
        <v>Ma</v>
      </c>
      <c r="H25" s="67">
        <f t="shared" si="28"/>
        <v>44642</v>
      </c>
      <c r="I25" s="87" t="str">
        <f t="shared" si="2"/>
        <v/>
      </c>
      <c r="J25" s="51" t="str">
        <f t="shared" si="3"/>
        <v>Ve</v>
      </c>
      <c r="K25" s="67">
        <f t="shared" si="29"/>
        <v>44673</v>
      </c>
      <c r="L25" s="87" t="str">
        <f t="shared" si="4"/>
        <v/>
      </c>
      <c r="M25" s="51" t="str">
        <f t="shared" si="16"/>
        <v>Di</v>
      </c>
      <c r="N25" s="67">
        <f t="shared" si="17"/>
        <v>44703</v>
      </c>
      <c r="O25" s="87" t="str">
        <f t="shared" si="5"/>
        <v/>
      </c>
      <c r="P25" s="51" t="str">
        <f t="shared" si="18"/>
        <v>Me</v>
      </c>
      <c r="Q25" s="67">
        <f t="shared" si="30"/>
        <v>44734</v>
      </c>
      <c r="R25" s="87" t="str">
        <f t="shared" si="6"/>
        <v/>
      </c>
      <c r="S25" s="51" t="str">
        <f t="shared" si="19"/>
        <v>Ve</v>
      </c>
      <c r="T25" s="67">
        <f t="shared" si="31"/>
        <v>44764</v>
      </c>
      <c r="U25" s="87" t="str">
        <f t="shared" si="7"/>
        <v/>
      </c>
      <c r="V25" s="51" t="str">
        <f t="shared" si="20"/>
        <v>Lu</v>
      </c>
      <c r="W25" s="67">
        <f t="shared" si="32"/>
        <v>9</v>
      </c>
      <c r="X25" s="87" t="str">
        <f t="shared" si="21"/>
        <v/>
      </c>
      <c r="Y25" s="51" t="str">
        <f t="shared" si="22"/>
        <v>Je</v>
      </c>
      <c r="Z25" s="67">
        <f t="shared" si="33"/>
        <v>44826</v>
      </c>
      <c r="AA25" s="87" t="str">
        <f t="shared" si="9"/>
        <v/>
      </c>
      <c r="AB25" s="51" t="str">
        <f t="shared" si="23"/>
        <v>Sa</v>
      </c>
      <c r="AC25" s="67">
        <f t="shared" si="34"/>
        <v>44856</v>
      </c>
      <c r="AD25" s="87" t="str">
        <f t="shared" si="10"/>
        <v/>
      </c>
      <c r="AE25" s="51" t="str">
        <f t="shared" si="24"/>
        <v>Ma</v>
      </c>
      <c r="AF25" s="67">
        <f t="shared" si="35"/>
        <v>44887</v>
      </c>
      <c r="AG25" s="87" t="str">
        <f t="shared" si="11"/>
        <v/>
      </c>
      <c r="AH25" s="51" t="str">
        <f t="shared" si="25"/>
        <v>Je</v>
      </c>
      <c r="AI25" s="67">
        <f t="shared" si="36"/>
        <v>44917</v>
      </c>
      <c r="AJ25" s="87" t="str">
        <f t="shared" si="12"/>
        <v/>
      </c>
    </row>
    <row r="26" spans="1:36" x14ac:dyDescent="0.25">
      <c r="A26" s="51" t="str">
        <f t="shared" si="13"/>
        <v>Di</v>
      </c>
      <c r="B26" s="67">
        <f t="shared" si="26"/>
        <v>44584</v>
      </c>
      <c r="C26" s="87" t="str">
        <f t="shared" si="0"/>
        <v/>
      </c>
      <c r="D26" s="51" t="str">
        <f t="shared" si="14"/>
        <v>Me</v>
      </c>
      <c r="E26" s="67">
        <f t="shared" si="27"/>
        <v>44615</v>
      </c>
      <c r="F26" s="87" t="str">
        <f t="shared" si="1"/>
        <v/>
      </c>
      <c r="G26" s="51" t="str">
        <f t="shared" si="15"/>
        <v>Me</v>
      </c>
      <c r="H26" s="67">
        <f t="shared" si="28"/>
        <v>44643</v>
      </c>
      <c r="I26" s="87" t="str">
        <f t="shared" si="2"/>
        <v/>
      </c>
      <c r="J26" s="51" t="str">
        <f t="shared" si="3"/>
        <v>Sa</v>
      </c>
      <c r="K26" s="67">
        <f t="shared" si="29"/>
        <v>44674</v>
      </c>
      <c r="L26" s="87" t="str">
        <f t="shared" si="4"/>
        <v/>
      </c>
      <c r="M26" s="51" t="str">
        <f t="shared" si="16"/>
        <v>Lu</v>
      </c>
      <c r="N26" s="67">
        <f t="shared" si="17"/>
        <v>44704</v>
      </c>
      <c r="O26" s="87" t="str">
        <f t="shared" si="5"/>
        <v>école</v>
      </c>
      <c r="P26" s="51" t="str">
        <f t="shared" si="18"/>
        <v>Je</v>
      </c>
      <c r="Q26" s="67">
        <f t="shared" si="30"/>
        <v>44735</v>
      </c>
      <c r="R26" s="87" t="str">
        <f t="shared" si="6"/>
        <v/>
      </c>
      <c r="S26" s="51" t="str">
        <f t="shared" si="19"/>
        <v>Sa</v>
      </c>
      <c r="T26" s="67">
        <f t="shared" si="31"/>
        <v>44765</v>
      </c>
      <c r="U26" s="87" t="str">
        <f t="shared" si="7"/>
        <v/>
      </c>
      <c r="V26" s="51" t="str">
        <f t="shared" si="20"/>
        <v>Ma</v>
      </c>
      <c r="W26" s="67">
        <f t="shared" si="32"/>
        <v>10</v>
      </c>
      <c r="X26" s="87" t="str">
        <f t="shared" si="21"/>
        <v/>
      </c>
      <c r="Y26" s="51" t="str">
        <f t="shared" si="22"/>
        <v>Ve</v>
      </c>
      <c r="Z26" s="67">
        <f t="shared" si="33"/>
        <v>44827</v>
      </c>
      <c r="AA26" s="87" t="str">
        <f t="shared" si="9"/>
        <v>école</v>
      </c>
      <c r="AB26" s="51" t="str">
        <f t="shared" si="23"/>
        <v>Di</v>
      </c>
      <c r="AC26" s="67">
        <f t="shared" si="34"/>
        <v>44857</v>
      </c>
      <c r="AD26" s="87" t="str">
        <f t="shared" si="10"/>
        <v/>
      </c>
      <c r="AE26" s="51" t="str">
        <f t="shared" si="24"/>
        <v>Me</v>
      </c>
      <c r="AF26" s="67">
        <f t="shared" si="35"/>
        <v>44888</v>
      </c>
      <c r="AG26" s="87" t="str">
        <f t="shared" si="11"/>
        <v/>
      </c>
      <c r="AH26" s="51" t="str">
        <f t="shared" si="25"/>
        <v>Ve</v>
      </c>
      <c r="AI26" s="67">
        <f t="shared" si="36"/>
        <v>44918</v>
      </c>
      <c r="AJ26" s="87" t="str">
        <f t="shared" si="12"/>
        <v>école</v>
      </c>
    </row>
    <row r="27" spans="1:36" x14ac:dyDescent="0.25">
      <c r="A27" s="51" t="str">
        <f t="shared" si="13"/>
        <v>Lu</v>
      </c>
      <c r="B27" s="67">
        <f t="shared" si="26"/>
        <v>44585</v>
      </c>
      <c r="C27" s="87" t="str">
        <f t="shared" si="0"/>
        <v>école</v>
      </c>
      <c r="D27" s="51" t="str">
        <f t="shared" si="14"/>
        <v>Je</v>
      </c>
      <c r="E27" s="67">
        <f t="shared" si="27"/>
        <v>44616</v>
      </c>
      <c r="F27" s="87" t="str">
        <f t="shared" si="1"/>
        <v/>
      </c>
      <c r="G27" s="51" t="str">
        <f t="shared" si="15"/>
        <v>Je</v>
      </c>
      <c r="H27" s="67">
        <f t="shared" si="28"/>
        <v>44644</v>
      </c>
      <c r="I27" s="87" t="str">
        <f t="shared" si="2"/>
        <v/>
      </c>
      <c r="J27" s="51" t="str">
        <f t="shared" si="3"/>
        <v>Di</v>
      </c>
      <c r="K27" s="67">
        <f t="shared" si="29"/>
        <v>44675</v>
      </c>
      <c r="L27" s="87" t="str">
        <f t="shared" si="4"/>
        <v/>
      </c>
      <c r="M27" s="51" t="str">
        <f t="shared" si="16"/>
        <v>Ma</v>
      </c>
      <c r="N27" s="67">
        <f t="shared" si="17"/>
        <v>44705</v>
      </c>
      <c r="O27" s="87" t="str">
        <f t="shared" si="5"/>
        <v/>
      </c>
      <c r="P27" s="51" t="str">
        <f t="shared" si="18"/>
        <v>Ve</v>
      </c>
      <c r="Q27" s="67">
        <f t="shared" si="30"/>
        <v>44736</v>
      </c>
      <c r="R27" s="87" t="str">
        <f t="shared" si="6"/>
        <v/>
      </c>
      <c r="S27" s="51" t="str">
        <f t="shared" si="19"/>
        <v>Di</v>
      </c>
      <c r="T27" s="67">
        <f t="shared" si="31"/>
        <v>44766</v>
      </c>
      <c r="U27" s="87" t="str">
        <f t="shared" si="7"/>
        <v/>
      </c>
      <c r="V27" s="51" t="str">
        <f t="shared" si="20"/>
        <v>Me</v>
      </c>
      <c r="W27" s="67">
        <f t="shared" si="32"/>
        <v>11</v>
      </c>
      <c r="X27" s="87" t="str">
        <f t="shared" si="21"/>
        <v/>
      </c>
      <c r="Y27" s="51" t="str">
        <f t="shared" si="22"/>
        <v>Sa</v>
      </c>
      <c r="Z27" s="67">
        <f t="shared" si="33"/>
        <v>44828</v>
      </c>
      <c r="AA27" s="87" t="str">
        <f t="shared" si="9"/>
        <v/>
      </c>
      <c r="AB27" s="51" t="str">
        <f t="shared" si="23"/>
        <v>Lu</v>
      </c>
      <c r="AC27" s="67">
        <f t="shared" si="34"/>
        <v>44858</v>
      </c>
      <c r="AD27" s="87" t="str">
        <f t="shared" si="10"/>
        <v/>
      </c>
      <c r="AE27" s="51" t="str">
        <f t="shared" si="24"/>
        <v>Je</v>
      </c>
      <c r="AF27" s="67">
        <f t="shared" si="35"/>
        <v>44889</v>
      </c>
      <c r="AG27" s="87" t="str">
        <f t="shared" si="11"/>
        <v/>
      </c>
      <c r="AH27" s="51" t="str">
        <f t="shared" si="25"/>
        <v>Sa</v>
      </c>
      <c r="AI27" s="67">
        <f t="shared" si="36"/>
        <v>44919</v>
      </c>
      <c r="AJ27" s="87" t="str">
        <f t="shared" si="12"/>
        <v/>
      </c>
    </row>
    <row r="28" spans="1:36" x14ac:dyDescent="0.25">
      <c r="A28" s="51" t="str">
        <f t="shared" si="13"/>
        <v>Ma</v>
      </c>
      <c r="B28" s="67">
        <f t="shared" si="26"/>
        <v>44586</v>
      </c>
      <c r="C28" s="87" t="str">
        <f t="shared" si="0"/>
        <v/>
      </c>
      <c r="D28" s="51" t="str">
        <f t="shared" si="14"/>
        <v>Ve</v>
      </c>
      <c r="E28" s="67">
        <f t="shared" si="27"/>
        <v>44617</v>
      </c>
      <c r="F28" s="87" t="str">
        <f t="shared" si="1"/>
        <v/>
      </c>
      <c r="G28" s="51" t="str">
        <f t="shared" si="15"/>
        <v>Ve</v>
      </c>
      <c r="H28" s="67">
        <f t="shared" si="28"/>
        <v>44645</v>
      </c>
      <c r="I28" s="87" t="str">
        <f t="shared" si="2"/>
        <v/>
      </c>
      <c r="J28" s="51" t="str">
        <f t="shared" si="3"/>
        <v>Lu</v>
      </c>
      <c r="K28" s="67">
        <f t="shared" si="29"/>
        <v>44676</v>
      </c>
      <c r="L28" s="87" t="str">
        <f t="shared" si="4"/>
        <v>école</v>
      </c>
      <c r="M28" s="51" t="str">
        <f t="shared" si="16"/>
        <v>Me</v>
      </c>
      <c r="N28" s="67">
        <f t="shared" si="17"/>
        <v>44706</v>
      </c>
      <c r="O28" s="87" t="str">
        <f t="shared" si="5"/>
        <v/>
      </c>
      <c r="P28" s="51" t="str">
        <f t="shared" si="18"/>
        <v>Sa</v>
      </c>
      <c r="Q28" s="67">
        <f t="shared" si="30"/>
        <v>44737</v>
      </c>
      <c r="R28" s="87" t="str">
        <f t="shared" si="6"/>
        <v/>
      </c>
      <c r="S28" s="51" t="str">
        <f t="shared" si="19"/>
        <v>Lu</v>
      </c>
      <c r="T28" s="67">
        <f t="shared" si="31"/>
        <v>44767</v>
      </c>
      <c r="U28" s="87" t="str">
        <f t="shared" si="7"/>
        <v>école</v>
      </c>
      <c r="V28" s="51" t="str">
        <f t="shared" si="20"/>
        <v>Je</v>
      </c>
      <c r="W28" s="67">
        <f t="shared" si="32"/>
        <v>12</v>
      </c>
      <c r="X28" s="87" t="str">
        <f t="shared" si="21"/>
        <v/>
      </c>
      <c r="Y28" s="51" t="str">
        <f t="shared" si="22"/>
        <v>Di</v>
      </c>
      <c r="Z28" s="67">
        <f t="shared" si="33"/>
        <v>44829</v>
      </c>
      <c r="AA28" s="87" t="str">
        <f t="shared" si="9"/>
        <v/>
      </c>
      <c r="AB28" s="51" t="str">
        <f t="shared" si="23"/>
        <v>Ma</v>
      </c>
      <c r="AC28" s="67">
        <f t="shared" si="34"/>
        <v>44859</v>
      </c>
      <c r="AD28" s="87" t="str">
        <f t="shared" si="10"/>
        <v/>
      </c>
      <c r="AE28" s="51" t="str">
        <f t="shared" si="24"/>
        <v>Ve</v>
      </c>
      <c r="AF28" s="67">
        <f t="shared" si="35"/>
        <v>44890</v>
      </c>
      <c r="AG28" s="87" t="str">
        <f t="shared" si="11"/>
        <v>école</v>
      </c>
      <c r="AH28" s="51" t="str">
        <f t="shared" si="25"/>
        <v>Di</v>
      </c>
      <c r="AI28" s="67">
        <f t="shared" si="36"/>
        <v>44920</v>
      </c>
      <c r="AJ28" s="87" t="str">
        <f t="shared" si="12"/>
        <v>JF</v>
      </c>
    </row>
    <row r="29" spans="1:36" x14ac:dyDescent="0.25">
      <c r="A29" s="51" t="str">
        <f t="shared" si="13"/>
        <v>Me</v>
      </c>
      <c r="B29" s="67">
        <f t="shared" si="26"/>
        <v>44587</v>
      </c>
      <c r="C29" s="87" t="str">
        <f t="shared" si="0"/>
        <v/>
      </c>
      <c r="D29" s="51" t="str">
        <f t="shared" si="14"/>
        <v>Sa</v>
      </c>
      <c r="E29" s="67">
        <f t="shared" si="27"/>
        <v>44618</v>
      </c>
      <c r="F29" s="87" t="str">
        <f t="shared" si="1"/>
        <v/>
      </c>
      <c r="G29" s="51" t="str">
        <f t="shared" si="15"/>
        <v>Sa</v>
      </c>
      <c r="H29" s="67">
        <f t="shared" si="28"/>
        <v>44646</v>
      </c>
      <c r="I29" s="87" t="str">
        <f t="shared" si="2"/>
        <v/>
      </c>
      <c r="J29" s="51" t="str">
        <f t="shared" si="3"/>
        <v>Ma</v>
      </c>
      <c r="K29" s="67">
        <f t="shared" si="29"/>
        <v>44677</v>
      </c>
      <c r="L29" s="87" t="str">
        <f t="shared" si="4"/>
        <v/>
      </c>
      <c r="M29" s="51" t="str">
        <f t="shared" si="16"/>
        <v>Je</v>
      </c>
      <c r="N29" s="67">
        <f t="shared" si="17"/>
        <v>44707</v>
      </c>
      <c r="O29" s="87" t="str">
        <f t="shared" si="5"/>
        <v>JF</v>
      </c>
      <c r="P29" s="51" t="str">
        <f t="shared" si="18"/>
        <v>Di</v>
      </c>
      <c r="Q29" s="67">
        <f t="shared" si="30"/>
        <v>44738</v>
      </c>
      <c r="R29" s="87" t="str">
        <f t="shared" si="6"/>
        <v/>
      </c>
      <c r="S29" s="51" t="str">
        <f t="shared" si="19"/>
        <v>Ma</v>
      </c>
      <c r="T29" s="67">
        <f t="shared" si="31"/>
        <v>44768</v>
      </c>
      <c r="U29" s="87" t="str">
        <f t="shared" si="7"/>
        <v/>
      </c>
      <c r="V29" s="51" t="str">
        <f t="shared" si="20"/>
        <v>Ve</v>
      </c>
      <c r="W29" s="67">
        <f t="shared" si="32"/>
        <v>13</v>
      </c>
      <c r="X29" s="87" t="str">
        <f t="shared" si="21"/>
        <v>école</v>
      </c>
      <c r="Y29" s="51" t="str">
        <f t="shared" si="22"/>
        <v>Lu</v>
      </c>
      <c r="Z29" s="67">
        <f t="shared" si="33"/>
        <v>44830</v>
      </c>
      <c r="AA29" s="87" t="str">
        <f t="shared" si="9"/>
        <v/>
      </c>
      <c r="AB29" s="51" t="str">
        <f t="shared" si="23"/>
        <v>Me</v>
      </c>
      <c r="AC29" s="67">
        <f t="shared" si="34"/>
        <v>44860</v>
      </c>
      <c r="AD29" s="87" t="str">
        <f t="shared" si="10"/>
        <v/>
      </c>
      <c r="AE29" s="51" t="str">
        <f t="shared" si="24"/>
        <v>Sa</v>
      </c>
      <c r="AF29" s="67">
        <f t="shared" si="35"/>
        <v>44891</v>
      </c>
      <c r="AG29" s="87" t="str">
        <f t="shared" si="11"/>
        <v/>
      </c>
      <c r="AH29" s="51" t="str">
        <f t="shared" si="25"/>
        <v>Lu</v>
      </c>
      <c r="AI29" s="67">
        <f t="shared" si="36"/>
        <v>44921</v>
      </c>
      <c r="AJ29" s="87" t="str">
        <f t="shared" si="12"/>
        <v>JF</v>
      </c>
    </row>
    <row r="30" spans="1:36" x14ac:dyDescent="0.25">
      <c r="A30" s="51" t="str">
        <f t="shared" si="13"/>
        <v>Je</v>
      </c>
      <c r="B30" s="67">
        <f t="shared" si="26"/>
        <v>44588</v>
      </c>
      <c r="C30" s="87" t="str">
        <f t="shared" si="0"/>
        <v/>
      </c>
      <c r="D30" s="51" t="str">
        <f t="shared" si="14"/>
        <v>Di</v>
      </c>
      <c r="E30" s="67">
        <f t="shared" si="27"/>
        <v>44619</v>
      </c>
      <c r="F30" s="87" t="str">
        <f t="shared" si="1"/>
        <v/>
      </c>
      <c r="G30" s="51" t="str">
        <f t="shared" si="15"/>
        <v>Di</v>
      </c>
      <c r="H30" s="67">
        <f t="shared" si="28"/>
        <v>44647</v>
      </c>
      <c r="I30" s="87" t="str">
        <f t="shared" si="2"/>
        <v/>
      </c>
      <c r="J30" s="51" t="str">
        <f t="shared" si="3"/>
        <v>Me</v>
      </c>
      <c r="K30" s="67">
        <f t="shared" si="29"/>
        <v>44678</v>
      </c>
      <c r="L30" s="87" t="str">
        <f t="shared" si="4"/>
        <v/>
      </c>
      <c r="M30" s="51" t="str">
        <f t="shared" si="16"/>
        <v>Ve</v>
      </c>
      <c r="N30" s="67">
        <f t="shared" si="17"/>
        <v>44708</v>
      </c>
      <c r="O30" s="87" t="str">
        <f t="shared" si="5"/>
        <v/>
      </c>
      <c r="P30" s="51" t="str">
        <f t="shared" si="18"/>
        <v>Lu</v>
      </c>
      <c r="Q30" s="67">
        <f t="shared" si="30"/>
        <v>44739</v>
      </c>
      <c r="R30" s="87" t="str">
        <f t="shared" si="6"/>
        <v>école</v>
      </c>
      <c r="S30" s="51" t="str">
        <f t="shared" si="19"/>
        <v>Me</v>
      </c>
      <c r="T30" s="67">
        <f t="shared" si="31"/>
        <v>44769</v>
      </c>
      <c r="U30" s="87" t="str">
        <f t="shared" si="7"/>
        <v/>
      </c>
      <c r="V30" s="51" t="str">
        <f t="shared" si="20"/>
        <v>Sa</v>
      </c>
      <c r="W30" s="67">
        <f t="shared" si="32"/>
        <v>14</v>
      </c>
      <c r="X30" s="87" t="str">
        <f t="shared" si="21"/>
        <v/>
      </c>
      <c r="Y30" s="51" t="str">
        <f t="shared" si="22"/>
        <v>Ma</v>
      </c>
      <c r="Z30" s="67">
        <f t="shared" si="33"/>
        <v>44831</v>
      </c>
      <c r="AA30" s="87" t="str">
        <f t="shared" si="9"/>
        <v/>
      </c>
      <c r="AB30" s="51" t="str">
        <f t="shared" si="23"/>
        <v>Je</v>
      </c>
      <c r="AC30" s="67">
        <f t="shared" si="34"/>
        <v>44861</v>
      </c>
      <c r="AD30" s="87" t="str">
        <f t="shared" si="10"/>
        <v/>
      </c>
      <c r="AE30" s="51" t="str">
        <f t="shared" si="24"/>
        <v>Di</v>
      </c>
      <c r="AF30" s="67">
        <f t="shared" si="35"/>
        <v>44892</v>
      </c>
      <c r="AG30" s="87" t="str">
        <f t="shared" si="11"/>
        <v/>
      </c>
      <c r="AH30" s="51" t="str">
        <f t="shared" si="25"/>
        <v>Ma</v>
      </c>
      <c r="AI30" s="67">
        <f t="shared" si="36"/>
        <v>44922</v>
      </c>
      <c r="AJ30" s="87" t="str">
        <f t="shared" si="12"/>
        <v/>
      </c>
    </row>
    <row r="31" spans="1:36" x14ac:dyDescent="0.25">
      <c r="A31" s="51" t="str">
        <f t="shared" si="13"/>
        <v>Ve</v>
      </c>
      <c r="B31" s="67">
        <f t="shared" si="26"/>
        <v>44589</v>
      </c>
      <c r="C31" s="87" t="str">
        <f t="shared" si="0"/>
        <v/>
      </c>
      <c r="D31" s="51" t="str">
        <f t="shared" si="14"/>
        <v>Lu</v>
      </c>
      <c r="E31" s="67">
        <f t="shared" si="27"/>
        <v>44620</v>
      </c>
      <c r="F31" s="87" t="str">
        <f t="shared" si="1"/>
        <v>école</v>
      </c>
      <c r="G31" s="51" t="str">
        <f t="shared" si="15"/>
        <v>Lu</v>
      </c>
      <c r="H31" s="67">
        <f t="shared" si="28"/>
        <v>44648</v>
      </c>
      <c r="I31" s="87" t="str">
        <f t="shared" si="2"/>
        <v>école</v>
      </c>
      <c r="J31" s="51" t="str">
        <f t="shared" si="3"/>
        <v>Je</v>
      </c>
      <c r="K31" s="67">
        <f t="shared" si="29"/>
        <v>44679</v>
      </c>
      <c r="L31" s="87" t="str">
        <f t="shared" si="4"/>
        <v/>
      </c>
      <c r="M31" s="51" t="str">
        <f t="shared" si="16"/>
        <v>Sa</v>
      </c>
      <c r="N31" s="67">
        <f t="shared" si="17"/>
        <v>44709</v>
      </c>
      <c r="O31" s="87" t="str">
        <f t="shared" si="5"/>
        <v/>
      </c>
      <c r="P31" s="51" t="str">
        <f t="shared" si="18"/>
        <v>Ma</v>
      </c>
      <c r="Q31" s="67">
        <f t="shared" si="30"/>
        <v>44740</v>
      </c>
      <c r="R31" s="87" t="str">
        <f t="shared" si="6"/>
        <v/>
      </c>
      <c r="S31" s="51" t="str">
        <f t="shared" si="19"/>
        <v>Je</v>
      </c>
      <c r="T31" s="67">
        <f t="shared" si="31"/>
        <v>44770</v>
      </c>
      <c r="U31" s="87" t="str">
        <f t="shared" si="7"/>
        <v/>
      </c>
      <c r="V31" s="51" t="str">
        <f t="shared" si="20"/>
        <v>Di</v>
      </c>
      <c r="W31" s="67">
        <f t="shared" si="32"/>
        <v>15</v>
      </c>
      <c r="X31" s="87" t="str">
        <f t="shared" si="21"/>
        <v/>
      </c>
      <c r="Y31" s="51" t="str">
        <f t="shared" si="22"/>
        <v>Me</v>
      </c>
      <c r="Z31" s="67">
        <f t="shared" si="33"/>
        <v>44832</v>
      </c>
      <c r="AA31" s="87" t="str">
        <f t="shared" si="9"/>
        <v/>
      </c>
      <c r="AB31" s="51" t="str">
        <f t="shared" si="23"/>
        <v>Ve</v>
      </c>
      <c r="AC31" s="67">
        <f t="shared" si="34"/>
        <v>44862</v>
      </c>
      <c r="AD31" s="87" t="str">
        <f t="shared" si="10"/>
        <v>école</v>
      </c>
      <c r="AE31" s="51" t="str">
        <f t="shared" si="24"/>
        <v>Lu</v>
      </c>
      <c r="AF31" s="67">
        <f t="shared" si="35"/>
        <v>44893</v>
      </c>
      <c r="AG31" s="87" t="str">
        <f t="shared" si="11"/>
        <v/>
      </c>
      <c r="AH31" s="51" t="str">
        <f t="shared" si="25"/>
        <v>Me</v>
      </c>
      <c r="AI31" s="67">
        <f t="shared" si="36"/>
        <v>44923</v>
      </c>
      <c r="AJ31" s="87" t="str">
        <f t="shared" si="12"/>
        <v/>
      </c>
    </row>
    <row r="32" spans="1:36" x14ac:dyDescent="0.25">
      <c r="A32" s="51" t="str">
        <f t="shared" si="13"/>
        <v>Sa</v>
      </c>
      <c r="B32" s="67">
        <f t="shared" si="26"/>
        <v>44590</v>
      </c>
      <c r="C32" s="87" t="str">
        <f t="shared" si="0"/>
        <v/>
      </c>
      <c r="D32" s="51" t="str">
        <f>IF(E32="","",CHOOSE(WEEKDAY(E32,2),"Lu","Ma","Me","Je","Ve","Sa","Di"))</f>
        <v/>
      </c>
      <c r="E32" s="67" t="str">
        <f>IF((DAY(EOMONTH(E4,0)))=29,E31+1,"")</f>
        <v/>
      </c>
      <c r="F32" s="87" t="str">
        <f t="shared" si="1"/>
        <v/>
      </c>
      <c r="G32" s="51" t="str">
        <f t="shared" si="15"/>
        <v>Ma</v>
      </c>
      <c r="H32" s="67">
        <f t="shared" si="28"/>
        <v>44649</v>
      </c>
      <c r="I32" s="87" t="str">
        <f t="shared" si="2"/>
        <v/>
      </c>
      <c r="J32" s="51" t="str">
        <f t="shared" si="3"/>
        <v>Ve</v>
      </c>
      <c r="K32" s="67">
        <f t="shared" si="29"/>
        <v>44680</v>
      </c>
      <c r="L32" s="87" t="str">
        <f t="shared" si="4"/>
        <v/>
      </c>
      <c r="M32" s="51" t="str">
        <f t="shared" si="16"/>
        <v>Di</v>
      </c>
      <c r="N32" s="67">
        <f t="shared" si="17"/>
        <v>44710</v>
      </c>
      <c r="O32" s="87" t="str">
        <f t="shared" si="5"/>
        <v/>
      </c>
      <c r="P32" s="51" t="str">
        <f t="shared" si="18"/>
        <v>Me</v>
      </c>
      <c r="Q32" s="67">
        <f t="shared" si="30"/>
        <v>44741</v>
      </c>
      <c r="R32" s="87" t="str">
        <f t="shared" si="6"/>
        <v/>
      </c>
      <c r="S32" s="51" t="str">
        <f t="shared" si="19"/>
        <v>Ve</v>
      </c>
      <c r="T32" s="67">
        <f t="shared" si="31"/>
        <v>44771</v>
      </c>
      <c r="U32" s="87" t="str">
        <f t="shared" si="7"/>
        <v/>
      </c>
      <c r="V32" s="51" t="str">
        <f t="shared" si="20"/>
        <v>Lu</v>
      </c>
      <c r="W32" s="67">
        <f t="shared" si="32"/>
        <v>16</v>
      </c>
      <c r="X32" s="87" t="str">
        <f t="shared" si="21"/>
        <v/>
      </c>
      <c r="Y32" s="51" t="str">
        <f t="shared" si="22"/>
        <v>Je</v>
      </c>
      <c r="Z32" s="67">
        <f t="shared" si="33"/>
        <v>44833</v>
      </c>
      <c r="AA32" s="87" t="str">
        <f t="shared" si="9"/>
        <v/>
      </c>
      <c r="AB32" s="51" t="str">
        <f t="shared" si="23"/>
        <v>Sa</v>
      </c>
      <c r="AC32" s="67">
        <f t="shared" si="34"/>
        <v>44863</v>
      </c>
      <c r="AD32" s="87" t="str">
        <f t="shared" si="10"/>
        <v/>
      </c>
      <c r="AE32" s="51" t="str">
        <f t="shared" si="24"/>
        <v>Ma</v>
      </c>
      <c r="AF32" s="67">
        <f t="shared" si="35"/>
        <v>44894</v>
      </c>
      <c r="AG32" s="87" t="str">
        <f t="shared" si="11"/>
        <v/>
      </c>
      <c r="AH32" s="51" t="str">
        <f t="shared" si="25"/>
        <v>Je</v>
      </c>
      <c r="AI32" s="67">
        <f t="shared" si="36"/>
        <v>44924</v>
      </c>
      <c r="AJ32" s="87" t="str">
        <f t="shared" si="12"/>
        <v/>
      </c>
    </row>
    <row r="33" spans="1:36" x14ac:dyDescent="0.25">
      <c r="A33" s="51" t="str">
        <f t="shared" si="13"/>
        <v>Di</v>
      </c>
      <c r="B33" s="67">
        <f t="shared" si="26"/>
        <v>44591</v>
      </c>
      <c r="C33" s="87" t="str">
        <f t="shared" si="0"/>
        <v/>
      </c>
      <c r="D33" s="51"/>
      <c r="E33" s="87" t="str">
        <f t="shared" ref="E33:E34" si="37">IF(D33="","",IF(OR(AND($J$2=1,WEEKDAY(D33,2)=1,COUNTIF(Fériés,D33)=0),AND($J$2=2,WEEKDAY(D33,2)=2,COUNTIF(Fériés,D33)=0)),"école",IF(COUNTIF(Fériés,D33)&gt;0,"JF","")))</f>
        <v/>
      </c>
      <c r="F33" s="87" t="str">
        <f t="shared" si="1"/>
        <v/>
      </c>
      <c r="G33" s="51" t="str">
        <f t="shared" si="15"/>
        <v>Me</v>
      </c>
      <c r="H33" s="67">
        <f t="shared" si="28"/>
        <v>44650</v>
      </c>
      <c r="I33" s="87" t="str">
        <f t="shared" si="2"/>
        <v/>
      </c>
      <c r="J33" s="51" t="str">
        <f t="shared" si="3"/>
        <v>Sa</v>
      </c>
      <c r="K33" s="67">
        <f t="shared" si="29"/>
        <v>44681</v>
      </c>
      <c r="L33" s="87" t="str">
        <f t="shared" si="4"/>
        <v/>
      </c>
      <c r="M33" s="51" t="str">
        <f t="shared" si="16"/>
        <v>Lu</v>
      </c>
      <c r="N33" s="67">
        <f t="shared" si="17"/>
        <v>44711</v>
      </c>
      <c r="O33" s="87" t="str">
        <f t="shared" si="5"/>
        <v>école</v>
      </c>
      <c r="P33" s="51" t="str">
        <f t="shared" si="18"/>
        <v>Je</v>
      </c>
      <c r="Q33" s="67">
        <f t="shared" si="30"/>
        <v>44742</v>
      </c>
      <c r="R33" s="87" t="str">
        <f t="shared" si="6"/>
        <v/>
      </c>
      <c r="S33" s="51" t="str">
        <f t="shared" si="19"/>
        <v>Sa</v>
      </c>
      <c r="T33" s="67">
        <f t="shared" si="31"/>
        <v>44772</v>
      </c>
      <c r="U33" s="87" t="str">
        <f t="shared" si="7"/>
        <v/>
      </c>
      <c r="V33" s="51" t="str">
        <f t="shared" si="20"/>
        <v>Ma</v>
      </c>
      <c r="W33" s="67">
        <f t="shared" si="32"/>
        <v>17</v>
      </c>
      <c r="X33" s="87" t="str">
        <f t="shared" si="21"/>
        <v/>
      </c>
      <c r="Y33" s="51" t="str">
        <f t="shared" si="22"/>
        <v>Ve</v>
      </c>
      <c r="Z33" s="67">
        <f t="shared" si="33"/>
        <v>44834</v>
      </c>
      <c r="AA33" s="87" t="str">
        <f t="shared" si="9"/>
        <v>école</v>
      </c>
      <c r="AB33" s="51" t="str">
        <f t="shared" si="23"/>
        <v>Di</v>
      </c>
      <c r="AC33" s="67">
        <f t="shared" si="34"/>
        <v>44864</v>
      </c>
      <c r="AD33" s="87" t="str">
        <f t="shared" si="10"/>
        <v/>
      </c>
      <c r="AE33" s="51" t="str">
        <f t="shared" si="24"/>
        <v>Me</v>
      </c>
      <c r="AF33" s="67">
        <f t="shared" si="35"/>
        <v>44895</v>
      </c>
      <c r="AG33" s="87" t="str">
        <f t="shared" si="11"/>
        <v/>
      </c>
      <c r="AH33" s="51" t="str">
        <f t="shared" si="25"/>
        <v>Ve</v>
      </c>
      <c r="AI33" s="67">
        <f t="shared" si="36"/>
        <v>44925</v>
      </c>
      <c r="AJ33" s="87" t="str">
        <f t="shared" si="12"/>
        <v>école</v>
      </c>
    </row>
    <row r="34" spans="1:36" x14ac:dyDescent="0.25">
      <c r="A34" s="52" t="str">
        <f t="shared" si="13"/>
        <v>Lu</v>
      </c>
      <c r="B34" s="68">
        <f t="shared" si="26"/>
        <v>44592</v>
      </c>
      <c r="C34" s="88" t="str">
        <f t="shared" si="0"/>
        <v>école</v>
      </c>
      <c r="D34" s="52"/>
      <c r="E34" s="88" t="str">
        <f t="shared" si="37"/>
        <v/>
      </c>
      <c r="F34" s="88" t="str">
        <f t="shared" si="1"/>
        <v/>
      </c>
      <c r="G34" s="52" t="str">
        <f t="shared" si="15"/>
        <v>Je</v>
      </c>
      <c r="H34" s="68">
        <f t="shared" si="28"/>
        <v>44651</v>
      </c>
      <c r="I34" s="88" t="str">
        <f t="shared" si="2"/>
        <v/>
      </c>
      <c r="J34" s="52"/>
      <c r="K34" s="88" t="str">
        <f t="shared" ref="K34" si="38">IF(J34="","",IF(OR(AND($J$2=1,WEEKDAY(J34,2)=1,COUNTIF(Fériés,J34)=0),AND($J$2=2,WEEKDAY(J34,2)=2,COUNTIF(Fériés,J34)=0)),"école",IF(COUNTIF(Fériés,J34)&gt;0,"JF","")))</f>
        <v/>
      </c>
      <c r="L34" s="88" t="str">
        <f t="shared" si="4"/>
        <v/>
      </c>
      <c r="M34" s="52" t="str">
        <f t="shared" si="16"/>
        <v>Ma</v>
      </c>
      <c r="N34" s="68">
        <f t="shared" si="17"/>
        <v>44712</v>
      </c>
      <c r="O34" s="88" t="str">
        <f t="shared" si="5"/>
        <v/>
      </c>
      <c r="P34" s="52"/>
      <c r="Q34" s="88" t="str">
        <f t="shared" ref="Q34" si="39">IF(P34="","",IF(OR(AND($J$2=1,WEEKDAY(P34,2)=1,COUNTIF(Fériés,P34)=0),AND($J$2=2,WEEKDAY(P34,2)=2,COUNTIF(Fériés,P34)=0)),"école",IF(COUNTIF(Fériés,P34)&gt;0,"JF","")))</f>
        <v/>
      </c>
      <c r="R34" s="88" t="str">
        <f t="shared" si="6"/>
        <v/>
      </c>
      <c r="S34" s="52" t="str">
        <f t="shared" si="19"/>
        <v>Di</v>
      </c>
      <c r="T34" s="68">
        <f t="shared" si="31"/>
        <v>44773</v>
      </c>
      <c r="U34" s="88" t="str">
        <f t="shared" si="7"/>
        <v/>
      </c>
      <c r="V34" s="52" t="str">
        <f t="shared" si="20"/>
        <v>Me</v>
      </c>
      <c r="W34" s="68">
        <f t="shared" si="32"/>
        <v>18</v>
      </c>
      <c r="X34" s="87" t="str">
        <f t="shared" si="21"/>
        <v/>
      </c>
      <c r="Y34" s="52"/>
      <c r="Z34" s="88" t="str">
        <f t="shared" ref="Z34" si="40">IF(Y34="","",IF(OR(AND($J$2=1,WEEKDAY(Y34,2)=1,COUNTIF(Fériés,Y34)=0),AND($J$2=2,WEEKDAY(Y34,2)=2,COUNTIF(Fériés,Y34)=0)),"école",IF(COUNTIF(Fériés,Y34)&gt;0,"JF","")))</f>
        <v/>
      </c>
      <c r="AA34" s="88" t="str">
        <f t="shared" ref="AA34" si="41">IF(Z34="","",IF(AND($J$2&lt;&gt;"",WEEKDAY(Z34,2)=$J$2,COUNTIF(Fériés,Z34)=0),"école",IF(COUNTIF(Fériés,Z34)&gt;0,"JF","")))</f>
        <v/>
      </c>
      <c r="AB34" s="52" t="str">
        <f t="shared" si="23"/>
        <v>Lu</v>
      </c>
      <c r="AC34" s="68">
        <f t="shared" si="34"/>
        <v>44865</v>
      </c>
      <c r="AD34" s="87" t="str">
        <f t="shared" si="10"/>
        <v/>
      </c>
      <c r="AE34" s="52"/>
      <c r="AF34" s="88" t="str">
        <f t="shared" ref="AF34" si="42">IF(AE34="","",IF(OR(AND($J$2=1,WEEKDAY(AE34,2)=1,COUNTIF(Fériés,AE34)=0),AND($J$2=2,WEEKDAY(AE34,2)=2,COUNTIF(Fériés,AE34)=0)),"école",IF(COUNTIF(Fériés,AE34)&gt;0,"JF","")))</f>
        <v/>
      </c>
      <c r="AG34" s="88" t="str">
        <f t="shared" ref="AG34" si="43">IF(AF34="","",IF(AND($J$2&lt;&gt;"",WEEKDAY(AF34,2)=$J$2,COUNTIF(Fériés,AF34)=0),"école",IF(COUNTIF(Fériés,AF34)&gt;0,"JF","")))</f>
        <v/>
      </c>
      <c r="AH34" s="52" t="str">
        <f t="shared" si="25"/>
        <v>Sa</v>
      </c>
      <c r="AI34" s="68">
        <f t="shared" si="36"/>
        <v>44926</v>
      </c>
      <c r="AJ34" s="87" t="str">
        <f t="shared" si="12"/>
        <v/>
      </c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:A34">
    <cfRule type="expression" dxfId="101" priority="8">
      <formula>IF(COUNTIF(Fériés,B4)&gt;0,1,0)</formula>
    </cfRule>
    <cfRule type="cellIs" dxfId="100" priority="13" operator="equal">
      <formula>"Di"</formula>
    </cfRule>
    <cfRule type="cellIs" dxfId="99" priority="14" operator="equal">
      <formula>"Sa"</formula>
    </cfRule>
  </conditionalFormatting>
  <conditionalFormatting sqref="B4:B34">
    <cfRule type="expression" dxfId="98" priority="9">
      <formula>IF(COUNTIF(Fériés,B4)&gt;0,1,0)</formula>
    </cfRule>
    <cfRule type="expression" dxfId="97" priority="12">
      <formula>IF(WEEKDAY($B4,2)&gt;5,1,0)</formula>
    </cfRule>
  </conditionalFormatting>
  <conditionalFormatting sqref="C4:C34">
    <cfRule type="expression" dxfId="96" priority="10">
      <formula>IF(COUNTIF(Fériés,B4)&gt;0,1,0)</formula>
    </cfRule>
    <cfRule type="expression" dxfId="95" priority="11">
      <formula>OR(A4="Di")</formula>
    </cfRule>
  </conditionalFormatting>
  <conditionalFormatting sqref="AH4:AH34 AE4:AE34 AB4:AB34 Y4:Y34 V4:V34 S4:S34 P4:P34 M4:M34 J4:J34 G4:G34 D4:D34">
    <cfRule type="expression" dxfId="94" priority="1">
      <formula>IF(COUNTIF(Fériés,E4)&gt;0,1,0)</formula>
    </cfRule>
    <cfRule type="cellIs" dxfId="93" priority="6" operator="equal">
      <formula>"Di"</formula>
    </cfRule>
    <cfRule type="cellIs" dxfId="92" priority="7" operator="equal">
      <formula>"Sa"</formula>
    </cfRule>
  </conditionalFormatting>
  <conditionalFormatting sqref="AI4:AI34 AF4:AF33 AC4:AC34 Z4:Z33 W4:W34 T4:T34 Q4:Q33 N4:N34 K4:K33 H4:H34 E4:E32">
    <cfRule type="expression" dxfId="91" priority="2">
      <formula>IF(COUNTIF(Fériés,E4)&gt;0,1,0)</formula>
    </cfRule>
    <cfRule type="expression" dxfId="90" priority="5">
      <formula>IF(WEEKDAY(E4,2)&gt;5,1,0)</formula>
    </cfRule>
  </conditionalFormatting>
  <conditionalFormatting sqref="U4:U34 R4:R34 O4:O34 L4:L34 I4:I34 F4:F34 AF34 Z34 Q34 K34 E33:E34 X4:X34 AA4:AA34 AD4:AD34 AG4:AG34 AJ4:AJ34">
    <cfRule type="expression" dxfId="89" priority="3">
      <formula>IF(COUNTIF(Fériés,D4)&gt;0,1,0)</formula>
    </cfRule>
    <cfRule type="expression" dxfId="88" priority="4">
      <formula>OR(C4="Di")</formula>
    </cfRule>
  </conditionalFormatting>
  <dataValidations count="2">
    <dataValidation type="list" allowBlank="1" showInputMessage="1" showErrorMessage="1" sqref="AK5" xr:uid="{5BB13713-1813-4A79-B6DD-1299CF65A7BA}">
      <formula1>#REF!</formula1>
    </dataValidation>
    <dataValidation type="list" allowBlank="1" showInputMessage="1" showErrorMessage="1" sqref="V18:W18" xr:uid="{6B3180D7-E755-4F92-B6FE-4CCE27CD1F85}">
      <formula1>"1,2"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Spinner 3">
              <controlPr defaultSize="0" autoPict="0">
                <anchor moveWithCells="1" sizeWithCells="1">
                  <from>
                    <xdr:col>8</xdr:col>
                    <xdr:colOff>333375</xdr:colOff>
                    <xdr:row>1</xdr:row>
                    <xdr:rowOff>0</xdr:rowOff>
                  </from>
                  <to>
                    <xdr:col>9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Spinner 5">
              <controlPr defaultSize="0" autoPict="0">
                <anchor moveWithCells="1" sizeWithCells="1">
                  <from>
                    <xdr:col>23</xdr:col>
                    <xdr:colOff>333375</xdr:colOff>
                    <xdr:row>1</xdr:row>
                    <xdr:rowOff>0</xdr:rowOff>
                  </from>
                  <to>
                    <xdr:col>24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CA2B-662B-404A-90D9-B0E6B256E44A}">
  <dimension ref="A1:I103"/>
  <sheetViews>
    <sheetView workbookViewId="0">
      <selection activeCell="H61" sqref="H61"/>
    </sheetView>
  </sheetViews>
  <sheetFormatPr baseColWidth="10" defaultRowHeight="15" x14ac:dyDescent="0.25"/>
  <cols>
    <col min="1" max="1" width="27" customWidth="1"/>
    <col min="2" max="2" width="26" bestFit="1" customWidth="1"/>
    <col min="8" max="8" width="22.85546875" bestFit="1" customWidth="1"/>
  </cols>
  <sheetData>
    <row r="1" spans="1:9" ht="29.25" customHeight="1" x14ac:dyDescent="0.25">
      <c r="A1" s="8"/>
      <c r="B1" s="8"/>
      <c r="C1" s="49">
        <v>2019</v>
      </c>
      <c r="D1" s="9" t="s">
        <v>15</v>
      </c>
      <c r="E1" s="9"/>
      <c r="F1" s="9"/>
      <c r="G1" s="10"/>
    </row>
    <row r="2" spans="1:9" x14ac:dyDescent="0.25">
      <c r="A2" s="10"/>
      <c r="B2" s="10"/>
      <c r="C2" s="11">
        <f>An+1</f>
        <v>2020</v>
      </c>
      <c r="D2" s="10"/>
      <c r="E2" s="62" t="s">
        <v>14</v>
      </c>
      <c r="F2" s="62" t="s">
        <v>34</v>
      </c>
      <c r="G2" s="10"/>
    </row>
    <row r="3" spans="1:9" s="6" customFormat="1" x14ac:dyDescent="0.25">
      <c r="A3" s="10"/>
      <c r="B3" s="10"/>
      <c r="C3" s="11">
        <f>An+2</f>
        <v>2021</v>
      </c>
      <c r="D3" s="10"/>
      <c r="E3" s="62"/>
      <c r="F3" s="62"/>
      <c r="G3" s="10"/>
    </row>
    <row r="4" spans="1:9" s="6" customFormat="1" x14ac:dyDescent="0.25">
      <c r="A4" s="10"/>
      <c r="B4" s="10"/>
      <c r="C4" s="11">
        <f>An+3</f>
        <v>2022</v>
      </c>
      <c r="D4" s="10"/>
      <c r="E4" s="62"/>
      <c r="F4" s="62"/>
      <c r="G4" s="10"/>
    </row>
    <row r="5" spans="1:9" x14ac:dyDescent="0.25">
      <c r="A5" s="2"/>
      <c r="B5" s="34" t="s">
        <v>12</v>
      </c>
      <c r="C5" s="13">
        <f>VALUE("01/01/"&amp;An)</f>
        <v>43466</v>
      </c>
      <c r="D5" s="15">
        <f t="shared" ref="D5:D23" si="0">$C5</f>
        <v>43466</v>
      </c>
      <c r="E5" s="10"/>
      <c r="F5" s="10"/>
      <c r="G5" s="10"/>
    </row>
    <row r="6" spans="1:9" s="6" customFormat="1" x14ac:dyDescent="0.25">
      <c r="A6" s="3"/>
      <c r="B6" s="35" t="s">
        <v>26</v>
      </c>
      <c r="C6" s="13">
        <f>VALUE("02/01/"&amp;An)</f>
        <v>43467</v>
      </c>
      <c r="D6" s="15">
        <f t="shared" si="0"/>
        <v>43467</v>
      </c>
      <c r="E6" s="10"/>
      <c r="F6" s="10"/>
      <c r="G6" s="10"/>
    </row>
    <row r="7" spans="1:9" s="6" customFormat="1" x14ac:dyDescent="0.25">
      <c r="A7" s="3"/>
      <c r="B7" s="35" t="s">
        <v>27</v>
      </c>
      <c r="C7" s="13">
        <f>VALUE("01/03/"&amp;An)</f>
        <v>43525</v>
      </c>
      <c r="D7" s="15">
        <f t="shared" si="0"/>
        <v>43525</v>
      </c>
      <c r="E7" s="10"/>
      <c r="F7" s="10"/>
      <c r="G7" s="10"/>
    </row>
    <row r="8" spans="1:9" s="6" customFormat="1" x14ac:dyDescent="0.25">
      <c r="A8" s="2"/>
      <c r="B8" s="34" t="s">
        <v>13</v>
      </c>
      <c r="C8" s="13">
        <f>C9-2</f>
        <v>43574</v>
      </c>
      <c r="D8" s="15">
        <f t="shared" si="0"/>
        <v>43574</v>
      </c>
      <c r="E8" s="10"/>
      <c r="F8" s="10"/>
      <c r="G8" s="10"/>
    </row>
    <row r="9" spans="1:9" x14ac:dyDescent="0.25">
      <c r="A9" s="10"/>
      <c r="B9" s="37" t="s">
        <v>16</v>
      </c>
      <c r="C9" s="38">
        <f>ROUND(("4/"&amp;An)/7+MOD(19*MOD(An,19)-7,30)*14%,)*7-6</f>
        <v>43576</v>
      </c>
      <c r="D9" s="15" t="s">
        <v>37</v>
      </c>
      <c r="E9" s="10">
        <v>43933</v>
      </c>
      <c r="F9" s="10">
        <f>An</f>
        <v>2019</v>
      </c>
      <c r="G9" s="10"/>
    </row>
    <row r="10" spans="1:9" x14ac:dyDescent="0.25">
      <c r="A10" s="2"/>
      <c r="B10" s="14" t="s">
        <v>17</v>
      </c>
      <c r="C10" s="13">
        <f>C9+1</f>
        <v>43577</v>
      </c>
      <c r="D10" s="15">
        <f t="shared" si="0"/>
        <v>43577</v>
      </c>
      <c r="E10" s="10"/>
      <c r="F10" s="10"/>
      <c r="G10" s="10"/>
    </row>
    <row r="11" spans="1:9" x14ac:dyDescent="0.25">
      <c r="A11" s="3"/>
      <c r="B11" s="12" t="s">
        <v>21</v>
      </c>
      <c r="C11" s="13">
        <f>VALUE("01/05/"&amp;An)</f>
        <v>43586</v>
      </c>
      <c r="D11" s="15">
        <f t="shared" si="0"/>
        <v>43586</v>
      </c>
      <c r="E11" s="10"/>
      <c r="F11" s="10"/>
      <c r="G11" s="10"/>
    </row>
    <row r="12" spans="1:9" x14ac:dyDescent="0.25">
      <c r="A12" s="16"/>
      <c r="B12" s="36" t="s">
        <v>28</v>
      </c>
      <c r="C12" s="13">
        <f>VALUE("08/05/"&amp;An)</f>
        <v>43593</v>
      </c>
      <c r="D12" s="15" t="s">
        <v>37</v>
      </c>
      <c r="E12" s="10">
        <v>43959</v>
      </c>
      <c r="F12" s="10">
        <f>An</f>
        <v>2019</v>
      </c>
      <c r="G12" s="10"/>
    </row>
    <row r="13" spans="1:9" x14ac:dyDescent="0.25">
      <c r="A13" s="2"/>
      <c r="B13" s="14" t="s">
        <v>22</v>
      </c>
      <c r="C13" s="13">
        <f>C9+39</f>
        <v>43615</v>
      </c>
      <c r="D13" s="15">
        <f t="shared" si="0"/>
        <v>43615</v>
      </c>
      <c r="E13" s="10"/>
      <c r="F13" s="10"/>
      <c r="G13" s="10"/>
    </row>
    <row r="14" spans="1:9" x14ac:dyDescent="0.25">
      <c r="A14" s="16"/>
      <c r="B14" s="14" t="s">
        <v>18</v>
      </c>
      <c r="C14" s="13">
        <f>C9+49</f>
        <v>43625</v>
      </c>
      <c r="D14" s="15" t="s">
        <v>37</v>
      </c>
      <c r="E14" s="10">
        <v>43982</v>
      </c>
      <c r="F14" s="10">
        <f>An</f>
        <v>2019</v>
      </c>
      <c r="G14" s="10"/>
      <c r="I14" s="3"/>
    </row>
    <row r="15" spans="1:9" x14ac:dyDescent="0.25">
      <c r="A15" s="3"/>
      <c r="B15" s="18" t="s">
        <v>19</v>
      </c>
      <c r="C15" s="13">
        <f>C9+50</f>
        <v>43626</v>
      </c>
      <c r="D15" s="48">
        <f t="shared" si="0"/>
        <v>43626</v>
      </c>
      <c r="E15" s="10"/>
      <c r="G15" s="10"/>
    </row>
    <row r="16" spans="1:9" x14ac:dyDescent="0.25">
      <c r="A16" s="10"/>
      <c r="B16" s="36" t="s">
        <v>29</v>
      </c>
      <c r="C16" s="13">
        <f>VALUE("14/07/"&amp;An)</f>
        <v>43660</v>
      </c>
      <c r="D16" s="15" t="s">
        <v>37</v>
      </c>
      <c r="E16" s="10">
        <v>44026</v>
      </c>
      <c r="F16" s="10">
        <f>An</f>
        <v>2019</v>
      </c>
      <c r="G16" s="10"/>
    </row>
    <row r="17" spans="1:7" s="6" customFormat="1" x14ac:dyDescent="0.25">
      <c r="A17" s="3"/>
      <c r="B17" s="12" t="s">
        <v>30</v>
      </c>
      <c r="C17" s="13">
        <f>VALUE("01/08/"&amp;An)</f>
        <v>43678</v>
      </c>
      <c r="D17" s="15">
        <f t="shared" si="0"/>
        <v>43678</v>
      </c>
      <c r="E17" s="10"/>
      <c r="F17" s="7"/>
      <c r="G17" s="10"/>
    </row>
    <row r="18" spans="1:7" x14ac:dyDescent="0.25">
      <c r="A18" s="19"/>
      <c r="B18" s="36" t="s">
        <v>31</v>
      </c>
      <c r="C18" s="13">
        <f>VALUE("15/08/"&amp;An)</f>
        <v>43692</v>
      </c>
      <c r="D18" s="15" t="s">
        <v>37</v>
      </c>
      <c r="E18" s="10">
        <v>44058</v>
      </c>
      <c r="F18" s="10">
        <f>An</f>
        <v>2019</v>
      </c>
      <c r="G18" s="10"/>
    </row>
    <row r="19" spans="1:7" s="6" customFormat="1" x14ac:dyDescent="0.25">
      <c r="A19" s="5">
        <f>C19</f>
        <v>43731</v>
      </c>
      <c r="B19" s="2" t="s">
        <v>38</v>
      </c>
      <c r="C19" s="1">
        <f>C5+266+CHOOSE(WEEKDAY(C$5,2),0,-1,-2,-3,3,2,1)</f>
        <v>43731</v>
      </c>
      <c r="D19" s="15">
        <f t="shared" si="0"/>
        <v>43731</v>
      </c>
      <c r="E19" s="10"/>
      <c r="F19" s="10"/>
      <c r="G19" s="10"/>
    </row>
    <row r="20" spans="1:7" x14ac:dyDescent="0.25">
      <c r="A20" s="19"/>
      <c r="B20" s="12" t="s">
        <v>23</v>
      </c>
      <c r="C20" s="13">
        <f>VALUE("01/11/"&amp;An)</f>
        <v>43770</v>
      </c>
      <c r="D20" s="15" t="s">
        <v>37</v>
      </c>
      <c r="E20" s="10">
        <v>44136</v>
      </c>
      <c r="F20" s="10">
        <f>An</f>
        <v>2019</v>
      </c>
      <c r="G20" s="10"/>
    </row>
    <row r="21" spans="1:7" x14ac:dyDescent="0.25">
      <c r="A21" s="19"/>
      <c r="B21" s="17" t="s">
        <v>25</v>
      </c>
      <c r="C21" s="13">
        <f>VALUE("11/11/"&amp;An)</f>
        <v>43780</v>
      </c>
      <c r="D21" s="15" t="s">
        <v>37</v>
      </c>
      <c r="E21" s="10">
        <v>44146</v>
      </c>
      <c r="F21" s="10">
        <f>An</f>
        <v>2019</v>
      </c>
      <c r="G21" s="10"/>
    </row>
    <row r="22" spans="1:7" x14ac:dyDescent="0.25">
      <c r="A22" s="2"/>
      <c r="B22" s="14" t="s">
        <v>20</v>
      </c>
      <c r="C22" s="13">
        <f>VALUE("25/12/"&amp;An)</f>
        <v>43824</v>
      </c>
      <c r="D22" s="15">
        <f t="shared" si="0"/>
        <v>43824</v>
      </c>
      <c r="E22" s="10"/>
      <c r="F22" s="10"/>
      <c r="G22" s="10"/>
    </row>
    <row r="23" spans="1:7" s="6" customFormat="1" x14ac:dyDescent="0.25">
      <c r="A23" s="3"/>
      <c r="B23" s="12" t="s">
        <v>24</v>
      </c>
      <c r="C23" s="13">
        <f>VALUE("26/12/"&amp;An)</f>
        <v>43825</v>
      </c>
      <c r="D23" s="15">
        <f t="shared" si="0"/>
        <v>43825</v>
      </c>
      <c r="E23" s="10"/>
      <c r="F23" s="10"/>
      <c r="G23" s="10"/>
    </row>
    <row r="24" spans="1:7" x14ac:dyDescent="0.25">
      <c r="B24" s="39" t="s">
        <v>12</v>
      </c>
      <c r="C24" s="40">
        <f>VALUE("01/01/"&amp;An_1)</f>
        <v>43831</v>
      </c>
      <c r="D24" s="41">
        <f t="shared" ref="D24:D29" si="1">C24</f>
        <v>43831</v>
      </c>
      <c r="E24" s="10"/>
      <c r="F24" s="10"/>
      <c r="G24" s="10"/>
    </row>
    <row r="25" spans="1:7" x14ac:dyDescent="0.25">
      <c r="A25" s="19"/>
      <c r="B25" s="42" t="s">
        <v>26</v>
      </c>
      <c r="C25" s="40">
        <f>VALUE("02/01/"&amp;An_1)</f>
        <v>43832</v>
      </c>
      <c r="D25" s="41">
        <f t="shared" si="1"/>
        <v>43832</v>
      </c>
      <c r="E25" s="10"/>
      <c r="G25" s="10"/>
    </row>
    <row r="26" spans="1:7" s="6" customFormat="1" x14ac:dyDescent="0.25">
      <c r="A26" s="19"/>
      <c r="B26" s="42" t="s">
        <v>27</v>
      </c>
      <c r="C26" s="40">
        <f>VALUE("01/03/"&amp;An_1)</f>
        <v>43891</v>
      </c>
      <c r="D26" s="41">
        <f t="shared" si="1"/>
        <v>43891</v>
      </c>
      <c r="E26" s="10"/>
      <c r="G26" s="10"/>
    </row>
    <row r="27" spans="1:7" s="6" customFormat="1" x14ac:dyDescent="0.25">
      <c r="A27" s="19"/>
      <c r="B27" s="42" t="s">
        <v>13</v>
      </c>
      <c r="C27" s="40">
        <f>$C$28-2</f>
        <v>43931</v>
      </c>
      <c r="D27" s="41">
        <f t="shared" si="1"/>
        <v>43931</v>
      </c>
      <c r="E27" s="10"/>
      <c r="G27" s="10"/>
    </row>
    <row r="28" spans="1:7" x14ac:dyDescent="0.25">
      <c r="A28" s="19"/>
      <c r="B28" s="37" t="s">
        <v>16</v>
      </c>
      <c r="C28" s="38">
        <f>ROUND(("4/"&amp;An_1)/7+MOD(19*MOD(An_1,19)-7,30)*14%,)*7-6</f>
        <v>43933</v>
      </c>
      <c r="D28" t="s">
        <v>37</v>
      </c>
      <c r="E28" s="41">
        <f>C28</f>
        <v>43933</v>
      </c>
      <c r="F28" s="10">
        <f>An_1</f>
        <v>2020</v>
      </c>
      <c r="G28" s="10"/>
    </row>
    <row r="29" spans="1:7" x14ac:dyDescent="0.25">
      <c r="A29" s="10"/>
      <c r="B29" s="43" t="s">
        <v>17</v>
      </c>
      <c r="C29" s="40">
        <f>C28+1</f>
        <v>43934</v>
      </c>
      <c r="D29" s="41">
        <f t="shared" si="1"/>
        <v>43934</v>
      </c>
      <c r="E29" s="10"/>
      <c r="F29" s="10"/>
      <c r="G29" s="10"/>
    </row>
    <row r="30" spans="1:7" x14ac:dyDescent="0.25">
      <c r="A30" s="20"/>
      <c r="B30" s="42" t="s">
        <v>21</v>
      </c>
      <c r="C30" s="40">
        <f>VALUE("01/05/"&amp;An_1)</f>
        <v>43952</v>
      </c>
      <c r="D30" s="41">
        <f t="shared" ref="D30:D41" si="2">C30</f>
        <v>43952</v>
      </c>
      <c r="E30" s="10"/>
      <c r="G30" s="10"/>
    </row>
    <row r="31" spans="1:7" x14ac:dyDescent="0.25">
      <c r="A31" s="10"/>
      <c r="B31" s="42" t="s">
        <v>28</v>
      </c>
      <c r="C31" s="40">
        <f>VALUE("08/05/"&amp;An_1)</f>
        <v>43959</v>
      </c>
      <c r="D31" t="s">
        <v>37</v>
      </c>
      <c r="E31" s="41">
        <f>C31</f>
        <v>43959</v>
      </c>
      <c r="F31">
        <f>An_1</f>
        <v>2020</v>
      </c>
      <c r="G31" s="10"/>
    </row>
    <row r="32" spans="1:7" x14ac:dyDescent="0.25">
      <c r="A32" s="10"/>
      <c r="B32" s="42" t="s">
        <v>22</v>
      </c>
      <c r="C32" s="40">
        <f>C28+39</f>
        <v>43972</v>
      </c>
      <c r="D32" s="41">
        <f t="shared" si="2"/>
        <v>43972</v>
      </c>
      <c r="E32" s="10"/>
      <c r="G32" s="10"/>
    </row>
    <row r="33" spans="1:7" x14ac:dyDescent="0.25">
      <c r="A33" s="10"/>
      <c r="B33" s="43" t="s">
        <v>18</v>
      </c>
      <c r="C33" s="40">
        <f>C28+49</f>
        <v>43982</v>
      </c>
      <c r="D33" t="s">
        <v>37</v>
      </c>
      <c r="E33" s="41">
        <f>C33</f>
        <v>43982</v>
      </c>
      <c r="F33" s="10">
        <f>An_1</f>
        <v>2020</v>
      </c>
      <c r="G33" s="10"/>
    </row>
    <row r="34" spans="1:7" x14ac:dyDescent="0.25">
      <c r="A34" s="10"/>
      <c r="B34" s="43" t="s">
        <v>19</v>
      </c>
      <c r="C34" s="40">
        <f>C28+50</f>
        <v>43983</v>
      </c>
      <c r="D34" s="48">
        <f t="shared" si="2"/>
        <v>43983</v>
      </c>
      <c r="E34" s="10"/>
      <c r="F34" s="10"/>
      <c r="G34" s="10"/>
    </row>
    <row r="35" spans="1:7" x14ac:dyDescent="0.25">
      <c r="A35" s="10"/>
      <c r="B35" s="42" t="s">
        <v>29</v>
      </c>
      <c r="C35" s="40">
        <f>VALUE("14/07/"&amp;An_1)</f>
        <v>44026</v>
      </c>
      <c r="D35" t="s">
        <v>37</v>
      </c>
      <c r="E35" s="41">
        <f>C35</f>
        <v>44026</v>
      </c>
      <c r="F35">
        <f>An_1</f>
        <v>2020</v>
      </c>
      <c r="G35" s="10"/>
    </row>
    <row r="36" spans="1:7" s="6" customFormat="1" x14ac:dyDescent="0.25">
      <c r="A36" s="10"/>
      <c r="B36" s="42" t="s">
        <v>30</v>
      </c>
      <c r="C36" s="40">
        <f>VALUE("01/08/"&amp;An_1)</f>
        <v>44044</v>
      </c>
      <c r="D36" s="41">
        <f t="shared" si="2"/>
        <v>44044</v>
      </c>
      <c r="E36" s="10"/>
      <c r="G36" s="10"/>
    </row>
    <row r="37" spans="1:7" x14ac:dyDescent="0.25">
      <c r="A37" s="10"/>
      <c r="B37" s="42" t="s">
        <v>31</v>
      </c>
      <c r="C37" s="40">
        <f>VALUE("15/08/"&amp;An_1)</f>
        <v>44058</v>
      </c>
      <c r="D37" t="s">
        <v>37</v>
      </c>
      <c r="E37" s="41">
        <f>C37</f>
        <v>44058</v>
      </c>
      <c r="F37">
        <f>An_1</f>
        <v>2020</v>
      </c>
      <c r="G37" s="10"/>
    </row>
    <row r="38" spans="1:7" s="6" customFormat="1" x14ac:dyDescent="0.25">
      <c r="A38" s="5">
        <f>C38</f>
        <v>44088</v>
      </c>
      <c r="B38" s="21" t="s">
        <v>38</v>
      </c>
      <c r="C38" s="22">
        <f>$C$24+259+CHOOSE(WEEKDAY(C$24,2),0,-1,-2,-3,3,2,1)</f>
        <v>44088</v>
      </c>
      <c r="D38" s="41">
        <f t="shared" si="2"/>
        <v>44088</v>
      </c>
      <c r="E38" s="10"/>
      <c r="G38" s="10"/>
    </row>
    <row r="39" spans="1:7" x14ac:dyDescent="0.25">
      <c r="A39" s="10"/>
      <c r="B39" s="47" t="s">
        <v>23</v>
      </c>
      <c r="C39" s="44">
        <f>VALUE("01/11/"&amp;An_1)</f>
        <v>44136</v>
      </c>
      <c r="D39" t="s">
        <v>37</v>
      </c>
      <c r="E39" s="41">
        <f>C39</f>
        <v>44136</v>
      </c>
      <c r="F39">
        <f>An_1</f>
        <v>2020</v>
      </c>
      <c r="G39" s="10"/>
    </row>
    <row r="40" spans="1:7" x14ac:dyDescent="0.25">
      <c r="A40" s="10"/>
      <c r="B40" s="45" t="s">
        <v>25</v>
      </c>
      <c r="C40" s="44">
        <f>VALUE("11/11/"&amp;An_1)</f>
        <v>44146</v>
      </c>
      <c r="D40" t="s">
        <v>37</v>
      </c>
      <c r="E40" s="41">
        <f>C40</f>
        <v>44146</v>
      </c>
      <c r="F40">
        <f>An_1</f>
        <v>2020</v>
      </c>
      <c r="G40" s="10"/>
    </row>
    <row r="41" spans="1:7" x14ac:dyDescent="0.25">
      <c r="A41" s="10"/>
      <c r="B41" s="46" t="s">
        <v>20</v>
      </c>
      <c r="C41" s="44">
        <f>VALUE("25/12/"&amp;An_1)</f>
        <v>44190</v>
      </c>
      <c r="D41" s="41">
        <f t="shared" si="2"/>
        <v>44190</v>
      </c>
      <c r="E41" s="10"/>
      <c r="G41" s="10"/>
    </row>
    <row r="42" spans="1:7" s="6" customFormat="1" x14ac:dyDescent="0.25">
      <c r="A42" s="10"/>
      <c r="B42" s="46" t="s">
        <v>24</v>
      </c>
      <c r="C42" s="44">
        <f>VALUE("26/12/"&amp;An_1)</f>
        <v>44191</v>
      </c>
      <c r="D42" s="41">
        <f t="shared" ref="D42:D61" si="3">C42</f>
        <v>44191</v>
      </c>
      <c r="E42" s="10"/>
      <c r="G42" s="10"/>
    </row>
    <row r="43" spans="1:7" s="6" customFormat="1" x14ac:dyDescent="0.25">
      <c r="A43" s="10"/>
      <c r="B43" s="69" t="s">
        <v>12</v>
      </c>
      <c r="C43" s="70">
        <f>VALUE("01/01/"&amp;An_2)</f>
        <v>44197</v>
      </c>
      <c r="D43" s="71">
        <f t="shared" si="3"/>
        <v>44197</v>
      </c>
      <c r="E43" s="10"/>
      <c r="G43" s="10"/>
    </row>
    <row r="44" spans="1:7" s="6" customFormat="1" x14ac:dyDescent="0.25">
      <c r="A44" s="10"/>
      <c r="B44" s="72" t="s">
        <v>26</v>
      </c>
      <c r="C44" s="70">
        <f>VALUE("02/01/"&amp;An_2)</f>
        <v>44198</v>
      </c>
      <c r="D44" s="71">
        <f t="shared" si="3"/>
        <v>44198</v>
      </c>
      <c r="E44" s="10"/>
      <c r="G44" s="10"/>
    </row>
    <row r="45" spans="1:7" s="6" customFormat="1" x14ac:dyDescent="0.25">
      <c r="A45" s="10"/>
      <c r="B45" s="72" t="s">
        <v>27</v>
      </c>
      <c r="C45" s="70">
        <f>VALUE("01/03/"&amp;An_2)</f>
        <v>44256</v>
      </c>
      <c r="D45" s="71">
        <f t="shared" si="3"/>
        <v>44256</v>
      </c>
      <c r="E45" s="10"/>
      <c r="G45" s="10"/>
    </row>
    <row r="46" spans="1:7" s="6" customFormat="1" x14ac:dyDescent="0.25">
      <c r="A46" s="10"/>
      <c r="B46" s="72" t="s">
        <v>13</v>
      </c>
      <c r="C46" s="70">
        <f>$C$47-2</f>
        <v>44288</v>
      </c>
      <c r="D46" s="71">
        <f t="shared" si="3"/>
        <v>44288</v>
      </c>
      <c r="E46" s="10"/>
      <c r="G46" s="10"/>
    </row>
    <row r="47" spans="1:7" s="6" customFormat="1" x14ac:dyDescent="0.25">
      <c r="A47" s="10"/>
      <c r="B47" s="37" t="s">
        <v>16</v>
      </c>
      <c r="C47" s="38">
        <f>ROUND(("4/"&amp;An_2)/7+MOD(19*MOD(An_2,19)-7,30)*14%,)*7-6</f>
        <v>44290</v>
      </c>
      <c r="D47" s="6" t="s">
        <v>37</v>
      </c>
      <c r="E47" s="71">
        <f>C47</f>
        <v>44290</v>
      </c>
      <c r="F47" s="6">
        <f>An_2</f>
        <v>2021</v>
      </c>
      <c r="G47" s="10"/>
    </row>
    <row r="48" spans="1:7" s="6" customFormat="1" x14ac:dyDescent="0.25">
      <c r="A48" s="10"/>
      <c r="B48" s="73" t="s">
        <v>17</v>
      </c>
      <c r="C48" s="70">
        <f>C47+1</f>
        <v>44291</v>
      </c>
      <c r="D48" s="71">
        <f t="shared" si="3"/>
        <v>44291</v>
      </c>
      <c r="E48" s="10"/>
      <c r="G48" s="10"/>
    </row>
    <row r="49" spans="1:8" s="6" customFormat="1" x14ac:dyDescent="0.25">
      <c r="A49" s="10"/>
      <c r="B49" s="72" t="s">
        <v>21</v>
      </c>
      <c r="C49" s="70">
        <f>VALUE("01/05/"&amp;An_2)</f>
        <v>44317</v>
      </c>
      <c r="D49" s="71">
        <f t="shared" si="3"/>
        <v>44317</v>
      </c>
      <c r="E49" s="10"/>
      <c r="G49" s="10"/>
    </row>
    <row r="50" spans="1:8" s="6" customFormat="1" x14ac:dyDescent="0.25">
      <c r="A50" s="10"/>
      <c r="B50" s="72" t="s">
        <v>28</v>
      </c>
      <c r="C50" s="70">
        <f>VALUE("08/05/"&amp;An_2)</f>
        <v>44324</v>
      </c>
      <c r="D50" s="6" t="s">
        <v>37</v>
      </c>
      <c r="E50" s="71">
        <f>C50</f>
        <v>44324</v>
      </c>
      <c r="F50" s="6">
        <f>An_2</f>
        <v>2021</v>
      </c>
      <c r="G50" s="10"/>
    </row>
    <row r="51" spans="1:8" s="6" customFormat="1" x14ac:dyDescent="0.25">
      <c r="A51" s="10"/>
      <c r="B51" s="72" t="s">
        <v>22</v>
      </c>
      <c r="C51" s="70">
        <f>C47+39</f>
        <v>44329</v>
      </c>
      <c r="D51" s="71">
        <f t="shared" si="3"/>
        <v>44329</v>
      </c>
      <c r="E51" s="10"/>
      <c r="G51" s="10"/>
    </row>
    <row r="52" spans="1:8" s="6" customFormat="1" x14ac:dyDescent="0.25">
      <c r="A52" s="10"/>
      <c r="B52" s="73" t="s">
        <v>18</v>
      </c>
      <c r="C52" s="70">
        <f>C47+49</f>
        <v>44339</v>
      </c>
      <c r="D52" s="6" t="s">
        <v>37</v>
      </c>
      <c r="E52" s="71">
        <f>C52</f>
        <v>44339</v>
      </c>
      <c r="F52" s="6">
        <f>An_2</f>
        <v>2021</v>
      </c>
      <c r="G52" s="10"/>
    </row>
    <row r="53" spans="1:8" s="6" customFormat="1" x14ac:dyDescent="0.25">
      <c r="A53" s="10"/>
      <c r="B53" s="73" t="s">
        <v>19</v>
      </c>
      <c r="C53" s="70">
        <f>C47+50</f>
        <v>44340</v>
      </c>
      <c r="D53" s="48">
        <f t="shared" si="3"/>
        <v>44340</v>
      </c>
      <c r="E53" s="10"/>
      <c r="G53" s="10"/>
    </row>
    <row r="54" spans="1:8" s="6" customFormat="1" x14ac:dyDescent="0.25">
      <c r="A54" s="10"/>
      <c r="B54" s="72" t="s">
        <v>29</v>
      </c>
      <c r="C54" s="70">
        <f>VALUE("14/07/"&amp;An_2)</f>
        <v>44391</v>
      </c>
      <c r="D54" s="6" t="s">
        <v>37</v>
      </c>
      <c r="E54" s="71">
        <f>C54</f>
        <v>44391</v>
      </c>
      <c r="F54" s="6">
        <f>An_2</f>
        <v>2021</v>
      </c>
      <c r="G54" s="10"/>
    </row>
    <row r="55" spans="1:8" s="6" customFormat="1" x14ac:dyDescent="0.25">
      <c r="A55" s="10"/>
      <c r="B55" s="72" t="s">
        <v>30</v>
      </c>
      <c r="C55" s="70">
        <f>VALUE("01/08/"&amp;An_2)</f>
        <v>44409</v>
      </c>
      <c r="D55" s="71">
        <f t="shared" si="3"/>
        <v>44409</v>
      </c>
      <c r="E55" s="10"/>
      <c r="G55" s="10"/>
    </row>
    <row r="56" spans="1:8" s="6" customFormat="1" x14ac:dyDescent="0.25">
      <c r="A56" s="10"/>
      <c r="B56" s="72" t="s">
        <v>31</v>
      </c>
      <c r="C56" s="70">
        <f>VALUE("15/08/"&amp;An_2)</f>
        <v>44423</v>
      </c>
      <c r="D56" s="6" t="s">
        <v>37</v>
      </c>
      <c r="E56" s="71">
        <f>C56</f>
        <v>44423</v>
      </c>
      <c r="F56" s="6">
        <f>An_2</f>
        <v>2021</v>
      </c>
      <c r="G56" s="10"/>
    </row>
    <row r="57" spans="1:8" s="6" customFormat="1" x14ac:dyDescent="0.25">
      <c r="A57" s="10"/>
      <c r="B57" s="21" t="s">
        <v>38</v>
      </c>
      <c r="C57" s="22">
        <f>$C$43+259+CHOOSE(WEEKDAY(C$43,2),0,-1,-2,-3,3,2,1)</f>
        <v>44459</v>
      </c>
      <c r="D57" s="71">
        <f t="shared" si="3"/>
        <v>44459</v>
      </c>
      <c r="E57" s="10"/>
      <c r="G57" s="10"/>
    </row>
    <row r="58" spans="1:8" x14ac:dyDescent="0.25">
      <c r="A58" s="10"/>
      <c r="B58" s="74" t="s">
        <v>23</v>
      </c>
      <c r="C58" s="75">
        <f>VALUE("01/11/"&amp;An_2)</f>
        <v>44501</v>
      </c>
      <c r="D58" t="s">
        <v>37</v>
      </c>
      <c r="E58" s="71">
        <f>C58</f>
        <v>44501</v>
      </c>
      <c r="F58">
        <f>An_2</f>
        <v>2021</v>
      </c>
      <c r="G58" s="10"/>
    </row>
    <row r="59" spans="1:8" ht="15.75" x14ac:dyDescent="0.25">
      <c r="A59" s="23"/>
      <c r="B59" s="76" t="s">
        <v>25</v>
      </c>
      <c r="C59" s="75">
        <f>VALUE("11/11/"&amp;An_2)</f>
        <v>44511</v>
      </c>
      <c r="D59" t="s">
        <v>37</v>
      </c>
      <c r="E59" s="71">
        <f>C59</f>
        <v>44511</v>
      </c>
      <c r="F59" s="24">
        <f>An_2</f>
        <v>2021</v>
      </c>
      <c r="G59" s="24"/>
      <c r="H59" s="25"/>
    </row>
    <row r="60" spans="1:8" x14ac:dyDescent="0.25">
      <c r="A60" s="24"/>
      <c r="B60" s="77" t="s">
        <v>20</v>
      </c>
      <c r="C60" s="75">
        <f>VALUE("25/12/"&amp;An_2)</f>
        <v>44555</v>
      </c>
      <c r="D60" s="71">
        <f t="shared" si="3"/>
        <v>44555</v>
      </c>
      <c r="E60" s="24"/>
      <c r="F60" s="24"/>
      <c r="G60" s="24"/>
      <c r="H60" s="25"/>
    </row>
    <row r="61" spans="1:8" s="6" customFormat="1" x14ac:dyDescent="0.25">
      <c r="A61" s="24"/>
      <c r="B61" s="77" t="s">
        <v>24</v>
      </c>
      <c r="C61" s="75">
        <f>VALUE("26/12/"&amp;An_2)</f>
        <v>44556</v>
      </c>
      <c r="D61" s="71">
        <f t="shared" si="3"/>
        <v>44556</v>
      </c>
      <c r="E61" s="24"/>
      <c r="F61" s="24"/>
      <c r="G61" s="24"/>
      <c r="H61" s="25"/>
    </row>
    <row r="62" spans="1:8" s="6" customFormat="1" x14ac:dyDescent="0.25">
      <c r="A62" s="24"/>
      <c r="B62" s="78" t="s">
        <v>12</v>
      </c>
      <c r="C62" s="79">
        <f>VALUE("01/01/"&amp;An_3)</f>
        <v>44562</v>
      </c>
      <c r="D62" s="80">
        <f t="shared" ref="D62:D80" si="4">C62</f>
        <v>44562</v>
      </c>
      <c r="E62" s="24"/>
      <c r="F62" s="24"/>
      <c r="G62" s="24"/>
      <c r="H62" s="25"/>
    </row>
    <row r="63" spans="1:8" s="6" customFormat="1" x14ac:dyDescent="0.25">
      <c r="A63" s="24"/>
      <c r="B63" s="81" t="s">
        <v>26</v>
      </c>
      <c r="C63" s="79">
        <f>VALUE("02/01/"&amp;An_3)</f>
        <v>44563</v>
      </c>
      <c r="D63" s="80">
        <f t="shared" si="4"/>
        <v>44563</v>
      </c>
      <c r="E63" s="24"/>
      <c r="F63" s="24"/>
      <c r="G63" s="24"/>
      <c r="H63" s="25"/>
    </row>
    <row r="64" spans="1:8" s="6" customFormat="1" x14ac:dyDescent="0.25">
      <c r="A64" s="24"/>
      <c r="B64" s="81" t="s">
        <v>27</v>
      </c>
      <c r="C64" s="79">
        <f>VALUE("01/03/"&amp;An_3)</f>
        <v>44621</v>
      </c>
      <c r="D64" s="80">
        <f t="shared" si="4"/>
        <v>44621</v>
      </c>
      <c r="E64" s="24"/>
      <c r="F64" s="24"/>
      <c r="G64" s="24"/>
      <c r="H64" s="25"/>
    </row>
    <row r="65" spans="1:8" s="6" customFormat="1" x14ac:dyDescent="0.25">
      <c r="A65" s="24"/>
      <c r="B65" s="81" t="s">
        <v>13</v>
      </c>
      <c r="C65" s="79">
        <f>$C$66-2</f>
        <v>44666</v>
      </c>
      <c r="D65" s="80">
        <f t="shared" si="4"/>
        <v>44666</v>
      </c>
      <c r="E65" s="24"/>
      <c r="F65" s="24"/>
      <c r="G65" s="24"/>
      <c r="H65" s="25"/>
    </row>
    <row r="66" spans="1:8" s="6" customFormat="1" x14ac:dyDescent="0.25">
      <c r="A66" s="24"/>
      <c r="B66" s="37" t="s">
        <v>16</v>
      </c>
      <c r="C66" s="38">
        <f>ROUND(("4/"&amp;An_3)/7+MOD(19*MOD(An_3,19)-7,30)*14%,)*7-6</f>
        <v>44668</v>
      </c>
      <c r="D66" s="6" t="s">
        <v>37</v>
      </c>
      <c r="E66" s="80">
        <f>C66</f>
        <v>44668</v>
      </c>
      <c r="F66" s="24">
        <f>An_3</f>
        <v>2022</v>
      </c>
      <c r="G66" s="24"/>
      <c r="H66" s="25"/>
    </row>
    <row r="67" spans="1:8" s="6" customFormat="1" x14ac:dyDescent="0.25">
      <c r="A67" s="24"/>
      <c r="B67" s="82" t="s">
        <v>17</v>
      </c>
      <c r="C67" s="79">
        <f>C66+1</f>
        <v>44669</v>
      </c>
      <c r="D67" s="80">
        <f t="shared" si="4"/>
        <v>44669</v>
      </c>
      <c r="E67" s="24"/>
      <c r="F67" s="24"/>
      <c r="G67" s="24"/>
      <c r="H67" s="25"/>
    </row>
    <row r="68" spans="1:8" s="6" customFormat="1" x14ac:dyDescent="0.25">
      <c r="A68" s="24"/>
      <c r="B68" s="81" t="s">
        <v>21</v>
      </c>
      <c r="C68" s="79">
        <f>VALUE("01/05/"&amp;An_3)</f>
        <v>44682</v>
      </c>
      <c r="D68" s="80">
        <f t="shared" si="4"/>
        <v>44682</v>
      </c>
      <c r="E68" s="24"/>
      <c r="F68" s="24"/>
      <c r="G68" s="24"/>
      <c r="H68" s="25"/>
    </row>
    <row r="69" spans="1:8" s="6" customFormat="1" x14ac:dyDescent="0.25">
      <c r="A69" s="24"/>
      <c r="B69" s="81" t="s">
        <v>28</v>
      </c>
      <c r="C69" s="79">
        <f>VALUE("08/05/"&amp;An_3)</f>
        <v>44689</v>
      </c>
      <c r="D69" s="6" t="s">
        <v>37</v>
      </c>
      <c r="E69" s="80">
        <f>C69</f>
        <v>44689</v>
      </c>
      <c r="F69" s="24">
        <f>An_3</f>
        <v>2022</v>
      </c>
      <c r="G69" s="24"/>
      <c r="H69" s="25"/>
    </row>
    <row r="70" spans="1:8" s="6" customFormat="1" x14ac:dyDescent="0.25">
      <c r="A70" s="24"/>
      <c r="B70" s="81" t="s">
        <v>22</v>
      </c>
      <c r="C70" s="79">
        <f>C66+39</f>
        <v>44707</v>
      </c>
      <c r="D70" s="80">
        <f t="shared" si="4"/>
        <v>44707</v>
      </c>
      <c r="E70" s="24"/>
      <c r="F70" s="24"/>
      <c r="G70" s="24"/>
      <c r="H70" s="25"/>
    </row>
    <row r="71" spans="1:8" s="6" customFormat="1" x14ac:dyDescent="0.25">
      <c r="A71" s="24"/>
      <c r="B71" s="82" t="s">
        <v>18</v>
      </c>
      <c r="C71" s="79">
        <f>C66+49</f>
        <v>44717</v>
      </c>
      <c r="D71" s="6" t="s">
        <v>37</v>
      </c>
      <c r="E71" s="80">
        <f>C71</f>
        <v>44717</v>
      </c>
      <c r="F71" s="24">
        <f>An_3</f>
        <v>2022</v>
      </c>
      <c r="G71" s="24"/>
      <c r="H71" s="25"/>
    </row>
    <row r="72" spans="1:8" s="6" customFormat="1" x14ac:dyDescent="0.25">
      <c r="A72" s="24"/>
      <c r="B72" s="82" t="s">
        <v>19</v>
      </c>
      <c r="C72" s="79">
        <f>C66+50</f>
        <v>44718</v>
      </c>
      <c r="D72" s="48">
        <f t="shared" si="4"/>
        <v>44718</v>
      </c>
      <c r="E72" s="24"/>
      <c r="F72" s="24"/>
      <c r="G72" s="24"/>
      <c r="H72" s="25"/>
    </row>
    <row r="73" spans="1:8" s="6" customFormat="1" x14ac:dyDescent="0.25">
      <c r="A73" s="24"/>
      <c r="B73" s="81" t="s">
        <v>29</v>
      </c>
      <c r="C73" s="79">
        <f>VALUE("14/07/"&amp;An_3)</f>
        <v>44756</v>
      </c>
      <c r="D73" s="6" t="s">
        <v>37</v>
      </c>
      <c r="E73" s="80">
        <f>C73</f>
        <v>44756</v>
      </c>
      <c r="F73" s="24">
        <f>An_3</f>
        <v>2022</v>
      </c>
      <c r="G73" s="24"/>
      <c r="H73" s="25"/>
    </row>
    <row r="74" spans="1:8" s="6" customFormat="1" x14ac:dyDescent="0.25">
      <c r="A74" s="24"/>
      <c r="B74" s="81" t="s">
        <v>30</v>
      </c>
      <c r="C74" s="79">
        <f>VALUE("01/08/"&amp;An_3)</f>
        <v>44774</v>
      </c>
      <c r="D74" s="80">
        <f t="shared" si="4"/>
        <v>44774</v>
      </c>
      <c r="E74" s="24"/>
      <c r="F74" s="24"/>
      <c r="G74" s="24"/>
      <c r="H74" s="25"/>
    </row>
    <row r="75" spans="1:8" s="6" customFormat="1" x14ac:dyDescent="0.25">
      <c r="A75" s="24"/>
      <c r="B75" s="81" t="s">
        <v>31</v>
      </c>
      <c r="C75" s="79">
        <f>VALUE("15/08/"&amp;An_3)</f>
        <v>44788</v>
      </c>
      <c r="D75" s="6" t="s">
        <v>37</v>
      </c>
      <c r="E75" s="80">
        <f>C75</f>
        <v>44788</v>
      </c>
      <c r="F75" s="24">
        <f>An_3</f>
        <v>2022</v>
      </c>
      <c r="G75" s="24"/>
      <c r="H75" s="25"/>
    </row>
    <row r="76" spans="1:8" x14ac:dyDescent="0.25">
      <c r="A76" s="24"/>
      <c r="B76" s="21" t="s">
        <v>38</v>
      </c>
      <c r="C76" s="22">
        <f>$C$62+259+CHOOSE(WEEKDAY(C$62,2),0,-1,-2,-3,3,2,1)</f>
        <v>44823</v>
      </c>
      <c r="D76" s="80">
        <f t="shared" si="4"/>
        <v>44823</v>
      </c>
      <c r="E76" s="24"/>
      <c r="G76" s="24"/>
      <c r="H76" s="25"/>
    </row>
    <row r="77" spans="1:8" x14ac:dyDescent="0.25">
      <c r="A77" s="24"/>
      <c r="B77" s="83" t="s">
        <v>23</v>
      </c>
      <c r="C77" s="84">
        <f>VALUE("01/11/"&amp;An_3)</f>
        <v>44866</v>
      </c>
      <c r="D77" t="s">
        <v>37</v>
      </c>
      <c r="E77" s="80">
        <f>C77</f>
        <v>44866</v>
      </c>
      <c r="F77">
        <f>An_3</f>
        <v>2022</v>
      </c>
      <c r="G77" s="24"/>
      <c r="H77" s="25"/>
    </row>
    <row r="78" spans="1:8" x14ac:dyDescent="0.25">
      <c r="A78" s="28"/>
      <c r="B78" s="85" t="s">
        <v>25</v>
      </c>
      <c r="C78" s="84">
        <f>VALUE("11/11/"&amp;An_3)</f>
        <v>44876</v>
      </c>
      <c r="D78" t="s">
        <v>37</v>
      </c>
      <c r="E78" s="80">
        <f>C78</f>
        <v>44876</v>
      </c>
      <c r="F78" s="24">
        <f>An_3</f>
        <v>2022</v>
      </c>
      <c r="G78" s="24"/>
      <c r="H78" s="25"/>
    </row>
    <row r="79" spans="1:8" x14ac:dyDescent="0.25">
      <c r="A79" s="28"/>
      <c r="B79" s="86" t="s">
        <v>20</v>
      </c>
      <c r="C79" s="84">
        <f>VALUE("25/12/"&amp;An_3)</f>
        <v>44920</v>
      </c>
      <c r="D79" s="80">
        <f t="shared" si="4"/>
        <v>44920</v>
      </c>
      <c r="E79" s="24"/>
      <c r="F79" s="24"/>
      <c r="G79" s="24"/>
      <c r="H79" s="25"/>
    </row>
    <row r="80" spans="1:8" x14ac:dyDescent="0.25">
      <c r="A80" s="28"/>
      <c r="B80" s="86" t="s">
        <v>24</v>
      </c>
      <c r="C80" s="84">
        <f>VALUE("26/12/"&amp;An_3)</f>
        <v>44921</v>
      </c>
      <c r="D80" s="80">
        <f t="shared" si="4"/>
        <v>44921</v>
      </c>
      <c r="E80" s="24"/>
      <c r="F80" s="24"/>
      <c r="G80" s="24"/>
      <c r="H80" s="25"/>
    </row>
    <row r="81" spans="1:8" x14ac:dyDescent="0.25">
      <c r="A81" s="28"/>
      <c r="B81" s="24"/>
      <c r="C81" s="27"/>
      <c r="D81" s="28"/>
      <c r="E81" s="24"/>
      <c r="F81" s="24"/>
      <c r="G81" s="24"/>
      <c r="H81" s="25"/>
    </row>
    <row r="82" spans="1:8" x14ac:dyDescent="0.25">
      <c r="A82" s="28"/>
      <c r="B82" s="24"/>
      <c r="C82" s="27"/>
      <c r="D82" s="28"/>
      <c r="E82" s="24"/>
      <c r="F82" s="24"/>
      <c r="G82" s="24"/>
      <c r="H82" s="25"/>
    </row>
    <row r="83" spans="1:8" x14ac:dyDescent="0.25">
      <c r="A83" s="28"/>
      <c r="B83" s="24"/>
      <c r="C83" s="27"/>
      <c r="D83" s="30"/>
      <c r="E83" s="24"/>
      <c r="F83" s="24"/>
      <c r="G83" s="24"/>
      <c r="H83" s="25"/>
    </row>
    <row r="84" spans="1:8" x14ac:dyDescent="0.25">
      <c r="A84" s="24"/>
      <c r="B84" s="26"/>
      <c r="C84" s="27"/>
      <c r="D84" s="28"/>
      <c r="E84" s="24"/>
      <c r="F84" s="31"/>
      <c r="G84" s="24"/>
      <c r="H84" s="25"/>
    </row>
    <row r="85" spans="1:8" x14ac:dyDescent="0.25">
      <c r="A85" s="32"/>
      <c r="B85" s="26"/>
      <c r="C85" s="27"/>
      <c r="D85" s="28"/>
      <c r="E85" s="24"/>
      <c r="F85" s="24"/>
      <c r="G85" s="24"/>
      <c r="H85" s="25"/>
    </row>
    <row r="86" spans="1:8" x14ac:dyDescent="0.25">
      <c r="A86" s="32"/>
      <c r="B86" s="26"/>
      <c r="C86" s="27"/>
      <c r="D86" s="28"/>
      <c r="E86" s="24"/>
      <c r="F86" s="24"/>
      <c r="G86" s="24"/>
      <c r="H86" s="25"/>
    </row>
    <row r="87" spans="1:8" x14ac:dyDescent="0.25">
      <c r="A87" s="32"/>
      <c r="B87" s="26"/>
      <c r="C87" s="27"/>
      <c r="D87" s="28"/>
      <c r="E87" s="24"/>
      <c r="F87" s="24"/>
      <c r="G87" s="24"/>
      <c r="H87" s="25"/>
    </row>
    <row r="88" spans="1:8" x14ac:dyDescent="0.25">
      <c r="A88" s="32"/>
      <c r="B88" s="24"/>
      <c r="C88" s="27"/>
      <c r="D88" s="28"/>
      <c r="E88" s="24"/>
      <c r="F88" s="24"/>
      <c r="G88" s="24"/>
      <c r="H88" s="25"/>
    </row>
    <row r="89" spans="1:8" x14ac:dyDescent="0.25">
      <c r="A89" s="32"/>
      <c r="B89" s="26"/>
      <c r="C89" s="27"/>
      <c r="D89" s="28"/>
      <c r="E89" s="24"/>
      <c r="F89" s="24"/>
      <c r="G89" s="24"/>
      <c r="H89" s="25"/>
    </row>
    <row r="90" spans="1:8" x14ac:dyDescent="0.25">
      <c r="A90" s="32"/>
      <c r="B90" s="24"/>
      <c r="C90" s="27"/>
      <c r="D90" s="28"/>
      <c r="E90" s="24"/>
      <c r="F90" s="24"/>
      <c r="G90" s="24"/>
      <c r="H90" s="25"/>
    </row>
    <row r="91" spans="1:8" x14ac:dyDescent="0.25">
      <c r="A91" s="32"/>
      <c r="B91" s="24"/>
      <c r="C91" s="27"/>
      <c r="D91" s="28"/>
      <c r="E91" s="24"/>
      <c r="F91" s="24"/>
      <c r="G91" s="24"/>
      <c r="H91" s="25"/>
    </row>
    <row r="92" spans="1:8" x14ac:dyDescent="0.25">
      <c r="A92" s="24"/>
      <c r="B92" s="26"/>
      <c r="C92" s="27"/>
      <c r="D92" s="28"/>
      <c r="E92" s="24"/>
      <c r="F92" s="24"/>
      <c r="G92" s="24"/>
      <c r="H92" s="25"/>
    </row>
    <row r="93" spans="1:8" x14ac:dyDescent="0.25">
      <c r="A93" s="33"/>
      <c r="B93" s="29"/>
      <c r="C93" s="27"/>
      <c r="D93" s="28"/>
      <c r="E93" s="24"/>
      <c r="F93" s="24"/>
      <c r="G93" s="24"/>
      <c r="H93" s="25"/>
    </row>
    <row r="94" spans="1:8" x14ac:dyDescent="0.25">
      <c r="A94" s="24"/>
      <c r="B94" s="24"/>
      <c r="C94" s="27"/>
      <c r="D94" s="28"/>
      <c r="E94" s="24"/>
      <c r="F94" s="24"/>
      <c r="G94" s="24"/>
      <c r="H94" s="25"/>
    </row>
    <row r="95" spans="1:8" x14ac:dyDescent="0.25">
      <c r="A95" s="24"/>
      <c r="B95" s="24"/>
      <c r="C95" s="27"/>
      <c r="D95" s="30"/>
      <c r="E95" s="24"/>
      <c r="F95" s="24"/>
      <c r="G95" s="24"/>
      <c r="H95" s="25"/>
    </row>
    <row r="96" spans="1:8" x14ac:dyDescent="0.25">
      <c r="A96" s="24"/>
      <c r="B96" s="24"/>
      <c r="C96" s="27"/>
      <c r="D96" s="28"/>
      <c r="E96" s="24"/>
      <c r="F96" s="24"/>
      <c r="G96" s="24"/>
      <c r="H96" s="25"/>
    </row>
    <row r="97" spans="1:8" x14ac:dyDescent="0.25">
      <c r="A97" s="24"/>
      <c r="B97" s="26"/>
      <c r="C97" s="27"/>
      <c r="D97" s="28"/>
      <c r="E97" s="24"/>
      <c r="F97" s="24"/>
      <c r="G97" s="24"/>
      <c r="H97" s="25"/>
    </row>
    <row r="98" spans="1:8" x14ac:dyDescent="0.25">
      <c r="A98" s="24"/>
      <c r="B98" s="26"/>
      <c r="C98" s="27"/>
      <c r="D98" s="28"/>
      <c r="E98" s="24"/>
      <c r="F98" s="24"/>
      <c r="G98" s="24"/>
      <c r="H98" s="25"/>
    </row>
    <row r="99" spans="1:8" x14ac:dyDescent="0.25">
      <c r="A99" s="24"/>
      <c r="B99" s="26"/>
      <c r="C99" s="27"/>
      <c r="D99" s="28"/>
      <c r="E99" s="24"/>
      <c r="F99" s="24"/>
      <c r="G99" s="24"/>
      <c r="H99" s="25"/>
    </row>
    <row r="100" spans="1:8" x14ac:dyDescent="0.25">
      <c r="A100" s="24"/>
      <c r="B100" s="26"/>
      <c r="C100" s="27"/>
      <c r="D100" s="28"/>
      <c r="E100" s="24"/>
      <c r="F100" s="24"/>
      <c r="G100" s="24"/>
      <c r="H100" s="25"/>
    </row>
    <row r="101" spans="1:8" x14ac:dyDescent="0.25">
      <c r="A101" s="24"/>
      <c r="B101" s="24"/>
      <c r="C101" s="27"/>
      <c r="D101" s="28"/>
      <c r="E101" s="24"/>
      <c r="F101" s="24"/>
      <c r="G101" s="24"/>
      <c r="H101" s="25"/>
    </row>
    <row r="102" spans="1:8" x14ac:dyDescent="0.25">
      <c r="A102" s="24"/>
      <c r="B102" s="24"/>
      <c r="C102" s="27"/>
      <c r="D102" s="24"/>
      <c r="E102" s="24"/>
      <c r="F102" s="24"/>
      <c r="G102" s="24"/>
      <c r="H102" s="25"/>
    </row>
    <row r="103" spans="1:8" x14ac:dyDescent="0.25">
      <c r="A103" s="24"/>
      <c r="B103" s="24"/>
      <c r="C103" s="24"/>
      <c r="D103" s="24"/>
      <c r="E103" s="24"/>
      <c r="F103" s="24"/>
      <c r="G103" s="24"/>
      <c r="H103" s="25"/>
    </row>
  </sheetData>
  <phoneticPr fontId="3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3" name="Spinner 10">
              <controlPr defaultSize="0" autoPict="0">
                <anchor moveWithCells="1" sizeWithCells="1">
                  <from>
                    <xdr:col>2</xdr:col>
                    <xdr:colOff>428625</xdr:colOff>
                    <xdr:row>0</xdr:row>
                    <xdr:rowOff>0</xdr:rowOff>
                  </from>
                  <to>
                    <xdr:col>2</xdr:col>
                    <xdr:colOff>733425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Calendrier 1</vt:lpstr>
      <vt:lpstr>Calendrier 2</vt:lpstr>
      <vt:lpstr>Calendrier 3</vt:lpstr>
      <vt:lpstr>Calendrier 4</vt:lpstr>
      <vt:lpstr>fériés</vt:lpstr>
      <vt:lpstr>An</vt:lpstr>
      <vt:lpstr>An_1</vt:lpstr>
      <vt:lpstr>An_2</vt:lpstr>
      <vt:lpstr>An_3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Costa</dc:creator>
  <cp:lastModifiedBy>Georges</cp:lastModifiedBy>
  <cp:lastPrinted>2019-11-16T16:06:22Z</cp:lastPrinted>
  <dcterms:created xsi:type="dcterms:W3CDTF">2019-10-05T15:36:48Z</dcterms:created>
  <dcterms:modified xsi:type="dcterms:W3CDTF">2019-12-01T17:12:51Z</dcterms:modified>
</cp:coreProperties>
</file>