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325379\Desktop\PERSO\BROCHURE MUTATION\CASTEL MANSART\FORMATION IMMO\"/>
    </mc:Choice>
  </mc:AlternateContent>
  <bookViews>
    <workbookView xWindow="0" yWindow="0" windowWidth="20490" windowHeight="7770"/>
  </bookViews>
  <sheets>
    <sheet name="Masque Saisie" sheetId="1" r:id="rId1"/>
    <sheet name="Tableau amortissement bancaire" sheetId="5" r:id="rId2"/>
    <sheet name="Tarif moyen Nuitée" sheetId="2" r:id="rId3"/>
    <sheet name="Tarifs CA Nb de Nuits " sheetId="3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F35" i="1"/>
  <c r="G35" i="1"/>
  <c r="H35" i="1"/>
  <c r="I35" i="1"/>
  <c r="D35" i="1"/>
  <c r="B38" i="1"/>
  <c r="B37" i="1"/>
  <c r="B36" i="1"/>
  <c r="B35" i="1"/>
  <c r="B34" i="1"/>
  <c r="B33" i="1"/>
  <c r="I31" i="1"/>
  <c r="H31" i="1"/>
  <c r="G31" i="1"/>
  <c r="F31" i="1"/>
  <c r="E31" i="1"/>
  <c r="D31" i="1"/>
  <c r="E26" i="1"/>
  <c r="F26" i="1"/>
  <c r="F18" i="1"/>
  <c r="F22" i="1" s="1"/>
  <c r="E18" i="1"/>
  <c r="E22" i="1" s="1"/>
  <c r="B22" i="1" l="1"/>
  <c r="B301" i="5" l="1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E2" i="5"/>
  <c r="C2" i="5" s="1"/>
  <c r="B2" i="5"/>
  <c r="B25" i="1"/>
  <c r="B26" i="1" s="1"/>
  <c r="D2" i="5" l="1"/>
  <c r="E3" i="5"/>
  <c r="B28" i="1"/>
  <c r="B30" i="1" s="1"/>
  <c r="B31" i="1" s="1"/>
  <c r="E21" i="1" s="1"/>
  <c r="F21" i="1" s="1"/>
  <c r="B29" i="1" l="1"/>
  <c r="C3" i="5"/>
  <c r="D3" i="5" l="1"/>
  <c r="E4" i="5" s="1"/>
  <c r="C4" i="5" l="1"/>
  <c r="D4" i="5" l="1"/>
  <c r="E5" i="5" s="1"/>
  <c r="C5" i="5" l="1"/>
  <c r="D5" i="5" l="1"/>
  <c r="E6" i="5" s="1"/>
  <c r="C6" i="5" l="1"/>
  <c r="D6" i="5" s="1"/>
  <c r="E7" i="5" s="1"/>
  <c r="C7" i="5" l="1"/>
  <c r="D7" i="5" s="1"/>
  <c r="E8" i="5" s="1"/>
  <c r="C8" i="5" l="1"/>
  <c r="D8" i="5" s="1"/>
  <c r="E9" i="5" s="1"/>
  <c r="C9" i="5" l="1"/>
  <c r="D9" i="5" s="1"/>
  <c r="E10" i="5" s="1"/>
  <c r="C10" i="5" l="1"/>
  <c r="D10" i="5" s="1"/>
  <c r="E11" i="5" s="1"/>
  <c r="C11" i="5" l="1"/>
  <c r="D11" i="5" s="1"/>
  <c r="E12" i="5" s="1"/>
  <c r="C12" i="5" l="1"/>
  <c r="D12" i="5" s="1"/>
  <c r="E13" i="5" s="1"/>
  <c r="C13" i="5" l="1"/>
  <c r="D13" i="5" l="1"/>
  <c r="E14" i="5" s="1"/>
  <c r="F13" i="5"/>
  <c r="C14" i="5" l="1"/>
  <c r="D14" i="5" l="1"/>
  <c r="E15" i="5" s="1"/>
  <c r="C15" i="5" l="1"/>
  <c r="D15" i="5" l="1"/>
  <c r="E16" i="5" s="1"/>
  <c r="C16" i="5" l="1"/>
  <c r="D16" i="5" l="1"/>
  <c r="E17" i="5" s="1"/>
  <c r="C17" i="5" l="1"/>
  <c r="D17" i="5" l="1"/>
  <c r="E18" i="5" s="1"/>
  <c r="C18" i="5" l="1"/>
  <c r="D18" i="5" l="1"/>
  <c r="E19" i="5" s="1"/>
  <c r="C19" i="5" l="1"/>
  <c r="D19" i="5" s="1"/>
  <c r="E20" i="5" s="1"/>
  <c r="C20" i="5" l="1"/>
  <c r="D20" i="5" s="1"/>
  <c r="E21" i="5" s="1"/>
  <c r="C21" i="5" l="1"/>
  <c r="D21" i="5" s="1"/>
  <c r="E22" i="5" s="1"/>
  <c r="C22" i="5" l="1"/>
  <c r="D22" i="5" s="1"/>
  <c r="E23" i="5" s="1"/>
  <c r="C23" i="5" l="1"/>
  <c r="D23" i="5" s="1"/>
  <c r="E24" i="5" s="1"/>
  <c r="C24" i="5" l="1"/>
  <c r="D24" i="5" s="1"/>
  <c r="E25" i="5" s="1"/>
  <c r="C25" i="5" l="1"/>
  <c r="D25" i="5" l="1"/>
  <c r="E26" i="5" s="1"/>
  <c r="F25" i="5"/>
  <c r="C26" i="5" l="1"/>
  <c r="D26" i="5" l="1"/>
  <c r="E27" i="5" s="1"/>
  <c r="C27" i="5" l="1"/>
  <c r="D27" i="5" l="1"/>
  <c r="E28" i="5" s="1"/>
  <c r="C28" i="5" l="1"/>
  <c r="D28" i="5" l="1"/>
  <c r="E29" i="5" s="1"/>
  <c r="C29" i="5" l="1"/>
  <c r="D29" i="5" l="1"/>
  <c r="E30" i="5" s="1"/>
  <c r="C30" i="5" l="1"/>
  <c r="D30" i="5" l="1"/>
  <c r="E31" i="5" s="1"/>
  <c r="E32" i="5" l="1"/>
  <c r="C31" i="5"/>
  <c r="D31" i="5" s="1"/>
  <c r="C32" i="5" l="1"/>
  <c r="D32" i="5" s="1"/>
  <c r="E33" i="5" s="1"/>
  <c r="C33" i="5" l="1"/>
  <c r="D33" i="5" s="1"/>
  <c r="E34" i="5" s="1"/>
  <c r="C34" i="5" l="1"/>
  <c r="D34" i="5" s="1"/>
  <c r="E35" i="5" s="1"/>
  <c r="C35" i="5" l="1"/>
  <c r="D35" i="5" s="1"/>
  <c r="E36" i="5" s="1"/>
  <c r="C36" i="5" l="1"/>
  <c r="D36" i="5" s="1"/>
  <c r="E37" i="5" s="1"/>
  <c r="C37" i="5" l="1"/>
  <c r="D37" i="5" l="1"/>
  <c r="E38" i="5" s="1"/>
  <c r="F37" i="5"/>
  <c r="C38" i="5" l="1"/>
  <c r="D38" i="5" l="1"/>
  <c r="E39" i="5" s="1"/>
  <c r="C39" i="5" l="1"/>
  <c r="D39" i="5" l="1"/>
  <c r="E40" i="5" s="1"/>
  <c r="C40" i="5" l="1"/>
  <c r="D40" i="5" l="1"/>
  <c r="E41" i="5" s="1"/>
  <c r="C41" i="5" l="1"/>
  <c r="D41" i="5" l="1"/>
  <c r="E42" i="5" s="1"/>
  <c r="C42" i="5" l="1"/>
  <c r="D42" i="5" l="1"/>
  <c r="E43" i="5" s="1"/>
  <c r="C43" i="5" l="1"/>
  <c r="D43" i="5" s="1"/>
  <c r="E44" i="5" s="1"/>
  <c r="C44" i="5" l="1"/>
  <c r="D44" i="5" s="1"/>
  <c r="E45" i="5" s="1"/>
  <c r="C45" i="5" l="1"/>
  <c r="D45" i="5" s="1"/>
  <c r="E46" i="5" s="1"/>
  <c r="C46" i="5" l="1"/>
  <c r="D46" i="5" s="1"/>
  <c r="E47" i="5" s="1"/>
  <c r="C47" i="5" l="1"/>
  <c r="D47" i="5" s="1"/>
  <c r="E48" i="5" s="1"/>
  <c r="C48" i="5" l="1"/>
  <c r="D48" i="5" s="1"/>
  <c r="E49" i="5" s="1"/>
  <c r="C49" i="5" l="1"/>
  <c r="D49" i="5" l="1"/>
  <c r="E50" i="5" s="1"/>
  <c r="F49" i="5"/>
  <c r="C50" i="5" l="1"/>
  <c r="D50" i="5" l="1"/>
  <c r="E51" i="5" s="1"/>
  <c r="C51" i="5" l="1"/>
  <c r="D51" i="5" l="1"/>
  <c r="E52" i="5" s="1"/>
  <c r="C52" i="5" l="1"/>
  <c r="D52" i="5" l="1"/>
  <c r="E53" i="5" s="1"/>
  <c r="C53" i="5" l="1"/>
  <c r="D53" i="5" l="1"/>
  <c r="E54" i="5" s="1"/>
  <c r="C54" i="5" l="1"/>
  <c r="D54" i="5" l="1"/>
  <c r="E55" i="5" s="1"/>
  <c r="C55" i="5" l="1"/>
  <c r="D55" i="5" s="1"/>
  <c r="E56" i="5" s="1"/>
  <c r="C56" i="5" l="1"/>
  <c r="D56" i="5" s="1"/>
  <c r="E57" i="5" s="1"/>
  <c r="C57" i="5" l="1"/>
  <c r="D57" i="5" s="1"/>
  <c r="E58" i="5"/>
  <c r="C58" i="5" l="1"/>
  <c r="D58" i="5" s="1"/>
  <c r="E59" i="5" s="1"/>
  <c r="C59" i="5" l="1"/>
  <c r="D59" i="5" s="1"/>
  <c r="E60" i="5" s="1"/>
  <c r="C60" i="5" l="1"/>
  <c r="D60" i="5" s="1"/>
  <c r="E61" i="5" s="1"/>
  <c r="C61" i="5" l="1"/>
  <c r="D61" i="5" l="1"/>
  <c r="E62" i="5" s="1"/>
  <c r="F61" i="5"/>
  <c r="C62" i="5" l="1"/>
  <c r="D62" i="5" l="1"/>
  <c r="E63" i="5" s="1"/>
  <c r="C63" i="5" l="1"/>
  <c r="D63" i="5" l="1"/>
  <c r="E64" i="5" s="1"/>
  <c r="C64" i="5" l="1"/>
  <c r="D64" i="5" l="1"/>
  <c r="E65" i="5" s="1"/>
  <c r="C65" i="5" l="1"/>
  <c r="D65" i="5" l="1"/>
  <c r="E66" i="5" s="1"/>
  <c r="C66" i="5" l="1"/>
  <c r="D66" i="5" l="1"/>
  <c r="E67" i="5" s="1"/>
  <c r="C67" i="5" l="1"/>
  <c r="D67" i="5" s="1"/>
  <c r="E68" i="5" s="1"/>
  <c r="C68" i="5" l="1"/>
  <c r="D68" i="5" s="1"/>
  <c r="E69" i="5" s="1"/>
  <c r="C69" i="5" l="1"/>
  <c r="D69" i="5" s="1"/>
  <c r="E70" i="5" s="1"/>
  <c r="C70" i="5" l="1"/>
  <c r="D70" i="5" s="1"/>
  <c r="E71" i="5" s="1"/>
  <c r="C71" i="5" l="1"/>
  <c r="D71" i="5" s="1"/>
  <c r="E72" i="5" s="1"/>
  <c r="C72" i="5" l="1"/>
  <c r="D72" i="5" s="1"/>
  <c r="E73" i="5" s="1"/>
  <c r="C73" i="5" l="1"/>
  <c r="D73" i="5" l="1"/>
  <c r="E74" i="5" s="1"/>
  <c r="F73" i="5"/>
  <c r="C74" i="5" l="1"/>
  <c r="D74" i="5" l="1"/>
  <c r="E75" i="5" s="1"/>
  <c r="C75" i="5" l="1"/>
  <c r="D75" i="5" l="1"/>
  <c r="E76" i="5" s="1"/>
  <c r="C76" i="5" l="1"/>
  <c r="D76" i="5" l="1"/>
  <c r="E77" i="5" s="1"/>
  <c r="C77" i="5" l="1"/>
  <c r="D77" i="5" l="1"/>
  <c r="E78" i="5" s="1"/>
  <c r="C78" i="5" l="1"/>
  <c r="D78" i="5" l="1"/>
  <c r="E79" i="5" s="1"/>
  <c r="C79" i="5" l="1"/>
  <c r="D79" i="5" s="1"/>
  <c r="E80" i="5" s="1"/>
  <c r="C80" i="5" l="1"/>
  <c r="D80" i="5" s="1"/>
  <c r="E81" i="5" s="1"/>
  <c r="C81" i="5" l="1"/>
  <c r="D81" i="5" s="1"/>
  <c r="E82" i="5" s="1"/>
  <c r="C82" i="5" l="1"/>
  <c r="D82" i="5" s="1"/>
  <c r="E83" i="5" s="1"/>
  <c r="C83" i="5" l="1"/>
  <c r="D83" i="5" s="1"/>
  <c r="E84" i="5" s="1"/>
  <c r="C84" i="5" l="1"/>
  <c r="D84" i="5" s="1"/>
  <c r="E85" i="5" s="1"/>
  <c r="C85" i="5" l="1"/>
  <c r="D85" i="5" l="1"/>
  <c r="E86" i="5" s="1"/>
  <c r="F85" i="5"/>
  <c r="C86" i="5" l="1"/>
  <c r="D86" i="5" l="1"/>
  <c r="E87" i="5" s="1"/>
  <c r="C87" i="5" l="1"/>
  <c r="D87" i="5" l="1"/>
  <c r="E88" i="5" s="1"/>
  <c r="C88" i="5" l="1"/>
  <c r="D88" i="5" l="1"/>
  <c r="E89" i="5" s="1"/>
  <c r="C89" i="5" l="1"/>
  <c r="D89" i="5" l="1"/>
  <c r="E90" i="5" s="1"/>
  <c r="C90" i="5" l="1"/>
  <c r="D90" i="5" l="1"/>
  <c r="E91" i="5" s="1"/>
  <c r="C91" i="5" l="1"/>
  <c r="D91" i="5" s="1"/>
  <c r="E92" i="5" s="1"/>
  <c r="C92" i="5" l="1"/>
  <c r="D92" i="5" s="1"/>
  <c r="E93" i="5" s="1"/>
  <c r="C93" i="5" l="1"/>
  <c r="D93" i="5" s="1"/>
  <c r="E94" i="5" s="1"/>
  <c r="C94" i="5" l="1"/>
  <c r="D94" i="5" s="1"/>
  <c r="E95" i="5" s="1"/>
  <c r="C95" i="5" l="1"/>
  <c r="D95" i="5" s="1"/>
  <c r="E96" i="5" s="1"/>
  <c r="C96" i="5" l="1"/>
  <c r="D96" i="5" s="1"/>
  <c r="E97" i="5" s="1"/>
  <c r="C97" i="5" l="1"/>
  <c r="D97" i="5" l="1"/>
  <c r="E98" i="5" s="1"/>
  <c r="F97" i="5"/>
  <c r="C98" i="5" l="1"/>
  <c r="D98" i="5" l="1"/>
  <c r="E99" i="5" s="1"/>
  <c r="C99" i="5" l="1"/>
  <c r="D99" i="5" l="1"/>
  <c r="E100" i="5" s="1"/>
  <c r="C100" i="5" l="1"/>
  <c r="D100" i="5" l="1"/>
  <c r="E101" i="5" s="1"/>
  <c r="C101" i="5" l="1"/>
  <c r="D101" i="5" l="1"/>
  <c r="E102" i="5" s="1"/>
  <c r="C102" i="5" l="1"/>
  <c r="D102" i="5" l="1"/>
  <c r="E103" i="5" s="1"/>
  <c r="C103" i="5" l="1"/>
  <c r="D103" i="5" s="1"/>
  <c r="E104" i="5" s="1"/>
  <c r="C104" i="5" l="1"/>
  <c r="D104" i="5" s="1"/>
  <c r="E105" i="5" s="1"/>
  <c r="C105" i="5" l="1"/>
  <c r="D105" i="5" s="1"/>
  <c r="E106" i="5" s="1"/>
  <c r="C106" i="5" l="1"/>
  <c r="D106" i="5" s="1"/>
  <c r="E107" i="5" s="1"/>
  <c r="C107" i="5" l="1"/>
  <c r="D107" i="5" s="1"/>
  <c r="E108" i="5" s="1"/>
  <c r="C108" i="5" l="1"/>
  <c r="D108" i="5" s="1"/>
  <c r="E109" i="5" s="1"/>
  <c r="C109" i="5" l="1"/>
  <c r="D109" i="5" l="1"/>
  <c r="E110" i="5" s="1"/>
  <c r="F109" i="5"/>
  <c r="C110" i="5" l="1"/>
  <c r="D110" i="5" l="1"/>
  <c r="E111" i="5" s="1"/>
  <c r="C111" i="5" l="1"/>
  <c r="D111" i="5" l="1"/>
  <c r="E112" i="5" s="1"/>
  <c r="C112" i="5" l="1"/>
  <c r="D112" i="5" l="1"/>
  <c r="E113" i="5" s="1"/>
  <c r="C113" i="5" l="1"/>
  <c r="D113" i="5" l="1"/>
  <c r="E114" i="5" s="1"/>
  <c r="C114" i="5" l="1"/>
  <c r="D114" i="5" l="1"/>
  <c r="E115" i="5" s="1"/>
  <c r="C115" i="5" l="1"/>
  <c r="D115" i="5" s="1"/>
  <c r="E116" i="5" s="1"/>
  <c r="C116" i="5" l="1"/>
  <c r="D116" i="5" s="1"/>
  <c r="E117" i="5" s="1"/>
  <c r="C117" i="5" l="1"/>
  <c r="D117" i="5" s="1"/>
  <c r="E118" i="5" s="1"/>
  <c r="C118" i="5" l="1"/>
  <c r="D118" i="5" s="1"/>
  <c r="E119" i="5" s="1"/>
  <c r="C119" i="5" l="1"/>
  <c r="D119" i="5" s="1"/>
  <c r="E120" i="5" s="1"/>
  <c r="C120" i="5" l="1"/>
  <c r="D120" i="5" s="1"/>
  <c r="E121" i="5" s="1"/>
  <c r="C121" i="5" l="1"/>
  <c r="D121" i="5" l="1"/>
  <c r="E122" i="5" s="1"/>
  <c r="F121" i="5"/>
  <c r="C122" i="5" l="1"/>
  <c r="D122" i="5" l="1"/>
  <c r="E123" i="5" s="1"/>
  <c r="C123" i="5" l="1"/>
  <c r="D123" i="5" l="1"/>
  <c r="E124" i="5" s="1"/>
  <c r="C124" i="5" l="1"/>
  <c r="D124" i="5" l="1"/>
  <c r="E125" i="5" s="1"/>
  <c r="C125" i="5" l="1"/>
  <c r="D125" i="5" l="1"/>
  <c r="E126" i="5" s="1"/>
  <c r="C126" i="5" l="1"/>
  <c r="D126" i="5" l="1"/>
  <c r="E127" i="5" s="1"/>
  <c r="C127" i="5" l="1"/>
  <c r="D127" i="5" s="1"/>
  <c r="E128" i="5" s="1"/>
  <c r="C128" i="5" l="1"/>
  <c r="D128" i="5" s="1"/>
  <c r="E129" i="5" s="1"/>
  <c r="C129" i="5" l="1"/>
  <c r="D129" i="5" s="1"/>
  <c r="E130" i="5" s="1"/>
  <c r="C130" i="5" l="1"/>
  <c r="D130" i="5" s="1"/>
  <c r="E131" i="5" s="1"/>
  <c r="C131" i="5" l="1"/>
  <c r="D131" i="5" s="1"/>
  <c r="E132" i="5" s="1"/>
  <c r="C132" i="5" l="1"/>
  <c r="D132" i="5" s="1"/>
  <c r="E133" i="5" s="1"/>
  <c r="C133" i="5" l="1"/>
  <c r="D133" i="5" l="1"/>
  <c r="E134" i="5" s="1"/>
  <c r="F133" i="5"/>
  <c r="C134" i="5" l="1"/>
  <c r="D134" i="5" l="1"/>
  <c r="E135" i="5" s="1"/>
  <c r="C135" i="5" l="1"/>
  <c r="D135" i="5" l="1"/>
  <c r="E136" i="5" s="1"/>
  <c r="C136" i="5" l="1"/>
  <c r="D136" i="5" l="1"/>
  <c r="E137" i="5" s="1"/>
  <c r="C137" i="5" l="1"/>
  <c r="D137" i="5" l="1"/>
  <c r="E138" i="5" s="1"/>
  <c r="C138" i="5" l="1"/>
  <c r="D138" i="5" l="1"/>
  <c r="E139" i="5" s="1"/>
  <c r="C139" i="5" l="1"/>
  <c r="D139" i="5" s="1"/>
  <c r="E140" i="5" s="1"/>
  <c r="C140" i="5" l="1"/>
  <c r="D140" i="5" s="1"/>
  <c r="E141" i="5" s="1"/>
  <c r="C141" i="5" l="1"/>
  <c r="D141" i="5" s="1"/>
  <c r="E142" i="5" s="1"/>
  <c r="C142" i="5" l="1"/>
  <c r="D142" i="5" s="1"/>
  <c r="E143" i="5" s="1"/>
  <c r="C143" i="5" l="1"/>
  <c r="D143" i="5" s="1"/>
  <c r="E144" i="5" s="1"/>
  <c r="C144" i="5" l="1"/>
  <c r="D144" i="5" s="1"/>
  <c r="E145" i="5" s="1"/>
  <c r="C145" i="5" l="1"/>
  <c r="D145" i="5" l="1"/>
  <c r="E146" i="5" s="1"/>
  <c r="F145" i="5"/>
  <c r="C146" i="5" l="1"/>
  <c r="D146" i="5" l="1"/>
  <c r="E147" i="5" s="1"/>
  <c r="C147" i="5" l="1"/>
  <c r="D147" i="5" l="1"/>
  <c r="E148" i="5" s="1"/>
  <c r="C148" i="5" l="1"/>
  <c r="D148" i="5" l="1"/>
  <c r="E149" i="5" s="1"/>
  <c r="C149" i="5" l="1"/>
  <c r="D149" i="5" l="1"/>
  <c r="E150" i="5" s="1"/>
  <c r="C150" i="5" l="1"/>
  <c r="D150" i="5" l="1"/>
  <c r="E151" i="5" s="1"/>
  <c r="C151" i="5" l="1"/>
  <c r="D151" i="5" s="1"/>
  <c r="E152" i="5" s="1"/>
  <c r="C152" i="5" l="1"/>
  <c r="D152" i="5" s="1"/>
  <c r="E153" i="5" s="1"/>
  <c r="C153" i="5" l="1"/>
  <c r="D153" i="5" s="1"/>
  <c r="E154" i="5" s="1"/>
  <c r="C154" i="5" l="1"/>
  <c r="D154" i="5" s="1"/>
  <c r="E155" i="5" s="1"/>
  <c r="C155" i="5" l="1"/>
  <c r="D155" i="5" s="1"/>
  <c r="E156" i="5" s="1"/>
  <c r="C156" i="5" l="1"/>
  <c r="D156" i="5" s="1"/>
  <c r="E157" i="5" s="1"/>
  <c r="C157" i="5" l="1"/>
  <c r="D157" i="5" l="1"/>
  <c r="E158" i="5" s="1"/>
  <c r="F157" i="5"/>
  <c r="C158" i="5" l="1"/>
  <c r="D158" i="5" l="1"/>
  <c r="E159" i="5" s="1"/>
  <c r="C159" i="5" l="1"/>
  <c r="D159" i="5" l="1"/>
  <c r="E160" i="5" s="1"/>
  <c r="C160" i="5" l="1"/>
  <c r="D160" i="5" l="1"/>
  <c r="E161" i="5" s="1"/>
  <c r="C161" i="5" l="1"/>
  <c r="D161" i="5" l="1"/>
  <c r="E162" i="5" s="1"/>
  <c r="C162" i="5" l="1"/>
  <c r="D162" i="5" l="1"/>
  <c r="E163" i="5" s="1"/>
  <c r="C163" i="5" l="1"/>
  <c r="D163" i="5" s="1"/>
  <c r="E164" i="5" s="1"/>
  <c r="C164" i="5" l="1"/>
  <c r="D164" i="5" s="1"/>
  <c r="E165" i="5" s="1"/>
  <c r="C165" i="5" l="1"/>
  <c r="D165" i="5" s="1"/>
  <c r="E166" i="5"/>
  <c r="C166" i="5" l="1"/>
  <c r="D166" i="5" s="1"/>
  <c r="E167" i="5" s="1"/>
  <c r="C167" i="5" l="1"/>
  <c r="D167" i="5" s="1"/>
  <c r="E168" i="5" s="1"/>
  <c r="C168" i="5" l="1"/>
  <c r="D168" i="5" s="1"/>
  <c r="E169" i="5" s="1"/>
  <c r="C169" i="5" l="1"/>
  <c r="D169" i="5" l="1"/>
  <c r="E170" i="5" s="1"/>
  <c r="F169" i="5"/>
  <c r="C170" i="5" l="1"/>
  <c r="D170" i="5" l="1"/>
  <c r="E171" i="5" s="1"/>
  <c r="C171" i="5" l="1"/>
  <c r="D171" i="5" l="1"/>
  <c r="E172" i="5" s="1"/>
  <c r="C172" i="5" l="1"/>
  <c r="D172" i="5" l="1"/>
  <c r="E173" i="5" s="1"/>
  <c r="C173" i="5" l="1"/>
  <c r="D173" i="5" l="1"/>
  <c r="E174" i="5" s="1"/>
  <c r="C174" i="5" l="1"/>
  <c r="D174" i="5" l="1"/>
  <c r="E175" i="5" s="1"/>
  <c r="C175" i="5" l="1"/>
  <c r="D175" i="5" s="1"/>
  <c r="E176" i="5" s="1"/>
  <c r="C176" i="5" l="1"/>
  <c r="D176" i="5" s="1"/>
  <c r="E177" i="5" s="1"/>
  <c r="C177" i="5" l="1"/>
  <c r="D177" i="5" s="1"/>
  <c r="E178" i="5" s="1"/>
  <c r="C178" i="5" l="1"/>
  <c r="D178" i="5" s="1"/>
  <c r="E179" i="5" s="1"/>
  <c r="C179" i="5" l="1"/>
  <c r="D179" i="5" s="1"/>
  <c r="E180" i="5" s="1"/>
  <c r="C180" i="5" l="1"/>
  <c r="D180" i="5" s="1"/>
  <c r="E181" i="5" s="1"/>
  <c r="C181" i="5" l="1"/>
  <c r="D181" i="5" l="1"/>
  <c r="E182" i="5" s="1"/>
  <c r="F181" i="5"/>
  <c r="C182" i="5" l="1"/>
  <c r="D182" i="5" l="1"/>
  <c r="E183" i="5" s="1"/>
  <c r="C183" i="5" l="1"/>
  <c r="D183" i="5" l="1"/>
  <c r="E184" i="5" s="1"/>
  <c r="C184" i="5" l="1"/>
  <c r="D184" i="5" l="1"/>
  <c r="E185" i="5" s="1"/>
  <c r="C185" i="5" l="1"/>
  <c r="D185" i="5" l="1"/>
  <c r="E186" i="5" s="1"/>
  <c r="C186" i="5" l="1"/>
  <c r="D186" i="5" l="1"/>
  <c r="E187" i="5" s="1"/>
  <c r="C187" i="5" l="1"/>
  <c r="D187" i="5" s="1"/>
  <c r="E188" i="5" s="1"/>
  <c r="C188" i="5" l="1"/>
  <c r="D188" i="5" s="1"/>
  <c r="E189" i="5" s="1"/>
  <c r="C189" i="5" l="1"/>
  <c r="D189" i="5" s="1"/>
  <c r="E190" i="5" s="1"/>
  <c r="C190" i="5" l="1"/>
  <c r="D190" i="5" s="1"/>
  <c r="E191" i="5" s="1"/>
  <c r="C191" i="5" l="1"/>
  <c r="D191" i="5" s="1"/>
  <c r="E192" i="5" s="1"/>
  <c r="C192" i="5" l="1"/>
  <c r="D192" i="5" s="1"/>
  <c r="E193" i="5" s="1"/>
  <c r="C193" i="5" l="1"/>
  <c r="D193" i="5" l="1"/>
  <c r="E194" i="5" s="1"/>
  <c r="F193" i="5"/>
  <c r="C194" i="5" l="1"/>
  <c r="D194" i="5" l="1"/>
  <c r="E195" i="5" s="1"/>
  <c r="C195" i="5" l="1"/>
  <c r="D195" i="5" l="1"/>
  <c r="E196" i="5" s="1"/>
  <c r="C196" i="5" l="1"/>
  <c r="D196" i="5" l="1"/>
  <c r="E197" i="5" s="1"/>
  <c r="C197" i="5" l="1"/>
  <c r="D197" i="5" l="1"/>
  <c r="E198" i="5" s="1"/>
  <c r="C198" i="5" l="1"/>
  <c r="D198" i="5" l="1"/>
  <c r="E199" i="5" s="1"/>
  <c r="C199" i="5" l="1"/>
  <c r="D199" i="5" s="1"/>
  <c r="E200" i="5"/>
  <c r="C200" i="5" l="1"/>
  <c r="D200" i="5" s="1"/>
  <c r="E201" i="5" s="1"/>
  <c r="C201" i="5" l="1"/>
  <c r="D201" i="5" s="1"/>
  <c r="E202" i="5" s="1"/>
  <c r="C202" i="5" l="1"/>
  <c r="D202" i="5" s="1"/>
  <c r="E203" i="5" s="1"/>
  <c r="C203" i="5" l="1"/>
  <c r="D203" i="5" s="1"/>
  <c r="E204" i="5" s="1"/>
  <c r="C204" i="5" l="1"/>
  <c r="D204" i="5" s="1"/>
  <c r="E205" i="5" s="1"/>
  <c r="C205" i="5" l="1"/>
  <c r="D205" i="5" l="1"/>
  <c r="E206" i="5" s="1"/>
  <c r="F205" i="5"/>
  <c r="C206" i="5" l="1"/>
  <c r="D206" i="5" l="1"/>
  <c r="E207" i="5" s="1"/>
  <c r="C207" i="5" l="1"/>
  <c r="D207" i="5" l="1"/>
  <c r="E208" i="5" s="1"/>
  <c r="C208" i="5" l="1"/>
  <c r="D208" i="5" l="1"/>
  <c r="E209" i="5" s="1"/>
  <c r="C209" i="5" l="1"/>
  <c r="D209" i="5" l="1"/>
  <c r="E210" i="5" s="1"/>
  <c r="C210" i="5" l="1"/>
  <c r="D210" i="5" l="1"/>
  <c r="E211" i="5" s="1"/>
  <c r="C211" i="5" l="1"/>
  <c r="D211" i="5" s="1"/>
  <c r="E212" i="5" s="1"/>
  <c r="C212" i="5" l="1"/>
  <c r="D212" i="5" s="1"/>
  <c r="E213" i="5" s="1"/>
  <c r="C213" i="5" l="1"/>
  <c r="D213" i="5" s="1"/>
  <c r="E214" i="5" s="1"/>
  <c r="C214" i="5" l="1"/>
  <c r="D214" i="5" s="1"/>
  <c r="E215" i="5" s="1"/>
  <c r="C215" i="5" l="1"/>
  <c r="D215" i="5" s="1"/>
  <c r="E216" i="5" s="1"/>
  <c r="C216" i="5" l="1"/>
  <c r="D216" i="5" s="1"/>
  <c r="E217" i="5" s="1"/>
  <c r="C217" i="5" l="1"/>
  <c r="D217" i="5" l="1"/>
  <c r="E218" i="5" s="1"/>
  <c r="F217" i="5"/>
  <c r="C218" i="5" l="1"/>
  <c r="D218" i="5" l="1"/>
  <c r="E219" i="5" s="1"/>
  <c r="C219" i="5" l="1"/>
  <c r="D219" i="5" l="1"/>
  <c r="E220" i="5" s="1"/>
  <c r="C220" i="5" l="1"/>
  <c r="D220" i="5" l="1"/>
  <c r="E221" i="5" s="1"/>
  <c r="C221" i="5" l="1"/>
  <c r="D221" i="5" l="1"/>
  <c r="E222" i="5" s="1"/>
  <c r="C222" i="5" l="1"/>
  <c r="D222" i="5" l="1"/>
  <c r="E223" i="5" s="1"/>
  <c r="C223" i="5" l="1"/>
  <c r="D223" i="5" s="1"/>
  <c r="E224" i="5" s="1"/>
  <c r="C224" i="5" l="1"/>
  <c r="D224" i="5" s="1"/>
  <c r="E225" i="5" s="1"/>
  <c r="C225" i="5" l="1"/>
  <c r="D225" i="5" s="1"/>
  <c r="E226" i="5" s="1"/>
  <c r="C226" i="5" l="1"/>
  <c r="D226" i="5" s="1"/>
  <c r="E227" i="5" s="1"/>
  <c r="C227" i="5" l="1"/>
  <c r="D227" i="5" s="1"/>
  <c r="E228" i="5" s="1"/>
  <c r="C228" i="5" l="1"/>
  <c r="D228" i="5" s="1"/>
  <c r="E229" i="5" s="1"/>
  <c r="C229" i="5" l="1"/>
  <c r="D229" i="5" l="1"/>
  <c r="E230" i="5" s="1"/>
  <c r="F229" i="5"/>
  <c r="C230" i="5" l="1"/>
  <c r="D230" i="5" l="1"/>
  <c r="E231" i="5" s="1"/>
  <c r="C231" i="5" l="1"/>
  <c r="D231" i="5" l="1"/>
  <c r="E232" i="5" s="1"/>
  <c r="C232" i="5" l="1"/>
  <c r="D232" i="5" l="1"/>
  <c r="E233" i="5" s="1"/>
  <c r="C233" i="5" l="1"/>
  <c r="D233" i="5" l="1"/>
  <c r="E234" i="5" s="1"/>
  <c r="C234" i="5" l="1"/>
  <c r="D234" i="5" l="1"/>
  <c r="E235" i="5" s="1"/>
  <c r="C235" i="5" l="1"/>
  <c r="D235" i="5" s="1"/>
  <c r="E236" i="5" s="1"/>
  <c r="C236" i="5" l="1"/>
  <c r="D236" i="5" s="1"/>
  <c r="E237" i="5"/>
  <c r="C237" i="5" l="1"/>
  <c r="D237" i="5" s="1"/>
  <c r="E238" i="5"/>
  <c r="C238" i="5" l="1"/>
  <c r="D238" i="5" s="1"/>
  <c r="E239" i="5"/>
  <c r="C239" i="5" l="1"/>
  <c r="D239" i="5" s="1"/>
  <c r="E240" i="5" s="1"/>
  <c r="C240" i="5" l="1"/>
  <c r="D240" i="5" s="1"/>
  <c r="E241" i="5" s="1"/>
  <c r="C241" i="5" l="1"/>
  <c r="D241" i="5" l="1"/>
  <c r="E242" i="5" s="1"/>
  <c r="F241" i="5"/>
  <c r="C242" i="5" l="1"/>
  <c r="D242" i="5" l="1"/>
  <c r="E243" i="5" s="1"/>
  <c r="C243" i="5" l="1"/>
  <c r="D243" i="5" l="1"/>
  <c r="E244" i="5" s="1"/>
  <c r="C244" i="5" l="1"/>
  <c r="D244" i="5" l="1"/>
  <c r="E245" i="5" s="1"/>
  <c r="C245" i="5" l="1"/>
  <c r="D245" i="5" l="1"/>
  <c r="E246" i="5" s="1"/>
  <c r="C246" i="5" l="1"/>
  <c r="D246" i="5" l="1"/>
  <c r="E247" i="5" s="1"/>
  <c r="C247" i="5" l="1"/>
  <c r="D247" i="5" s="1"/>
  <c r="E248" i="5" s="1"/>
  <c r="C248" i="5" l="1"/>
  <c r="D248" i="5" s="1"/>
  <c r="E249" i="5" s="1"/>
  <c r="C249" i="5" l="1"/>
  <c r="D249" i="5" s="1"/>
  <c r="E250" i="5" s="1"/>
  <c r="C250" i="5" l="1"/>
  <c r="D250" i="5" s="1"/>
  <c r="E251" i="5" s="1"/>
  <c r="C251" i="5" l="1"/>
  <c r="D251" i="5" s="1"/>
  <c r="E252" i="5" s="1"/>
  <c r="C252" i="5" l="1"/>
  <c r="D252" i="5" s="1"/>
  <c r="E253" i="5" s="1"/>
  <c r="C253" i="5" l="1"/>
  <c r="D253" i="5" l="1"/>
  <c r="E254" i="5" s="1"/>
  <c r="F253" i="5"/>
  <c r="C254" i="5" l="1"/>
  <c r="D254" i="5" l="1"/>
  <c r="E255" i="5" s="1"/>
  <c r="C255" i="5" l="1"/>
  <c r="D255" i="5" l="1"/>
  <c r="E256" i="5" s="1"/>
  <c r="C256" i="5" l="1"/>
  <c r="D256" i="5" l="1"/>
  <c r="E257" i="5" s="1"/>
  <c r="C257" i="5" l="1"/>
  <c r="D257" i="5" l="1"/>
  <c r="E258" i="5" s="1"/>
  <c r="C258" i="5" l="1"/>
  <c r="D258" i="5" l="1"/>
  <c r="E259" i="5" s="1"/>
  <c r="C259" i="5" l="1"/>
  <c r="D259" i="5" s="1"/>
  <c r="E260" i="5" s="1"/>
  <c r="C260" i="5" l="1"/>
  <c r="D260" i="5" s="1"/>
  <c r="E261" i="5" s="1"/>
  <c r="C261" i="5" l="1"/>
  <c r="D261" i="5" s="1"/>
  <c r="E262" i="5" s="1"/>
  <c r="C262" i="5" l="1"/>
  <c r="D262" i="5" s="1"/>
  <c r="E263" i="5" s="1"/>
  <c r="C263" i="5" l="1"/>
  <c r="D263" i="5" s="1"/>
  <c r="E264" i="5" s="1"/>
  <c r="C264" i="5" l="1"/>
  <c r="D264" i="5" s="1"/>
  <c r="E265" i="5" s="1"/>
  <c r="C265" i="5" l="1"/>
  <c r="D265" i="5" l="1"/>
  <c r="E266" i="5" s="1"/>
  <c r="F265" i="5"/>
  <c r="C266" i="5" l="1"/>
  <c r="D266" i="5" l="1"/>
  <c r="E267" i="5" s="1"/>
  <c r="C267" i="5" l="1"/>
  <c r="D267" i="5" l="1"/>
  <c r="E268" i="5" s="1"/>
  <c r="C268" i="5" l="1"/>
  <c r="D268" i="5" l="1"/>
  <c r="E269" i="5" s="1"/>
  <c r="C269" i="5" l="1"/>
  <c r="D269" i="5" l="1"/>
  <c r="E270" i="5" s="1"/>
  <c r="C270" i="5" l="1"/>
  <c r="D270" i="5" l="1"/>
  <c r="E271" i="5" s="1"/>
  <c r="C271" i="5" l="1"/>
  <c r="D271" i="5" s="1"/>
  <c r="E272" i="5" s="1"/>
  <c r="C272" i="5" l="1"/>
  <c r="D272" i="5" s="1"/>
  <c r="E273" i="5"/>
  <c r="C273" i="5" l="1"/>
  <c r="D273" i="5" s="1"/>
  <c r="E274" i="5"/>
  <c r="C274" i="5" l="1"/>
  <c r="D274" i="5" s="1"/>
  <c r="E275" i="5"/>
  <c r="C275" i="5" l="1"/>
  <c r="D275" i="5" s="1"/>
  <c r="E276" i="5" s="1"/>
  <c r="C276" i="5" l="1"/>
  <c r="D276" i="5" s="1"/>
  <c r="E277" i="5"/>
  <c r="C277" i="5" l="1"/>
  <c r="D277" i="5" l="1"/>
  <c r="E278" i="5" s="1"/>
  <c r="F277" i="5"/>
  <c r="C278" i="5" l="1"/>
  <c r="D278" i="5" l="1"/>
  <c r="E279" i="5" s="1"/>
  <c r="C279" i="5" l="1"/>
  <c r="D279" i="5" l="1"/>
  <c r="E280" i="5" s="1"/>
  <c r="C280" i="5" l="1"/>
  <c r="D280" i="5" l="1"/>
  <c r="E281" i="5" s="1"/>
  <c r="C281" i="5" l="1"/>
  <c r="D281" i="5" l="1"/>
  <c r="E282" i="5" s="1"/>
  <c r="C282" i="5" l="1"/>
  <c r="D282" i="5" l="1"/>
  <c r="E283" i="5" s="1"/>
  <c r="C283" i="5" l="1"/>
  <c r="D283" i="5" s="1"/>
  <c r="E284" i="5" s="1"/>
  <c r="C284" i="5" l="1"/>
  <c r="D284" i="5" s="1"/>
  <c r="E285" i="5" s="1"/>
  <c r="C285" i="5" l="1"/>
  <c r="D285" i="5" s="1"/>
  <c r="E286" i="5"/>
  <c r="C286" i="5" l="1"/>
  <c r="D286" i="5" s="1"/>
  <c r="E287" i="5"/>
  <c r="C287" i="5" l="1"/>
  <c r="D287" i="5" s="1"/>
  <c r="E288" i="5"/>
  <c r="C288" i="5" l="1"/>
  <c r="D288" i="5" s="1"/>
  <c r="E289" i="5" s="1"/>
  <c r="C289" i="5" l="1"/>
  <c r="D289" i="5" l="1"/>
  <c r="E290" i="5" s="1"/>
  <c r="F289" i="5"/>
  <c r="C290" i="5" l="1"/>
  <c r="D290" i="5" l="1"/>
  <c r="E291" i="5" s="1"/>
  <c r="C291" i="5" l="1"/>
  <c r="D291" i="5" l="1"/>
  <c r="E292" i="5" s="1"/>
  <c r="C292" i="5" l="1"/>
  <c r="D292" i="5" l="1"/>
  <c r="E293" i="5" s="1"/>
  <c r="C293" i="5" l="1"/>
  <c r="D293" i="5" l="1"/>
  <c r="E294" i="5" s="1"/>
  <c r="C294" i="5" l="1"/>
  <c r="D294" i="5" l="1"/>
  <c r="E295" i="5" s="1"/>
  <c r="C295" i="5" l="1"/>
  <c r="D295" i="5" s="1"/>
  <c r="E296" i="5" s="1"/>
  <c r="C296" i="5" l="1"/>
  <c r="D296" i="5" s="1"/>
  <c r="E297" i="5" s="1"/>
  <c r="C297" i="5" l="1"/>
  <c r="D297" i="5" s="1"/>
  <c r="E298" i="5" s="1"/>
  <c r="C298" i="5" l="1"/>
  <c r="D298" i="5" s="1"/>
  <c r="E299" i="5" s="1"/>
  <c r="C299" i="5" l="1"/>
  <c r="D299" i="5" s="1"/>
  <c r="E300" i="5" s="1"/>
  <c r="C300" i="5" l="1"/>
  <c r="D300" i="5" s="1"/>
  <c r="E301" i="5" s="1"/>
  <c r="C301" i="5" s="1"/>
  <c r="D301" i="5" l="1"/>
  <c r="F301" i="5"/>
  <c r="L28" i="3" l="1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27" i="3"/>
  <c r="L5" i="3" l="1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4" i="3"/>
  <c r="B13" i="1" l="1"/>
  <c r="B8" i="1"/>
  <c r="B16" i="1" l="1"/>
  <c r="B17" i="1" s="1"/>
  <c r="B18" i="1" s="1"/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4" i="3"/>
  <c r="M5" i="2"/>
  <c r="L5" i="2"/>
  <c r="K5" i="2"/>
  <c r="J5" i="2"/>
  <c r="I5" i="2"/>
  <c r="H5" i="2"/>
  <c r="E24" i="2"/>
  <c r="B24" i="2"/>
  <c r="F23" i="2"/>
  <c r="F22" i="2"/>
  <c r="F21" i="2"/>
  <c r="E20" i="2"/>
  <c r="B20" i="2"/>
  <c r="F19" i="2"/>
  <c r="F18" i="2"/>
  <c r="F17" i="2"/>
  <c r="F16" i="2"/>
  <c r="F11" i="2"/>
  <c r="F10" i="2"/>
  <c r="F9" i="2"/>
  <c r="F5" i="2"/>
  <c r="F6" i="2"/>
  <c r="F7" i="2"/>
  <c r="F4" i="2"/>
  <c r="E12" i="2"/>
  <c r="E8" i="2"/>
  <c r="B12" i="2"/>
  <c r="B8" i="2"/>
  <c r="F8" i="2" l="1"/>
  <c r="F12" i="2"/>
  <c r="F24" i="2"/>
  <c r="F20" i="2"/>
</calcChain>
</file>

<file path=xl/comments1.xml><?xml version="1.0" encoding="utf-8"?>
<comments xmlns="http://schemas.openxmlformats.org/spreadsheetml/2006/main">
  <authors>
    <author>PHILIPPE CRENN - U325379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 xml:space="preserve">Il suffit juste de renseigne en % la commission prise 
Par exemple booking entre 17% et 20% 
AirBnB 3% le reste étant facturé au client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<sst xmlns="http://schemas.openxmlformats.org/spreadsheetml/2006/main" count="162" uniqueCount="118">
  <si>
    <t>€/mois</t>
  </si>
  <si>
    <t>€/an</t>
  </si>
  <si>
    <t>Ménage</t>
  </si>
  <si>
    <t>Eau</t>
  </si>
  <si>
    <t>Blanchisserie</t>
  </si>
  <si>
    <t>Autres</t>
  </si>
  <si>
    <t>Total</t>
  </si>
  <si>
    <t>T1 2018</t>
  </si>
  <si>
    <t>T2 2018</t>
  </si>
  <si>
    <t>T3 2018</t>
  </si>
  <si>
    <t>T4 2018</t>
  </si>
  <si>
    <t xml:space="preserve">Moyenne AN </t>
  </si>
  <si>
    <t>T1 2019</t>
  </si>
  <si>
    <t>T2 2019</t>
  </si>
  <si>
    <t>T3 2019</t>
  </si>
  <si>
    <t xml:space="preserve">50% en Moynne T1 </t>
  </si>
  <si>
    <t xml:space="preserve">75% en Moynne T1 </t>
  </si>
  <si>
    <t xml:space="preserve">Delta </t>
  </si>
  <si>
    <t>Tarif Moyen Nuitée T1</t>
  </si>
  <si>
    <t>Tarif Moyen Nuitée T2</t>
  </si>
  <si>
    <t>50% en Moynne T2</t>
  </si>
  <si>
    <t xml:space="preserve">75% en Moynne T2 </t>
  </si>
  <si>
    <t xml:space="preserve">3 jours au dela 2 MOIS </t>
  </si>
  <si>
    <t xml:space="preserve">2 jours au dela de 15 jours </t>
  </si>
  <si>
    <t xml:space="preserve">1 au dela 7 jours </t>
  </si>
  <si>
    <t xml:space="preserve">Stratégie Bed's 24 </t>
  </si>
  <si>
    <t xml:space="preserve">CA 20 Nuits </t>
  </si>
  <si>
    <t xml:space="preserve">CA 25 Nuits </t>
  </si>
  <si>
    <t xml:space="preserve">CA 30 Nuits </t>
  </si>
  <si>
    <t>Prix Nuitée</t>
  </si>
  <si>
    <t xml:space="preserve">CA 10 Nuits </t>
  </si>
  <si>
    <t xml:space="preserve">CA 15 Nuits </t>
  </si>
  <si>
    <t xml:space="preserve">CA 27 Nuits </t>
  </si>
  <si>
    <t>Nombre de Nuits</t>
  </si>
  <si>
    <t xml:space="preserve">Electricité </t>
  </si>
  <si>
    <t>Consomable (Ex: Café)</t>
  </si>
  <si>
    <t xml:space="preserve">Produits Ménagers </t>
  </si>
  <si>
    <t>Surface de l'appartement (m²)</t>
  </si>
  <si>
    <t>Frais d'achat</t>
  </si>
  <si>
    <t>Prix d'achat</t>
  </si>
  <si>
    <t>Frais de notaire réels</t>
  </si>
  <si>
    <t>Frais de notaire (estimation)</t>
  </si>
  <si>
    <t>Travaux</t>
  </si>
  <si>
    <t>Aménagement</t>
  </si>
  <si>
    <t>Commissions agents (courtier et agence)</t>
  </si>
  <si>
    <t>Garantie réelle</t>
  </si>
  <si>
    <t>Garantie (estimation)</t>
  </si>
  <si>
    <t>Frais de dossier</t>
  </si>
  <si>
    <t>Autres frais d'acquisition</t>
  </si>
  <si>
    <t>Total frais d'achats</t>
  </si>
  <si>
    <t>Total investissement frais inclus</t>
  </si>
  <si>
    <t>Prix au m² frais inclus</t>
  </si>
  <si>
    <t xml:space="preserve">% Commission </t>
  </si>
  <si>
    <t>Chanel Manager</t>
  </si>
  <si>
    <t xml:space="preserve">Tarif Nuitée                  Avec Commisson        </t>
  </si>
  <si>
    <t>Tarif Nuitée                   Sans Comissions</t>
  </si>
  <si>
    <t>Frais Paiement suite réservation</t>
  </si>
  <si>
    <t>Frais Fonctionnement  LCD</t>
  </si>
  <si>
    <t xml:space="preserve">Moyenne nuitée En France LCD 2,1 Jours </t>
  </si>
  <si>
    <t xml:space="preserve">Coût Mensualité </t>
  </si>
  <si>
    <t>Apport personnel</t>
  </si>
  <si>
    <t>Montant de l'emprunt</t>
  </si>
  <si>
    <t>Durée de l'emprunt</t>
  </si>
  <si>
    <t>Taux bancaire</t>
  </si>
  <si>
    <t>Annuité pret bancaire</t>
  </si>
  <si>
    <t>Mensualité prêt bancaire</t>
  </si>
  <si>
    <t>Taux assurance</t>
  </si>
  <si>
    <t>Annuité assurance</t>
  </si>
  <si>
    <t>Mensualité assurance</t>
  </si>
  <si>
    <t>Annuités totales</t>
  </si>
  <si>
    <t>Mensualités totales</t>
  </si>
  <si>
    <t>Mois</t>
  </si>
  <si>
    <t>Echéance</t>
  </si>
  <si>
    <t>Intérêts</t>
  </si>
  <si>
    <t>Principal</t>
  </si>
  <si>
    <t>Capital restant dû</t>
  </si>
  <si>
    <t>Intérêts 1</t>
  </si>
  <si>
    <t>Intérêts 2</t>
  </si>
  <si>
    <t>Intérêts 3</t>
  </si>
  <si>
    <t>Intérêts 4</t>
  </si>
  <si>
    <t>Intérêts 5</t>
  </si>
  <si>
    <t>Intérêts 6</t>
  </si>
  <si>
    <t>Intérêts 7</t>
  </si>
  <si>
    <t>Intérêts 8</t>
  </si>
  <si>
    <t>Intérêts 9</t>
  </si>
  <si>
    <t>Intérêts 10</t>
  </si>
  <si>
    <t>Intérêts 11</t>
  </si>
  <si>
    <t>Intérêts 12</t>
  </si>
  <si>
    <t>Intérêts 13</t>
  </si>
  <si>
    <t>Intérêts 14</t>
  </si>
  <si>
    <t>Intérêts 15</t>
  </si>
  <si>
    <t>Intérêts 16</t>
  </si>
  <si>
    <t>Intérêts 17</t>
  </si>
  <si>
    <t>Intérêts 18</t>
  </si>
  <si>
    <t>Intérêts 19</t>
  </si>
  <si>
    <t>Intérêts 20</t>
  </si>
  <si>
    <t>Intérêts 21</t>
  </si>
  <si>
    <t>Intérêts 22</t>
  </si>
  <si>
    <t>Intérêts 23</t>
  </si>
  <si>
    <t>Intérêts 24</t>
  </si>
  <si>
    <t>Intérêts 25</t>
  </si>
  <si>
    <t>Intérêts après remboursement</t>
  </si>
  <si>
    <t>Ne remplir que les lignes en Jaune</t>
  </si>
  <si>
    <t>Frais Fonctionnement LCD</t>
  </si>
  <si>
    <t xml:space="preserve">Check IN </t>
  </si>
  <si>
    <t>Check OUT</t>
  </si>
  <si>
    <t>Charges Copropriété</t>
  </si>
  <si>
    <t>PNO</t>
  </si>
  <si>
    <t>CFE</t>
  </si>
  <si>
    <t>COMPTABLE</t>
  </si>
  <si>
    <t xml:space="preserve">Total </t>
  </si>
  <si>
    <t>Mensualités Prêt Immobilier</t>
  </si>
  <si>
    <t xml:space="preserve">Négociation 10% </t>
  </si>
  <si>
    <t xml:space="preserve">Négociation 15% </t>
  </si>
  <si>
    <t xml:space="preserve">Négociation 20% </t>
  </si>
  <si>
    <t xml:space="preserve">Négociation 25% </t>
  </si>
  <si>
    <t xml:space="preserve">Négociation 30% </t>
  </si>
  <si>
    <t xml:space="preserve">Marge restante Mensuelle hors Fiscalité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</si>
</sst>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.00\ [$€-1]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rgb="FF000000"/>
      <name val="Arial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 tint="-0.249977111117893"/>
        <bgColor rgb="FFA4C2F4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FFFF00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112">
    <xf numFmtId="0" fontId="0" fillId="0" borderId="0" xfId="0"/>
    <xf numFmtId="0" fontId="0" fillId="0" borderId="7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  <xf numFmtId="0" fontId="0" fillId="0" borderId="7" xfId="0" applyBorder="1"/>
    <xf numFmtId="44" fontId="0" fillId="0" borderId="7" xfId="1" applyFont="1" applyBorder="1"/>
    <xf numFmtId="44" fontId="0" fillId="0" borderId="7" xfId="0" applyNumberFormat="1" applyBorder="1"/>
    <xf numFmtId="0" fontId="2" fillId="3" borderId="7" xfId="0" applyFont="1" applyFill="1" applyBorder="1"/>
    <xf numFmtId="44" fontId="2" fillId="3" borderId="7" xfId="0" applyNumberFormat="1" applyFont="1" applyFill="1" applyBorder="1"/>
    <xf numFmtId="0" fontId="2" fillId="3" borderId="0" xfId="0" applyFont="1" applyFill="1"/>
    <xf numFmtId="44" fontId="2" fillId="3" borderId="0" xfId="1" applyFont="1" applyFill="1"/>
    <xf numFmtId="164" fontId="0" fillId="0" borderId="7" xfId="0" applyNumberFormat="1" applyBorder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/>
    </xf>
    <xf numFmtId="166" fontId="0" fillId="0" borderId="0" xfId="0" applyNumberFormat="1"/>
    <xf numFmtId="0" fontId="2" fillId="2" borderId="0" xfId="0" applyFont="1" applyFill="1" applyAlignment="1">
      <alignment horizontal="center"/>
    </xf>
    <xf numFmtId="164" fontId="0" fillId="0" borderId="22" xfId="1" applyNumberFormat="1" applyFon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6" xfId="1" applyNumberFormat="1" applyFont="1" applyBorder="1"/>
    <xf numFmtId="164" fontId="0" fillId="0" borderId="8" xfId="0" applyNumberFormat="1" applyBorder="1"/>
    <xf numFmtId="164" fontId="0" fillId="0" borderId="9" xfId="1" applyNumberFormat="1" applyFont="1" applyBorder="1"/>
    <xf numFmtId="164" fontId="0" fillId="0" borderId="10" xfId="0" applyNumberFormat="1" applyBorder="1"/>
    <xf numFmtId="164" fontId="0" fillId="0" borderId="25" xfId="0" applyNumberFormat="1" applyBorder="1"/>
    <xf numFmtId="44" fontId="0" fillId="0" borderId="23" xfId="0" applyNumberFormat="1" applyBorder="1"/>
    <xf numFmtId="44" fontId="0" fillId="0" borderId="24" xfId="0" applyNumberFormat="1" applyBorder="1"/>
    <xf numFmtId="44" fontId="0" fillId="0" borderId="8" xfId="0" applyNumberFormat="1" applyBorder="1"/>
    <xf numFmtId="44" fontId="0" fillId="0" borderId="10" xfId="0" applyNumberFormat="1" applyBorder="1"/>
    <xf numFmtId="44" fontId="0" fillId="0" borderId="25" xfId="0" applyNumberFormat="1" applyBorder="1"/>
    <xf numFmtId="0" fontId="5" fillId="4" borderId="14" xfId="0" applyFont="1" applyFill="1" applyBorder="1" applyAlignment="1"/>
    <xf numFmtId="0" fontId="5" fillId="0" borderId="0" xfId="0" applyFont="1" applyAlignment="1"/>
    <xf numFmtId="165" fontId="5" fillId="0" borderId="0" xfId="0" applyNumberFormat="1" applyFont="1" applyAlignment="1"/>
    <xf numFmtId="0" fontId="5" fillId="4" borderId="16" xfId="0" applyFont="1" applyFill="1" applyBorder="1" applyAlignment="1"/>
    <xf numFmtId="165" fontId="5" fillId="4" borderId="17" xfId="0" applyNumberFormat="1" applyFont="1" applyFill="1" applyBorder="1" applyAlignment="1"/>
    <xf numFmtId="0" fontId="5" fillId="4" borderId="18" xfId="0" applyFont="1" applyFill="1" applyBorder="1" applyAlignment="1"/>
    <xf numFmtId="165" fontId="5" fillId="4" borderId="19" xfId="0" applyNumberFormat="1" applyFont="1" applyFill="1" applyBorder="1" applyAlignment="1"/>
    <xf numFmtId="0" fontId="5" fillId="0" borderId="0" xfId="0" applyFont="1" applyFill="1" applyBorder="1" applyAlignment="1"/>
    <xf numFmtId="165" fontId="5" fillId="0" borderId="0" xfId="0" applyNumberFormat="1" applyFont="1" applyFill="1" applyBorder="1" applyAlignment="1"/>
    <xf numFmtId="4" fontId="5" fillId="4" borderId="7" xfId="0" applyNumberFormat="1" applyFont="1" applyFill="1" applyBorder="1" applyAlignment="1"/>
    <xf numFmtId="0" fontId="6" fillId="4" borderId="26" xfId="0" applyFont="1" applyFill="1" applyBorder="1" applyAlignment="1"/>
    <xf numFmtId="165" fontId="6" fillId="4" borderId="27" xfId="0" applyNumberFormat="1" applyFont="1" applyFill="1" applyBorder="1" applyAlignment="1"/>
    <xf numFmtId="0" fontId="6" fillId="4" borderId="28" xfId="0" applyFont="1" applyFill="1" applyBorder="1" applyAlignment="1"/>
    <xf numFmtId="3" fontId="6" fillId="4" borderId="29" xfId="0" applyNumberFormat="1" applyFont="1" applyFill="1" applyBorder="1" applyAlignment="1"/>
    <xf numFmtId="10" fontId="6" fillId="4" borderId="29" xfId="0" applyNumberFormat="1" applyFont="1" applyFill="1" applyBorder="1" applyAlignme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6" xfId="0" applyFont="1" applyBorder="1"/>
    <xf numFmtId="0" fontId="9" fillId="2" borderId="7" xfId="0" applyFont="1" applyFill="1" applyBorder="1"/>
    <xf numFmtId="0" fontId="9" fillId="0" borderId="8" xfId="0" applyFont="1" applyBorder="1"/>
    <xf numFmtId="0" fontId="9" fillId="0" borderId="6" xfId="0" applyFont="1" applyBorder="1" applyAlignment="1"/>
    <xf numFmtId="0" fontId="9" fillId="2" borderId="7" xfId="0" applyFont="1" applyFill="1" applyBorder="1" applyAlignment="1"/>
    <xf numFmtId="0" fontId="9" fillId="0" borderId="9" xfId="0" applyFont="1" applyBorder="1"/>
    <xf numFmtId="0" fontId="9" fillId="2" borderId="10" xfId="0" applyFont="1" applyFill="1" applyBorder="1"/>
    <xf numFmtId="0" fontId="9" fillId="0" borderId="25" xfId="0" applyFont="1" applyBorder="1"/>
    <xf numFmtId="0" fontId="5" fillId="5" borderId="18" xfId="0" applyFont="1" applyFill="1" applyBorder="1" applyAlignment="1"/>
    <xf numFmtId="165" fontId="5" fillId="5" borderId="19" xfId="0" applyNumberFormat="1" applyFont="1" applyFill="1" applyBorder="1" applyAlignment="1"/>
    <xf numFmtId="0" fontId="5" fillId="5" borderId="20" xfId="0" applyFont="1" applyFill="1" applyBorder="1" applyAlignment="1"/>
    <xf numFmtId="165" fontId="5" fillId="5" borderId="21" xfId="0" applyNumberFormat="1" applyFont="1" applyFill="1" applyBorder="1" applyAlignment="1"/>
    <xf numFmtId="0" fontId="5" fillId="6" borderId="28" xfId="0" applyFont="1" applyFill="1" applyBorder="1" applyAlignment="1"/>
    <xf numFmtId="165" fontId="5" fillId="6" borderId="29" xfId="0" applyNumberFormat="1" applyFont="1" applyFill="1" applyBorder="1"/>
    <xf numFmtId="0" fontId="5" fillId="5" borderId="28" xfId="0" applyFont="1" applyFill="1" applyBorder="1" applyAlignment="1"/>
    <xf numFmtId="165" fontId="5" fillId="5" borderId="29" xfId="0" applyNumberFormat="1" applyFont="1" applyFill="1" applyBorder="1" applyAlignment="1"/>
    <xf numFmtId="165" fontId="5" fillId="5" borderId="29" xfId="0" applyNumberFormat="1" applyFont="1" applyFill="1" applyBorder="1"/>
    <xf numFmtId="0" fontId="5" fillId="5" borderId="30" xfId="0" applyFont="1" applyFill="1" applyBorder="1" applyAlignment="1"/>
    <xf numFmtId="165" fontId="5" fillId="5" borderId="31" xfId="0" applyNumberFormat="1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7" xfId="0" applyFont="1" applyBorder="1"/>
    <xf numFmtId="165" fontId="9" fillId="0" borderId="7" xfId="0" applyNumberFormat="1" applyFont="1" applyBorder="1"/>
    <xf numFmtId="0" fontId="9" fillId="0" borderId="7" xfId="0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0" fontId="9" fillId="0" borderId="33" xfId="0" applyFont="1" applyBorder="1"/>
    <xf numFmtId="165" fontId="9" fillId="0" borderId="34" xfId="0" applyNumberFormat="1" applyFont="1" applyBorder="1"/>
    <xf numFmtId="44" fontId="9" fillId="2" borderId="7" xfId="1" applyFont="1" applyFill="1" applyBorder="1" applyAlignment="1">
      <alignment horizontal="center"/>
    </xf>
    <xf numFmtId="0" fontId="9" fillId="0" borderId="35" xfId="0" applyFont="1" applyBorder="1"/>
    <xf numFmtId="44" fontId="9" fillId="2" borderId="36" xfId="1" applyFont="1" applyFill="1" applyBorder="1" applyAlignment="1">
      <alignment horizontal="center"/>
    </xf>
    <xf numFmtId="44" fontId="9" fillId="0" borderId="37" xfId="1" applyFont="1" applyBorder="1" applyAlignment="1">
      <alignment horizontal="center"/>
    </xf>
    <xf numFmtId="0" fontId="5" fillId="5" borderId="7" xfId="0" applyFont="1" applyFill="1" applyBorder="1" applyAlignment="1"/>
    <xf numFmtId="44" fontId="9" fillId="0" borderId="7" xfId="1" applyFont="1" applyBorder="1"/>
    <xf numFmtId="44" fontId="9" fillId="0" borderId="7" xfId="0" applyNumberFormat="1" applyFont="1" applyBorder="1"/>
    <xf numFmtId="0" fontId="5" fillId="0" borderId="0" xfId="2" applyFont="1" applyAlignment="1"/>
    <xf numFmtId="0" fontId="6" fillId="0" borderId="0" xfId="2" applyFont="1" applyAlignment="1">
      <alignment horizontal="center"/>
    </xf>
    <xf numFmtId="0" fontId="10" fillId="0" borderId="0" xfId="2" applyFont="1" applyAlignment="1"/>
    <xf numFmtId="165" fontId="5" fillId="0" borderId="0" xfId="2" applyNumberFormat="1" applyFont="1"/>
    <xf numFmtId="165" fontId="6" fillId="0" borderId="0" xfId="2" applyNumberFormat="1" applyFont="1" applyAlignment="1">
      <alignment horizontal="center"/>
    </xf>
    <xf numFmtId="0" fontId="6" fillId="7" borderId="0" xfId="2" applyFont="1" applyFill="1" applyAlignment="1">
      <alignment horizontal="center"/>
    </xf>
    <xf numFmtId="44" fontId="8" fillId="2" borderId="0" xfId="1" applyFont="1" applyFill="1"/>
    <xf numFmtId="0" fontId="5" fillId="0" borderId="7" xfId="0" applyFont="1" applyFill="1" applyBorder="1" applyAlignment="1"/>
    <xf numFmtId="165" fontId="5" fillId="0" borderId="7" xfId="0" applyNumberFormat="1" applyFont="1" applyFill="1" applyBorder="1" applyAlignment="1"/>
    <xf numFmtId="0" fontId="5" fillId="8" borderId="16" xfId="0" applyFont="1" applyFill="1" applyBorder="1" applyAlignment="1"/>
    <xf numFmtId="165" fontId="5" fillId="8" borderId="17" xfId="0" applyNumberFormat="1" applyFont="1" applyFill="1" applyBorder="1" applyAlignment="1"/>
    <xf numFmtId="0" fontId="9" fillId="0" borderId="3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</cellXfs>
  <cellStyles count="3">
    <cellStyle name="Monétaire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325379/Desktop/PERSO/BROCHURE%20MUTATION/CASTEL%20MANSART/Copie%20de%20Calculateur%20de%20rentabilit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s"/>
      <sheetName val="Tableau amortissement bancaire"/>
      <sheetName val="Amortissement immobilier"/>
      <sheetName val="Calcul TMI"/>
    </sheetNames>
    <sheetDataSet>
      <sheetData sheetId="0">
        <row r="60">
          <cell r="B60">
            <v>176000</v>
          </cell>
        </row>
        <row r="61">
          <cell r="B61">
            <v>25</v>
          </cell>
        </row>
        <row r="62">
          <cell r="B62">
            <v>1.6E-2</v>
          </cell>
        </row>
        <row r="64">
          <cell r="B64">
            <v>712.18729757244512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4"/>
  <sheetViews>
    <sheetView showGridLines="0" tabSelected="1" workbookViewId="0">
      <selection activeCell="E39" sqref="E39"/>
    </sheetView>
  </sheetViews>
  <sheetFormatPr baseColWidth="10" defaultRowHeight="12.75" x14ac:dyDescent="0.2"/>
  <cols>
    <col min="1" max="1" width="35.5703125" style="46" customWidth="1"/>
    <col min="2" max="2" width="14.42578125" style="46" customWidth="1"/>
    <col min="3" max="3" width="11.42578125" style="46"/>
    <col min="4" max="4" width="24.85546875" style="46" bestFit="1" customWidth="1"/>
    <col min="5" max="6" width="10.7109375" style="46" customWidth="1"/>
    <col min="7" max="9" width="11.85546875" style="46" bestFit="1" customWidth="1"/>
    <col min="10" max="16384" width="11.42578125" style="46"/>
  </cols>
  <sheetData>
    <row r="2" spans="1:6" ht="13.5" thickBot="1" x14ac:dyDescent="0.25">
      <c r="A2" s="45" t="s">
        <v>102</v>
      </c>
    </row>
    <row r="3" spans="1:6" x14ac:dyDescent="0.2">
      <c r="A3" s="30" t="s">
        <v>37</v>
      </c>
      <c r="B3" s="39">
        <v>45</v>
      </c>
      <c r="D3" s="69" t="s">
        <v>57</v>
      </c>
      <c r="E3" s="70"/>
      <c r="F3" s="71"/>
    </row>
    <row r="4" spans="1:6" ht="13.5" thickBot="1" x14ac:dyDescent="0.25">
      <c r="A4" s="31"/>
      <c r="B4" s="32"/>
      <c r="D4" s="72"/>
      <c r="E4" s="73"/>
      <c r="F4" s="74"/>
    </row>
    <row r="5" spans="1:6" x14ac:dyDescent="0.2">
      <c r="A5" s="75" t="s">
        <v>38</v>
      </c>
      <c r="B5" s="76"/>
      <c r="D5" s="47"/>
      <c r="E5" s="48" t="s">
        <v>0</v>
      </c>
      <c r="F5" s="49" t="s">
        <v>1</v>
      </c>
    </row>
    <row r="6" spans="1:6" x14ac:dyDescent="0.2">
      <c r="A6" s="33" t="s">
        <v>39</v>
      </c>
      <c r="B6" s="34">
        <v>100000</v>
      </c>
      <c r="D6" s="50" t="s">
        <v>2</v>
      </c>
      <c r="E6" s="51"/>
      <c r="F6" s="52"/>
    </row>
    <row r="7" spans="1:6" x14ac:dyDescent="0.2">
      <c r="A7" s="35" t="s">
        <v>40</v>
      </c>
      <c r="B7" s="36"/>
      <c r="D7" s="50" t="s">
        <v>34</v>
      </c>
      <c r="E7" s="51"/>
      <c r="F7" s="52"/>
    </row>
    <row r="8" spans="1:6" x14ac:dyDescent="0.2">
      <c r="A8" s="58" t="s">
        <v>41</v>
      </c>
      <c r="B8" s="59">
        <f>IF(B7=0,0.0822*B6,0)</f>
        <v>8220</v>
      </c>
      <c r="D8" s="50" t="s">
        <v>3</v>
      </c>
      <c r="E8" s="51"/>
      <c r="F8" s="52"/>
    </row>
    <row r="9" spans="1:6" x14ac:dyDescent="0.2">
      <c r="A9" s="35" t="s">
        <v>42</v>
      </c>
      <c r="B9" s="36">
        <v>10000</v>
      </c>
      <c r="D9" s="53" t="s">
        <v>4</v>
      </c>
      <c r="E9" s="54"/>
      <c r="F9" s="52"/>
    </row>
    <row r="10" spans="1:6" x14ac:dyDescent="0.2">
      <c r="A10" s="35" t="s">
        <v>43</v>
      </c>
      <c r="B10" s="36">
        <v>15000</v>
      </c>
      <c r="D10" s="53" t="s">
        <v>35</v>
      </c>
      <c r="E10" s="54"/>
      <c r="F10" s="52"/>
    </row>
    <row r="11" spans="1:6" x14ac:dyDescent="0.2">
      <c r="A11" s="35" t="s">
        <v>44</v>
      </c>
      <c r="B11" s="36"/>
      <c r="D11" s="53" t="s">
        <v>36</v>
      </c>
      <c r="E11" s="54"/>
      <c r="F11" s="52"/>
    </row>
    <row r="12" spans="1:6" x14ac:dyDescent="0.2">
      <c r="A12" s="35" t="s">
        <v>45</v>
      </c>
      <c r="B12" s="36"/>
      <c r="D12" s="53" t="s">
        <v>104</v>
      </c>
      <c r="E12" s="51"/>
      <c r="F12" s="52"/>
    </row>
    <row r="13" spans="1:6" x14ac:dyDescent="0.2">
      <c r="A13" s="58" t="s">
        <v>46</v>
      </c>
      <c r="B13" s="59">
        <f>IF(B12=0,0.02715*B6,0)</f>
        <v>2715</v>
      </c>
      <c r="D13" s="53" t="s">
        <v>105</v>
      </c>
      <c r="E13" s="51"/>
      <c r="F13" s="52"/>
    </row>
    <row r="14" spans="1:6" x14ac:dyDescent="0.2">
      <c r="A14" s="35" t="s">
        <v>47</v>
      </c>
      <c r="B14" s="36">
        <v>400</v>
      </c>
      <c r="D14" s="50" t="s">
        <v>53</v>
      </c>
      <c r="E14" s="51"/>
      <c r="F14" s="52"/>
    </row>
    <row r="15" spans="1:6" x14ac:dyDescent="0.2">
      <c r="A15" s="35" t="s">
        <v>48</v>
      </c>
      <c r="B15" s="36"/>
      <c r="D15" s="50" t="s">
        <v>56</v>
      </c>
      <c r="E15" s="90"/>
      <c r="F15" s="87"/>
    </row>
    <row r="16" spans="1:6" x14ac:dyDescent="0.2">
      <c r="A16" s="58" t="s">
        <v>49</v>
      </c>
      <c r="B16" s="59">
        <f>SUM(B7:B15)</f>
        <v>36335</v>
      </c>
      <c r="D16" s="91" t="s">
        <v>106</v>
      </c>
      <c r="E16" s="92"/>
      <c r="F16" s="93"/>
    </row>
    <row r="17" spans="1:9" ht="13.5" thickBot="1" x14ac:dyDescent="0.25">
      <c r="A17" s="58" t="s">
        <v>50</v>
      </c>
      <c r="B17" s="59">
        <f>B6+B16</f>
        <v>136335</v>
      </c>
      <c r="D17" s="55" t="s">
        <v>5</v>
      </c>
      <c r="E17" s="56"/>
      <c r="F17" s="57"/>
    </row>
    <row r="18" spans="1:9" ht="13.5" thickBot="1" x14ac:dyDescent="0.25">
      <c r="A18" s="60" t="s">
        <v>51</v>
      </c>
      <c r="B18" s="61">
        <f>B17/B3</f>
        <v>3029.6666666666665</v>
      </c>
      <c r="D18" s="88" t="s">
        <v>6</v>
      </c>
      <c r="E18" s="89">
        <f>SUM(E6:E17)</f>
        <v>0</v>
      </c>
      <c r="F18" s="89">
        <f>SUM(F6:F17)</f>
        <v>0</v>
      </c>
    </row>
    <row r="19" spans="1:9" x14ac:dyDescent="0.2">
      <c r="A19" s="37"/>
      <c r="B19" s="38"/>
    </row>
    <row r="20" spans="1:9" x14ac:dyDescent="0.2">
      <c r="A20" s="77" t="s">
        <v>59</v>
      </c>
      <c r="B20" s="78"/>
    </row>
    <row r="21" spans="1:9" x14ac:dyDescent="0.2">
      <c r="A21" s="40" t="s">
        <v>60</v>
      </c>
      <c r="B21" s="41"/>
      <c r="D21" s="94" t="s">
        <v>111</v>
      </c>
      <c r="E21" s="85">
        <f>B31</f>
        <v>516.32486205775172</v>
      </c>
      <c r="F21" s="85">
        <f>E21*12</f>
        <v>6195.8983446930206</v>
      </c>
    </row>
    <row r="22" spans="1:9" x14ac:dyDescent="0.2">
      <c r="A22" s="62" t="s">
        <v>61</v>
      </c>
      <c r="B22" s="63">
        <f>B6-B21</f>
        <v>100000</v>
      </c>
      <c r="D22" s="84" t="s">
        <v>103</v>
      </c>
      <c r="E22" s="85">
        <f>E18</f>
        <v>0</v>
      </c>
      <c r="F22" s="85">
        <f>F18</f>
        <v>0</v>
      </c>
    </row>
    <row r="23" spans="1:9" x14ac:dyDescent="0.2">
      <c r="A23" s="42" t="s">
        <v>62</v>
      </c>
      <c r="B23" s="43">
        <v>20</v>
      </c>
      <c r="D23" s="84" t="s">
        <v>107</v>
      </c>
      <c r="E23" s="84"/>
      <c r="F23" s="84"/>
    </row>
    <row r="24" spans="1:9" x14ac:dyDescent="0.2">
      <c r="A24" s="42" t="s">
        <v>63</v>
      </c>
      <c r="B24" s="44">
        <v>1.6E-2</v>
      </c>
      <c r="D24" s="84" t="s">
        <v>108</v>
      </c>
      <c r="E24" s="84"/>
      <c r="F24" s="84"/>
    </row>
    <row r="25" spans="1:9" x14ac:dyDescent="0.2">
      <c r="A25" s="64" t="s">
        <v>64</v>
      </c>
      <c r="B25" s="65">
        <f>((B22*(B24/12))/(1-(1+(B24/12))^(-B23*12)))*12</f>
        <v>5845.8983446930206</v>
      </c>
      <c r="D25" s="84" t="s">
        <v>109</v>
      </c>
      <c r="E25" s="95"/>
      <c r="F25" s="96"/>
    </row>
    <row r="26" spans="1:9" x14ac:dyDescent="0.2">
      <c r="A26" s="64" t="s">
        <v>65</v>
      </c>
      <c r="B26" s="66">
        <f>B25/12</f>
        <v>487.15819539108503</v>
      </c>
      <c r="D26" s="84" t="s">
        <v>110</v>
      </c>
      <c r="E26" s="85">
        <f>SUM(E21:E25)</f>
        <v>516.32486205775172</v>
      </c>
      <c r="F26" s="85">
        <f>SUM(F21:F25)</f>
        <v>6195.8983446930206</v>
      </c>
    </row>
    <row r="27" spans="1:9" x14ac:dyDescent="0.2">
      <c r="A27" s="42" t="s">
        <v>66</v>
      </c>
      <c r="B27" s="44">
        <v>3.5000000000000001E-3</v>
      </c>
    </row>
    <row r="28" spans="1:9" x14ac:dyDescent="0.2">
      <c r="A28" s="64" t="s">
        <v>67</v>
      </c>
      <c r="B28" s="65">
        <f>B22*B27</f>
        <v>350</v>
      </c>
      <c r="D28" s="46" t="s">
        <v>29</v>
      </c>
    </row>
    <row r="29" spans="1:9" x14ac:dyDescent="0.2">
      <c r="A29" s="64" t="s">
        <v>68</v>
      </c>
      <c r="B29" s="66">
        <f>B28/12</f>
        <v>29.166666666666668</v>
      </c>
      <c r="D29" s="103">
        <v>67</v>
      </c>
    </row>
    <row r="30" spans="1:9" x14ac:dyDescent="0.2">
      <c r="A30" s="64" t="s">
        <v>69</v>
      </c>
      <c r="B30" s="65">
        <f>B28+B25</f>
        <v>6195.8983446930206</v>
      </c>
      <c r="D30" s="86" t="s">
        <v>30</v>
      </c>
      <c r="E30" s="86" t="s">
        <v>31</v>
      </c>
      <c r="F30" s="86" t="s">
        <v>26</v>
      </c>
      <c r="G30" s="86" t="s">
        <v>27</v>
      </c>
      <c r="H30" s="86" t="s">
        <v>32</v>
      </c>
      <c r="I30" s="86" t="s">
        <v>28</v>
      </c>
    </row>
    <row r="31" spans="1:9" x14ac:dyDescent="0.2">
      <c r="A31" s="67" t="s">
        <v>70</v>
      </c>
      <c r="B31" s="68">
        <f>B30/12</f>
        <v>516.32486205775172</v>
      </c>
      <c r="D31" s="95">
        <f>$D$29*10</f>
        <v>670</v>
      </c>
      <c r="E31" s="95">
        <f>$D$29*15</f>
        <v>1005</v>
      </c>
      <c r="F31" s="95">
        <f>$D$29*20</f>
        <v>1340</v>
      </c>
      <c r="G31" s="95">
        <f>$D$29*30</f>
        <v>2010</v>
      </c>
      <c r="H31" s="95">
        <f>$D$29*27</f>
        <v>1809</v>
      </c>
      <c r="I31" s="95">
        <f>$D$29*30</f>
        <v>2010</v>
      </c>
    </row>
    <row r="32" spans="1:9" ht="13.5" thickBot="1" x14ac:dyDescent="0.25">
      <c r="A32" s="37"/>
      <c r="B32" s="38"/>
    </row>
    <row r="33" spans="1:9" ht="13.5" thickBot="1" x14ac:dyDescent="0.25">
      <c r="A33" s="106" t="s">
        <v>39</v>
      </c>
      <c r="B33" s="107">
        <f>B6</f>
        <v>100000</v>
      </c>
      <c r="D33" s="109" t="s">
        <v>117</v>
      </c>
      <c r="E33" s="110"/>
      <c r="F33" s="110"/>
      <c r="G33" s="110"/>
      <c r="H33" s="110"/>
      <c r="I33" s="111"/>
    </row>
    <row r="34" spans="1:9" x14ac:dyDescent="0.2">
      <c r="A34" s="104" t="s">
        <v>112</v>
      </c>
      <c r="B34" s="105">
        <f>B33*0.9</f>
        <v>90000</v>
      </c>
      <c r="D34" s="108" t="s">
        <v>30</v>
      </c>
      <c r="E34" s="108" t="s">
        <v>31</v>
      </c>
      <c r="F34" s="108" t="s">
        <v>26</v>
      </c>
      <c r="G34" s="108" t="s">
        <v>27</v>
      </c>
      <c r="H34" s="108" t="s">
        <v>32</v>
      </c>
      <c r="I34" s="108" t="s">
        <v>28</v>
      </c>
    </row>
    <row r="35" spans="1:9" x14ac:dyDescent="0.2">
      <c r="A35" s="104" t="s">
        <v>113</v>
      </c>
      <c r="B35" s="105">
        <f>B33*0.85</f>
        <v>85000</v>
      </c>
      <c r="D35" s="85">
        <f>D31-$E$26</f>
        <v>153.67513794224828</v>
      </c>
      <c r="E35" s="85">
        <f t="shared" ref="E35:I35" si="0">E31-$E$26</f>
        <v>488.67513794224828</v>
      </c>
      <c r="F35" s="85">
        <f t="shared" si="0"/>
        <v>823.67513794224828</v>
      </c>
      <c r="G35" s="85">
        <f t="shared" si="0"/>
        <v>1493.6751379422483</v>
      </c>
      <c r="H35" s="85">
        <f t="shared" si="0"/>
        <v>1292.6751379422483</v>
      </c>
      <c r="I35" s="85">
        <f t="shared" si="0"/>
        <v>1493.6751379422483</v>
      </c>
    </row>
    <row r="36" spans="1:9" x14ac:dyDescent="0.2">
      <c r="A36" s="104" t="s">
        <v>114</v>
      </c>
      <c r="B36" s="105">
        <f>B33*0.8</f>
        <v>80000</v>
      </c>
    </row>
    <row r="37" spans="1:9" x14ac:dyDescent="0.2">
      <c r="A37" s="104" t="s">
        <v>115</v>
      </c>
      <c r="B37" s="105">
        <f>B33*0.75</f>
        <v>75000</v>
      </c>
    </row>
    <row r="38" spans="1:9" x14ac:dyDescent="0.2">
      <c r="A38" s="104" t="s">
        <v>116</v>
      </c>
      <c r="B38" s="105">
        <f>B33*0.7</f>
        <v>70000</v>
      </c>
    </row>
    <row r="39" spans="1:9" x14ac:dyDescent="0.2">
      <c r="A39" s="37"/>
      <c r="B39" s="38"/>
    </row>
    <row r="40" spans="1:9" x14ac:dyDescent="0.2">
      <c r="A40" s="37"/>
      <c r="B40" s="38"/>
    </row>
    <row r="41" spans="1:9" x14ac:dyDescent="0.2">
      <c r="A41" s="37"/>
      <c r="B41" s="38"/>
    </row>
    <row r="42" spans="1:9" x14ac:dyDescent="0.2">
      <c r="A42" s="37"/>
      <c r="B42" s="38"/>
    </row>
    <row r="43" spans="1:9" x14ac:dyDescent="0.2">
      <c r="A43" s="37"/>
      <c r="B43" s="38"/>
    </row>
    <row r="44" spans="1:9" x14ac:dyDescent="0.2">
      <c r="A44" s="37"/>
      <c r="B44" s="38"/>
    </row>
    <row r="45" spans="1:9" x14ac:dyDescent="0.2">
      <c r="A45" s="37"/>
      <c r="B45" s="38"/>
    </row>
    <row r="46" spans="1:9" x14ac:dyDescent="0.2">
      <c r="A46" s="37"/>
      <c r="B46" s="38"/>
    </row>
    <row r="47" spans="1:9" x14ac:dyDescent="0.2">
      <c r="A47" s="37"/>
      <c r="B47" s="38"/>
    </row>
    <row r="48" spans="1:9" x14ac:dyDescent="0.2">
      <c r="A48" s="37"/>
      <c r="B48" s="38"/>
    </row>
    <row r="49" spans="1:2" x14ac:dyDescent="0.2">
      <c r="A49" s="37"/>
      <c r="B49" s="38"/>
    </row>
    <row r="64" spans="1:2" x14ac:dyDescent="0.2">
      <c r="A64" s="46" t="s">
        <v>58</v>
      </c>
    </row>
  </sheetData>
  <mergeCells count="4">
    <mergeCell ref="D3:F4"/>
    <mergeCell ref="A5:B5"/>
    <mergeCell ref="A20:B20"/>
    <mergeCell ref="D33:I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00"/>
  <sheetViews>
    <sheetView workbookViewId="0">
      <selection activeCell="G4" sqref="G4"/>
    </sheetView>
  </sheetViews>
  <sheetFormatPr baseColWidth="10" defaultColWidth="14.42578125" defaultRowHeight="15.75" customHeight="1" x14ac:dyDescent="0.2"/>
  <cols>
    <col min="1" max="4" width="14.42578125" style="99"/>
    <col min="5" max="5" width="16.85546875" style="99" bestFit="1" customWidth="1"/>
    <col min="6" max="16384" width="14.42578125" style="99"/>
  </cols>
  <sheetData>
    <row r="1" spans="1:9" ht="15.75" customHeight="1" x14ac:dyDescent="0.2">
      <c r="A1" s="102" t="s">
        <v>71</v>
      </c>
      <c r="B1" s="102" t="s">
        <v>72</v>
      </c>
      <c r="C1" s="102" t="s">
        <v>73</v>
      </c>
      <c r="D1" s="102" t="s">
        <v>74</v>
      </c>
      <c r="E1" s="102" t="s">
        <v>75</v>
      </c>
      <c r="F1" s="98"/>
      <c r="H1" s="97"/>
      <c r="I1" s="97"/>
    </row>
    <row r="2" spans="1:9" ht="15.75" customHeight="1" x14ac:dyDescent="0.2">
      <c r="A2" s="97">
        <v>1</v>
      </c>
      <c r="B2" s="100">
        <f>[1]Calculs!$B$64</f>
        <v>712.18729757244512</v>
      </c>
      <c r="C2" s="100">
        <f>([1]Calculs!$B$62/12)*E2</f>
        <v>234.66666666666666</v>
      </c>
      <c r="D2" s="100">
        <f>B2-C2</f>
        <v>477.52063090577849</v>
      </c>
      <c r="E2" s="100">
        <f>[1]Calculs!$B$60</f>
        <v>176000</v>
      </c>
      <c r="F2" s="98"/>
      <c r="I2" s="97"/>
    </row>
    <row r="3" spans="1:9" ht="15.75" customHeight="1" x14ac:dyDescent="0.2">
      <c r="A3" s="97">
        <v>2</v>
      </c>
      <c r="B3" s="100">
        <f>IF(A3&lt;[1]Calculs!$B$61*12+2,[1]Calculs!$B$64,"")</f>
        <v>712.18729757244512</v>
      </c>
      <c r="C3" s="100">
        <f>IF(A3&lt;([1]Calculs!$B$61*12+2),([1]Calculs!$B$62/12)*E3,"")</f>
        <v>234.02997249212561</v>
      </c>
      <c r="D3" s="100">
        <f>IF(A3&lt;([1]Calculs!$B$61*12+2),B3-C3,"")</f>
        <v>478.15732508031954</v>
      </c>
      <c r="E3" s="100">
        <f>IF(A3&lt;([1]Calculs!$B$61*12+2),E2-D2,"")</f>
        <v>175522.47936909422</v>
      </c>
      <c r="F3" s="98"/>
      <c r="I3" s="97"/>
    </row>
    <row r="4" spans="1:9" ht="15.75" customHeight="1" x14ac:dyDescent="0.2">
      <c r="A4" s="97">
        <v>3</v>
      </c>
      <c r="B4" s="100">
        <f>IF(A4&lt;[1]Calculs!$B$61*12+2,[1]Calculs!$B$64,"")</f>
        <v>712.18729757244512</v>
      </c>
      <c r="C4" s="100">
        <f>IF(A4&lt;([1]Calculs!$B$61*12+2),([1]Calculs!$B$62/12)*E4,"")</f>
        <v>233.3924293920185</v>
      </c>
      <c r="D4" s="100">
        <f>IF(A4&lt;([1]Calculs!$B$61*12+2),B4-C4,"")</f>
        <v>478.79486818042665</v>
      </c>
      <c r="E4" s="100">
        <f>IF(A4&lt;([1]Calculs!$B$61*12+2),E3-D3,"")</f>
        <v>175044.32204401388</v>
      </c>
      <c r="F4" s="98"/>
      <c r="I4" s="97"/>
    </row>
    <row r="5" spans="1:9" ht="15.75" customHeight="1" x14ac:dyDescent="0.2">
      <c r="A5" s="97">
        <v>4</v>
      </c>
      <c r="B5" s="100">
        <f>IF(A5&lt;[1]Calculs!$B$61*12+2,[1]Calculs!$B$64,"")</f>
        <v>712.18729757244512</v>
      </c>
      <c r="C5" s="100">
        <f>IF(A5&lt;([1]Calculs!$B$61*12+2),([1]Calculs!$B$62/12)*E5,"")</f>
        <v>232.75403623444458</v>
      </c>
      <c r="D5" s="100">
        <f>IF(A5&lt;([1]Calculs!$B$61*12+2),B5-C5,"")</f>
        <v>479.43326133800053</v>
      </c>
      <c r="E5" s="100">
        <f>IF(A5&lt;([1]Calculs!$B$61*12+2),E4-D4,"")</f>
        <v>174565.52717583344</v>
      </c>
      <c r="F5" s="98"/>
      <c r="I5" s="97"/>
    </row>
    <row r="6" spans="1:9" ht="15.75" customHeight="1" x14ac:dyDescent="0.2">
      <c r="A6" s="97">
        <v>5</v>
      </c>
      <c r="B6" s="100">
        <f>IF(A6&lt;[1]Calculs!$B$61*12+2,[1]Calculs!$B$64,"")</f>
        <v>712.18729757244512</v>
      </c>
      <c r="C6" s="100">
        <f>IF(A6&lt;([1]Calculs!$B$61*12+2),([1]Calculs!$B$62/12)*E6,"")</f>
        <v>232.1147918859939</v>
      </c>
      <c r="D6" s="100">
        <f>IF(A6&lt;([1]Calculs!$B$61*12+2),B6-C6,"")</f>
        <v>480.07250568645122</v>
      </c>
      <c r="E6" s="100">
        <f>IF(A6&lt;([1]Calculs!$B$61*12+2),E5-D5,"")</f>
        <v>174086.09391449543</v>
      </c>
      <c r="F6" s="98"/>
    </row>
    <row r="7" spans="1:9" ht="15.75" customHeight="1" x14ac:dyDescent="0.2">
      <c r="A7" s="97">
        <v>6</v>
      </c>
      <c r="B7" s="100">
        <f>IF(A7&lt;[1]Calculs!$B$61*12+2,[1]Calculs!$B$64,"")</f>
        <v>712.18729757244512</v>
      </c>
      <c r="C7" s="100">
        <f>IF(A7&lt;([1]Calculs!$B$61*12+2),([1]Calculs!$B$62/12)*E7,"")</f>
        <v>231.47469521174528</v>
      </c>
      <c r="D7" s="100">
        <f>IF(A7&lt;([1]Calculs!$B$61*12+2),B7-C7,"")</f>
        <v>480.71260236069986</v>
      </c>
      <c r="E7" s="100">
        <f>IF(A7&lt;([1]Calculs!$B$61*12+2),E6-D6,"")</f>
        <v>173606.02140880897</v>
      </c>
      <c r="F7" s="98"/>
    </row>
    <row r="8" spans="1:9" ht="15.75" customHeight="1" x14ac:dyDescent="0.2">
      <c r="A8" s="97">
        <v>7</v>
      </c>
      <c r="B8" s="100">
        <f>IF(A8&lt;[1]Calculs!$B$61*12+2,[1]Calculs!$B$64,"")</f>
        <v>712.18729757244512</v>
      </c>
      <c r="C8" s="100">
        <f>IF(A8&lt;([1]Calculs!$B$61*12+2),([1]Calculs!$B$62/12)*E8,"")</f>
        <v>230.83374507526435</v>
      </c>
      <c r="D8" s="100">
        <f>IF(A8&lt;([1]Calculs!$B$61*12+2),B8-C8,"")</f>
        <v>481.35355249718077</v>
      </c>
      <c r="E8" s="100">
        <f>IF(A8&lt;([1]Calculs!$B$61*12+2),E7-D7,"")</f>
        <v>173125.30880644827</v>
      </c>
      <c r="F8" s="98"/>
    </row>
    <row r="9" spans="1:9" ht="15.75" customHeight="1" x14ac:dyDescent="0.2">
      <c r="A9" s="97">
        <v>8</v>
      </c>
      <c r="B9" s="100">
        <f>IF(A9&lt;[1]Calculs!$B$61*12+2,[1]Calculs!$B$64,"")</f>
        <v>712.18729757244512</v>
      </c>
      <c r="C9" s="100">
        <f>IF(A9&lt;([1]Calculs!$B$61*12+2),([1]Calculs!$B$62/12)*E9,"")</f>
        <v>230.19194033860146</v>
      </c>
      <c r="D9" s="100">
        <f>IF(A9&lt;([1]Calculs!$B$61*12+2),B9-C9,"")</f>
        <v>481.99535723384366</v>
      </c>
      <c r="E9" s="100">
        <f>IF(A9&lt;([1]Calculs!$B$61*12+2),E8-D8,"")</f>
        <v>172643.95525395111</v>
      </c>
      <c r="F9" s="98"/>
    </row>
    <row r="10" spans="1:9" ht="15.75" customHeight="1" x14ac:dyDescent="0.2">
      <c r="A10" s="97">
        <v>9</v>
      </c>
      <c r="B10" s="100">
        <f>IF(A10&lt;[1]Calculs!$B$61*12+2,[1]Calculs!$B$64,"")</f>
        <v>712.18729757244512</v>
      </c>
      <c r="C10" s="100">
        <f>IF(A10&lt;([1]Calculs!$B$61*12+2),([1]Calculs!$B$62/12)*E10,"")</f>
        <v>229.54927986228967</v>
      </c>
      <c r="D10" s="100">
        <f>IF(A10&lt;([1]Calculs!$B$61*12+2),B10-C10,"")</f>
        <v>482.63801771015545</v>
      </c>
      <c r="E10" s="100">
        <f>IF(A10&lt;([1]Calculs!$B$61*12+2),E9-D9,"")</f>
        <v>172161.95989671725</v>
      </c>
      <c r="F10" s="98"/>
    </row>
    <row r="11" spans="1:9" ht="15.75" customHeight="1" x14ac:dyDescent="0.2">
      <c r="A11" s="97">
        <v>10</v>
      </c>
      <c r="B11" s="100">
        <f>IF(A11&lt;[1]Calculs!$B$61*12+2,[1]Calculs!$B$64,"")</f>
        <v>712.18729757244512</v>
      </c>
      <c r="C11" s="100">
        <f>IF(A11&lt;([1]Calculs!$B$61*12+2),([1]Calculs!$B$62/12)*E11,"")</f>
        <v>228.90576250534278</v>
      </c>
      <c r="D11" s="100">
        <f>IF(A11&lt;([1]Calculs!$B$61*12+2),B11-C11,"")</f>
        <v>483.28153506710237</v>
      </c>
      <c r="E11" s="100">
        <f>IF(A11&lt;([1]Calculs!$B$61*12+2),E10-D10,"")</f>
        <v>171679.3218790071</v>
      </c>
      <c r="F11" s="98"/>
    </row>
    <row r="12" spans="1:9" ht="15.75" customHeight="1" x14ac:dyDescent="0.2">
      <c r="A12" s="97">
        <v>11</v>
      </c>
      <c r="B12" s="100">
        <f>IF(A12&lt;[1]Calculs!$B$61*12+2,[1]Calculs!$B$64,"")</f>
        <v>712.18729757244512</v>
      </c>
      <c r="C12" s="100">
        <f>IF(A12&lt;([1]Calculs!$B$61*12+2),([1]Calculs!$B$62/12)*E12,"")</f>
        <v>228.26138712525332</v>
      </c>
      <c r="D12" s="100">
        <f>IF(A12&lt;([1]Calculs!$B$61*12+2),B12-C12,"")</f>
        <v>483.92591044719177</v>
      </c>
      <c r="E12" s="100">
        <f>IF(A12&lt;([1]Calculs!$B$61*12+2),E11-D11,"")</f>
        <v>171196.04034394</v>
      </c>
      <c r="F12" s="98" t="s">
        <v>76</v>
      </c>
    </row>
    <row r="13" spans="1:9" ht="15.75" customHeight="1" x14ac:dyDescent="0.2">
      <c r="A13" s="97">
        <v>12</v>
      </c>
      <c r="B13" s="100">
        <f>IF(A13&lt;[1]Calculs!$B$61*12+2,[1]Calculs!$B$64,"")</f>
        <v>712.18729757244512</v>
      </c>
      <c r="C13" s="100">
        <f>IF(A13&lt;([1]Calculs!$B$61*12+2),([1]Calculs!$B$62/12)*E13,"")</f>
        <v>227.61615257799039</v>
      </c>
      <c r="D13" s="100">
        <f>IF(A13&lt;([1]Calculs!$B$61*12+2),B13-C13,"")</f>
        <v>484.5711449944547</v>
      </c>
      <c r="E13" s="100">
        <f>IF(A13&lt;([1]Calculs!$B$61*12+2),E12-D12,"")</f>
        <v>170712.1144334928</v>
      </c>
      <c r="F13" s="101">
        <f>SUM(C2:C13)</f>
        <v>2773.7908593677362</v>
      </c>
    </row>
    <row r="14" spans="1:9" ht="15.75" customHeight="1" x14ac:dyDescent="0.2">
      <c r="A14" s="97">
        <v>13</v>
      </c>
      <c r="B14" s="100">
        <f>IF(A14&lt;[1]Calculs!$B$61*12+2,[1]Calculs!$B$64,"")</f>
        <v>712.18729757244512</v>
      </c>
      <c r="C14" s="100">
        <f>IF(A14&lt;([1]Calculs!$B$61*12+2),([1]Calculs!$B$62/12)*E14,"")</f>
        <v>226.97005771799778</v>
      </c>
      <c r="D14" s="100">
        <f>IF(A14&lt;([1]Calculs!$B$61*12+2),B14-C14,"")</f>
        <v>485.21723985444737</v>
      </c>
      <c r="E14" s="100">
        <f>IF(A14&lt;([1]Calculs!$B$61*12+2),E13-D13,"")</f>
        <v>170227.54328849833</v>
      </c>
      <c r="F14" s="98"/>
    </row>
    <row r="15" spans="1:9" ht="15.75" customHeight="1" x14ac:dyDescent="0.2">
      <c r="A15" s="97">
        <v>14</v>
      </c>
      <c r="B15" s="100">
        <f>IF(A15&lt;[1]Calculs!$B$61*12+2,[1]Calculs!$B$64,"")</f>
        <v>712.18729757244512</v>
      </c>
      <c r="C15" s="100">
        <f>IF(A15&lt;([1]Calculs!$B$61*12+2),([1]Calculs!$B$62/12)*E15,"")</f>
        <v>226.32310139819182</v>
      </c>
      <c r="D15" s="100">
        <f>IF(A15&lt;([1]Calculs!$B$61*12+2),B15-C15,"")</f>
        <v>485.86419617425327</v>
      </c>
      <c r="E15" s="100">
        <f>IF(A15&lt;([1]Calculs!$B$61*12+2),E14-D14,"")</f>
        <v>169742.32604864388</v>
      </c>
      <c r="F15" s="98"/>
    </row>
    <row r="16" spans="1:9" ht="15.75" customHeight="1" x14ac:dyDescent="0.2">
      <c r="A16" s="97">
        <v>15</v>
      </c>
      <c r="B16" s="100">
        <f>IF(A16&lt;[1]Calculs!$B$61*12+2,[1]Calculs!$B$64,"")</f>
        <v>712.18729757244512</v>
      </c>
      <c r="C16" s="100">
        <f>IF(A16&lt;([1]Calculs!$B$61*12+2),([1]Calculs!$B$62/12)*E16,"")</f>
        <v>225.67528246995948</v>
      </c>
      <c r="D16" s="100">
        <f>IF(A16&lt;([1]Calculs!$B$61*12+2),B16-C16,"")</f>
        <v>486.51201510248563</v>
      </c>
      <c r="E16" s="100">
        <f>IF(A16&lt;([1]Calculs!$B$61*12+2),E15-D15,"")</f>
        <v>169256.46185246963</v>
      </c>
      <c r="F16" s="98"/>
    </row>
    <row r="17" spans="1:6" ht="15.75" customHeight="1" x14ac:dyDescent="0.2">
      <c r="A17" s="97">
        <v>16</v>
      </c>
      <c r="B17" s="100">
        <f>IF(A17&lt;[1]Calculs!$B$61*12+2,[1]Calculs!$B$64,"")</f>
        <v>712.18729757244512</v>
      </c>
      <c r="C17" s="100">
        <f>IF(A17&lt;([1]Calculs!$B$61*12+2),([1]Calculs!$B$62/12)*E17,"")</f>
        <v>225.02659978315617</v>
      </c>
      <c r="D17" s="100">
        <f>IF(A17&lt;([1]Calculs!$B$61*12+2),B17-C17,"")</f>
        <v>487.16069778928897</v>
      </c>
      <c r="E17" s="100">
        <f>IF(A17&lt;([1]Calculs!$B$61*12+2),E16-D16,"")</f>
        <v>168769.94983736714</v>
      </c>
      <c r="F17" s="98"/>
    </row>
    <row r="18" spans="1:6" ht="15.75" customHeight="1" x14ac:dyDescent="0.2">
      <c r="A18" s="97">
        <v>17</v>
      </c>
      <c r="B18" s="100">
        <f>IF(A18&lt;[1]Calculs!$B$61*12+2,[1]Calculs!$B$64,"")</f>
        <v>712.18729757244512</v>
      </c>
      <c r="C18" s="100">
        <f>IF(A18&lt;([1]Calculs!$B$61*12+2),([1]Calculs!$B$62/12)*E18,"")</f>
        <v>224.37705218610381</v>
      </c>
      <c r="D18" s="100">
        <f>IF(A18&lt;([1]Calculs!$B$61*12+2),B18-C18,"")</f>
        <v>487.81024538634131</v>
      </c>
      <c r="E18" s="100">
        <f>IF(A18&lt;([1]Calculs!$B$61*12+2),E17-D17,"")</f>
        <v>168282.78913957786</v>
      </c>
      <c r="F18" s="98"/>
    </row>
    <row r="19" spans="1:6" ht="15.75" customHeight="1" x14ac:dyDescent="0.2">
      <c r="A19" s="97">
        <v>18</v>
      </c>
      <c r="B19" s="100">
        <f>IF(A19&lt;[1]Calculs!$B$61*12+2,[1]Calculs!$B$64,"")</f>
        <v>712.18729757244512</v>
      </c>
      <c r="C19" s="100">
        <f>IF(A19&lt;([1]Calculs!$B$61*12+2),([1]Calculs!$B$62/12)*E19,"")</f>
        <v>223.72663852558867</v>
      </c>
      <c r="D19" s="100">
        <f>IF(A19&lt;([1]Calculs!$B$61*12+2),B19-C19,"")</f>
        <v>488.46065904685645</v>
      </c>
      <c r="E19" s="100">
        <f>IF(A19&lt;([1]Calculs!$B$61*12+2),E18-D18,"")</f>
        <v>167794.9788941915</v>
      </c>
      <c r="F19" s="98"/>
    </row>
    <row r="20" spans="1:6" ht="15.75" customHeight="1" x14ac:dyDescent="0.2">
      <c r="A20" s="97">
        <v>19</v>
      </c>
      <c r="B20" s="100">
        <f>IF(A20&lt;[1]Calculs!$B$61*12+2,[1]Calculs!$B$64,"")</f>
        <v>712.18729757244512</v>
      </c>
      <c r="C20" s="100">
        <f>IF(A20&lt;([1]Calculs!$B$61*12+2),([1]Calculs!$B$62/12)*E20,"")</f>
        <v>223.07535764685952</v>
      </c>
      <c r="D20" s="100">
        <f>IF(A20&lt;([1]Calculs!$B$61*12+2),B20-C20,"")</f>
        <v>489.1119399255856</v>
      </c>
      <c r="E20" s="100">
        <f>IF(A20&lt;([1]Calculs!$B$61*12+2),E19-D19,"")</f>
        <v>167306.51823514464</v>
      </c>
      <c r="F20" s="98"/>
    </row>
    <row r="21" spans="1:6" ht="15.75" customHeight="1" x14ac:dyDescent="0.2">
      <c r="A21" s="97">
        <v>20</v>
      </c>
      <c r="B21" s="100">
        <f>IF(A21&lt;[1]Calculs!$B$61*12+2,[1]Calculs!$B$64,"")</f>
        <v>712.18729757244512</v>
      </c>
      <c r="C21" s="100">
        <f>IF(A21&lt;([1]Calculs!$B$61*12+2),([1]Calculs!$B$62/12)*E21,"")</f>
        <v>222.4232083936254</v>
      </c>
      <c r="D21" s="100">
        <f>IF(A21&lt;([1]Calculs!$B$61*12+2),B21-C21,"")</f>
        <v>489.76408917881975</v>
      </c>
      <c r="E21" s="100">
        <f>IF(A21&lt;([1]Calculs!$B$61*12+2),E20-D20,"")</f>
        <v>166817.40629521906</v>
      </c>
      <c r="F21" s="98"/>
    </row>
    <row r="22" spans="1:6" ht="15.75" customHeight="1" x14ac:dyDescent="0.2">
      <c r="A22" s="97">
        <v>21</v>
      </c>
      <c r="B22" s="100">
        <f>IF(A22&lt;[1]Calculs!$B$61*12+2,[1]Calculs!$B$64,"")</f>
        <v>712.18729757244512</v>
      </c>
      <c r="C22" s="100">
        <f>IF(A22&lt;([1]Calculs!$B$61*12+2),([1]Calculs!$B$62/12)*E22,"")</f>
        <v>221.77018960805364</v>
      </c>
      <c r="D22" s="100">
        <f>IF(A22&lt;([1]Calculs!$B$61*12+2),B22-C22,"")</f>
        <v>490.41710796439145</v>
      </c>
      <c r="E22" s="100">
        <f>IF(A22&lt;([1]Calculs!$B$61*12+2),E21-D21,"")</f>
        <v>166327.64220604024</v>
      </c>
      <c r="F22" s="98"/>
    </row>
    <row r="23" spans="1:6" ht="15.75" customHeight="1" x14ac:dyDescent="0.2">
      <c r="A23" s="97">
        <v>22</v>
      </c>
      <c r="B23" s="100">
        <f>IF(A23&lt;[1]Calculs!$B$61*12+2,[1]Calculs!$B$64,"")</f>
        <v>712.18729757244512</v>
      </c>
      <c r="C23" s="100">
        <f>IF(A23&lt;([1]Calculs!$B$61*12+2),([1]Calculs!$B$62/12)*E23,"")</f>
        <v>221.11630013076777</v>
      </c>
      <c r="D23" s="100">
        <f>IF(A23&lt;([1]Calculs!$B$61*12+2),B23-C23,"")</f>
        <v>491.07099744167738</v>
      </c>
      <c r="E23" s="100">
        <f>IF(A23&lt;([1]Calculs!$B$61*12+2),E22-D22,"")</f>
        <v>165837.22509807584</v>
      </c>
      <c r="F23" s="98"/>
    </row>
    <row r="24" spans="1:6" ht="12.75" x14ac:dyDescent="0.2">
      <c r="A24" s="97">
        <v>23</v>
      </c>
      <c r="B24" s="100">
        <f>IF(A24&lt;[1]Calculs!$B$61*12+2,[1]Calculs!$B$64,"")</f>
        <v>712.18729757244512</v>
      </c>
      <c r="C24" s="100">
        <f>IF(A24&lt;([1]Calculs!$B$61*12+2),([1]Calculs!$B$62/12)*E24,"")</f>
        <v>220.46153880084555</v>
      </c>
      <c r="D24" s="100">
        <f>IF(A24&lt;([1]Calculs!$B$61*12+2),B24-C24,"")</f>
        <v>491.72575877159954</v>
      </c>
      <c r="E24" s="100">
        <f>IF(A24&lt;([1]Calculs!$B$61*12+2),E23-D23,"")</f>
        <v>165346.15410063416</v>
      </c>
      <c r="F24" s="98" t="s">
        <v>77</v>
      </c>
    </row>
    <row r="25" spans="1:6" ht="12.75" x14ac:dyDescent="0.2">
      <c r="A25" s="97">
        <v>24</v>
      </c>
      <c r="B25" s="100">
        <f>IF(A25&lt;[1]Calculs!$B$61*12+2,[1]Calculs!$B$64,"")</f>
        <v>712.18729757244512</v>
      </c>
      <c r="C25" s="100">
        <f>IF(A25&lt;([1]Calculs!$B$61*12+2),([1]Calculs!$B$62/12)*E25,"")</f>
        <v>219.80590445581674</v>
      </c>
      <c r="D25" s="100">
        <f>IF(A25&lt;([1]Calculs!$B$61*12+2),B25-C25,"")</f>
        <v>492.38139311662837</v>
      </c>
      <c r="E25" s="100">
        <f>IF(A25&lt;([1]Calculs!$B$61*12+2),E24-D24,"")</f>
        <v>164854.42834186257</v>
      </c>
      <c r="F25" s="101">
        <f>SUM(C14:C25)</f>
        <v>2680.7512311169667</v>
      </c>
    </row>
    <row r="26" spans="1:6" ht="12.75" x14ac:dyDescent="0.2">
      <c r="A26" s="97">
        <v>25</v>
      </c>
      <c r="B26" s="100">
        <f>IF(A26&lt;[1]Calculs!$B$61*12+2,[1]Calculs!$B$64,"")</f>
        <v>712.18729757244512</v>
      </c>
      <c r="C26" s="100">
        <f>IF(A26&lt;([1]Calculs!$B$61*12+2),([1]Calculs!$B$62/12)*E26,"")</f>
        <v>219.14939593166125</v>
      </c>
      <c r="D26" s="100">
        <f>IF(A26&lt;([1]Calculs!$B$61*12+2),B26-C26,"")</f>
        <v>493.03790164078384</v>
      </c>
      <c r="E26" s="100">
        <f>IF(A26&lt;([1]Calculs!$B$61*12+2),E25-D25,"")</f>
        <v>164362.04694874593</v>
      </c>
      <c r="F26" s="98"/>
    </row>
    <row r="27" spans="1:6" ht="12.75" x14ac:dyDescent="0.2">
      <c r="A27" s="97">
        <v>26</v>
      </c>
      <c r="B27" s="100">
        <f>IF(A27&lt;[1]Calculs!$B$61*12+2,[1]Calculs!$B$64,"")</f>
        <v>712.18729757244512</v>
      </c>
      <c r="C27" s="100">
        <f>IF(A27&lt;([1]Calculs!$B$61*12+2),([1]Calculs!$B$62/12)*E27,"")</f>
        <v>218.49201206280685</v>
      </c>
      <c r="D27" s="100">
        <f>IF(A27&lt;([1]Calculs!$B$61*12+2),B27-C27,"")</f>
        <v>493.69528550963827</v>
      </c>
      <c r="E27" s="100">
        <f>IF(A27&lt;([1]Calculs!$B$61*12+2),E26-D26,"")</f>
        <v>163869.00904710515</v>
      </c>
      <c r="F27" s="98"/>
    </row>
    <row r="28" spans="1:6" ht="12.75" x14ac:dyDescent="0.2">
      <c r="A28" s="97">
        <v>27</v>
      </c>
      <c r="B28" s="100">
        <f>IF(A28&lt;[1]Calculs!$B$61*12+2,[1]Calculs!$B$64,"")</f>
        <v>712.18729757244512</v>
      </c>
      <c r="C28" s="100">
        <f>IF(A28&lt;([1]Calculs!$B$61*12+2),([1]Calculs!$B$62/12)*E28,"")</f>
        <v>217.83375168212734</v>
      </c>
      <c r="D28" s="100">
        <f>IF(A28&lt;([1]Calculs!$B$61*12+2),B28-C28,"")</f>
        <v>494.35354589031778</v>
      </c>
      <c r="E28" s="100">
        <f>IF(A28&lt;([1]Calculs!$B$61*12+2),E27-D27,"")</f>
        <v>163375.31376159552</v>
      </c>
      <c r="F28" s="98"/>
    </row>
    <row r="29" spans="1:6" ht="12.75" x14ac:dyDescent="0.2">
      <c r="A29" s="97">
        <v>28</v>
      </c>
      <c r="B29" s="100">
        <f>IF(A29&lt;[1]Calculs!$B$61*12+2,[1]Calculs!$B$64,"")</f>
        <v>712.18729757244512</v>
      </c>
      <c r="C29" s="100">
        <f>IF(A29&lt;([1]Calculs!$B$61*12+2),([1]Calculs!$B$62/12)*E29,"")</f>
        <v>217.17461362094028</v>
      </c>
      <c r="D29" s="100">
        <f>IF(A29&lt;([1]Calculs!$B$61*12+2),B29-C29,"")</f>
        <v>495.01268395150487</v>
      </c>
      <c r="E29" s="100">
        <f>IF(A29&lt;([1]Calculs!$B$61*12+2),E28-D28,"")</f>
        <v>162880.96021570521</v>
      </c>
      <c r="F29" s="98"/>
    </row>
    <row r="30" spans="1:6" ht="12.75" x14ac:dyDescent="0.2">
      <c r="A30" s="97">
        <v>29</v>
      </c>
      <c r="B30" s="100">
        <f>IF(A30&lt;[1]Calculs!$B$61*12+2,[1]Calculs!$B$64,"")</f>
        <v>712.18729757244512</v>
      </c>
      <c r="C30" s="100">
        <f>IF(A30&lt;([1]Calculs!$B$61*12+2),([1]Calculs!$B$62/12)*E30,"")</f>
        <v>216.51459670900493</v>
      </c>
      <c r="D30" s="100">
        <f>IF(A30&lt;([1]Calculs!$B$61*12+2),B30-C30,"")</f>
        <v>495.67270086344018</v>
      </c>
      <c r="E30" s="100">
        <f>IF(A30&lt;([1]Calculs!$B$61*12+2),E29-D29,"")</f>
        <v>162385.94753175371</v>
      </c>
      <c r="F30" s="98"/>
    </row>
    <row r="31" spans="1:6" ht="12.75" x14ac:dyDescent="0.2">
      <c r="A31" s="97">
        <v>30</v>
      </c>
      <c r="B31" s="100">
        <f>IF(A31&lt;[1]Calculs!$B$61*12+2,[1]Calculs!$B$64,"")</f>
        <v>712.18729757244512</v>
      </c>
      <c r="C31" s="100">
        <f>IF(A31&lt;([1]Calculs!$B$61*12+2),([1]Calculs!$B$62/12)*E31,"")</f>
        <v>215.85369977452035</v>
      </c>
      <c r="D31" s="100">
        <f>IF(A31&lt;([1]Calculs!$B$61*12+2),B31-C31,"")</f>
        <v>496.33359779792477</v>
      </c>
      <c r="E31" s="100">
        <f>IF(A31&lt;([1]Calculs!$B$61*12+2),E30-D30,"")</f>
        <v>161890.27483089027</v>
      </c>
      <c r="F31" s="98"/>
    </row>
    <row r="32" spans="1:6" ht="12.75" x14ac:dyDescent="0.2">
      <c r="A32" s="97">
        <v>31</v>
      </c>
      <c r="B32" s="100">
        <f>IF(A32&lt;[1]Calculs!$B$61*12+2,[1]Calculs!$B$64,"")</f>
        <v>712.18729757244512</v>
      </c>
      <c r="C32" s="100">
        <f>IF(A32&lt;([1]Calculs!$B$61*12+2),([1]Calculs!$B$62/12)*E32,"")</f>
        <v>215.19192164412311</v>
      </c>
      <c r="D32" s="100">
        <f>IF(A32&lt;([1]Calculs!$B$61*12+2),B32-C32,"")</f>
        <v>496.99537592832201</v>
      </c>
      <c r="E32" s="100">
        <f>IF(A32&lt;([1]Calculs!$B$61*12+2),E31-D31,"")</f>
        <v>161393.94123309234</v>
      </c>
      <c r="F32" s="98"/>
    </row>
    <row r="33" spans="1:6" ht="12.75" x14ac:dyDescent="0.2">
      <c r="A33" s="97">
        <v>32</v>
      </c>
      <c r="B33" s="100">
        <f>IF(A33&lt;[1]Calculs!$B$61*12+2,[1]Calculs!$B$64,"")</f>
        <v>712.18729757244512</v>
      </c>
      <c r="C33" s="100">
        <f>IF(A33&lt;([1]Calculs!$B$61*12+2),([1]Calculs!$B$62/12)*E33,"")</f>
        <v>214.52926114288533</v>
      </c>
      <c r="D33" s="100">
        <f>IF(A33&lt;([1]Calculs!$B$61*12+2),B33-C33,"")</f>
        <v>497.65803642955979</v>
      </c>
      <c r="E33" s="100">
        <f>IF(A33&lt;([1]Calculs!$B$61*12+2),E32-D32,"")</f>
        <v>160896.94585716401</v>
      </c>
      <c r="F33" s="98"/>
    </row>
    <row r="34" spans="1:6" ht="12.75" x14ac:dyDescent="0.2">
      <c r="A34" s="97">
        <v>33</v>
      </c>
      <c r="B34" s="100">
        <f>IF(A34&lt;[1]Calculs!$B$61*12+2,[1]Calculs!$B$64,"")</f>
        <v>712.18729757244512</v>
      </c>
      <c r="C34" s="100">
        <f>IF(A34&lt;([1]Calculs!$B$61*12+2),([1]Calculs!$B$62/12)*E34,"")</f>
        <v>213.8657170943126</v>
      </c>
      <c r="D34" s="100">
        <f>IF(A34&lt;([1]Calculs!$B$61*12+2),B34-C34,"")</f>
        <v>498.32158047813255</v>
      </c>
      <c r="E34" s="100">
        <f>IF(A34&lt;([1]Calculs!$B$61*12+2),E33-D33,"")</f>
        <v>160399.28782073446</v>
      </c>
      <c r="F34" s="98"/>
    </row>
    <row r="35" spans="1:6" ht="12.75" x14ac:dyDescent="0.2">
      <c r="A35" s="97">
        <v>34</v>
      </c>
      <c r="B35" s="100">
        <f>IF(A35&lt;[1]Calculs!$B$61*12+2,[1]Calculs!$B$64,"")</f>
        <v>712.18729757244512</v>
      </c>
      <c r="C35" s="100">
        <f>IF(A35&lt;([1]Calculs!$B$61*12+2),([1]Calculs!$B$62/12)*E35,"")</f>
        <v>213.20128832034177</v>
      </c>
      <c r="D35" s="100">
        <f>IF(A35&lt;([1]Calculs!$B$61*12+2),B35-C35,"")</f>
        <v>498.98600925210337</v>
      </c>
      <c r="E35" s="100">
        <f>IF(A35&lt;([1]Calculs!$B$61*12+2),E34-D34,"")</f>
        <v>159900.96624025633</v>
      </c>
      <c r="F35" s="98"/>
    </row>
    <row r="36" spans="1:6" ht="12.75" x14ac:dyDescent="0.2">
      <c r="A36" s="97">
        <v>35</v>
      </c>
      <c r="B36" s="100">
        <f>IF(A36&lt;[1]Calculs!$B$61*12+2,[1]Calculs!$B$64,"")</f>
        <v>712.18729757244512</v>
      </c>
      <c r="C36" s="100">
        <f>IF(A36&lt;([1]Calculs!$B$61*12+2),([1]Calculs!$B$62/12)*E36,"")</f>
        <v>212.53597364133896</v>
      </c>
      <c r="D36" s="100">
        <f>IF(A36&lt;([1]Calculs!$B$61*12+2),B36-C36,"")</f>
        <v>499.65132393110616</v>
      </c>
      <c r="E36" s="100">
        <f>IF(A36&lt;([1]Calculs!$B$61*12+2),E35-D35,"")</f>
        <v>159401.98023100421</v>
      </c>
      <c r="F36" s="98" t="s">
        <v>78</v>
      </c>
    </row>
    <row r="37" spans="1:6" ht="12.75" x14ac:dyDescent="0.2">
      <c r="A37" s="97">
        <v>36</v>
      </c>
      <c r="B37" s="100">
        <f>IF(A37&lt;[1]Calculs!$B$61*12+2,[1]Calculs!$B$64,"")</f>
        <v>712.18729757244512</v>
      </c>
      <c r="C37" s="100">
        <f>IF(A37&lt;([1]Calculs!$B$61*12+2),([1]Calculs!$B$62/12)*E37,"")</f>
        <v>211.86977187609745</v>
      </c>
      <c r="D37" s="100">
        <f>IF(A37&lt;([1]Calculs!$B$61*12+2),B37-C37,"")</f>
        <v>500.31752569634767</v>
      </c>
      <c r="E37" s="100">
        <f>IF(A37&lt;([1]Calculs!$B$61*12+2),E36-D36,"")</f>
        <v>158902.3289070731</v>
      </c>
      <c r="F37" s="101">
        <f>SUM(C26:C37)</f>
        <v>2586.2120035001603</v>
      </c>
    </row>
    <row r="38" spans="1:6" ht="12.75" x14ac:dyDescent="0.2">
      <c r="A38" s="97">
        <v>37</v>
      </c>
      <c r="B38" s="100">
        <f>IF(A38&lt;[1]Calculs!$B$61*12+2,[1]Calculs!$B$64,"")</f>
        <v>712.18729757244512</v>
      </c>
      <c r="C38" s="100">
        <f>IF(A38&lt;([1]Calculs!$B$61*12+2),([1]Calculs!$B$62/12)*E38,"")</f>
        <v>211.20268184183564</v>
      </c>
      <c r="D38" s="100">
        <f>IF(A38&lt;([1]Calculs!$B$61*12+2),B38-C38,"")</f>
        <v>500.98461573060945</v>
      </c>
      <c r="E38" s="100">
        <f>IF(A38&lt;([1]Calculs!$B$61*12+2),E37-D37,"")</f>
        <v>158402.01138137674</v>
      </c>
      <c r="F38" s="98"/>
    </row>
    <row r="39" spans="1:6" ht="12.75" x14ac:dyDescent="0.2">
      <c r="A39" s="97">
        <v>38</v>
      </c>
      <c r="B39" s="100">
        <f>IF(A39&lt;[1]Calculs!$B$61*12+2,[1]Calculs!$B$64,"")</f>
        <v>712.18729757244512</v>
      </c>
      <c r="C39" s="100">
        <f>IF(A39&lt;([1]Calculs!$B$61*12+2),([1]Calculs!$B$62/12)*E39,"")</f>
        <v>210.53470235419482</v>
      </c>
      <c r="D39" s="100">
        <f>IF(A39&lt;([1]Calculs!$B$61*12+2),B39-C39,"")</f>
        <v>501.65259521825033</v>
      </c>
      <c r="E39" s="100">
        <f>IF(A39&lt;([1]Calculs!$B$61*12+2),E38-D38,"")</f>
        <v>157901.02676564612</v>
      </c>
      <c r="F39" s="98"/>
    </row>
    <row r="40" spans="1:6" ht="12.75" x14ac:dyDescent="0.2">
      <c r="A40" s="97">
        <v>39</v>
      </c>
      <c r="B40" s="100">
        <f>IF(A40&lt;[1]Calculs!$B$61*12+2,[1]Calculs!$B$64,"")</f>
        <v>712.18729757244512</v>
      </c>
      <c r="C40" s="100">
        <f>IF(A40&lt;([1]Calculs!$B$61*12+2),([1]Calculs!$B$62/12)*E40,"")</f>
        <v>209.86583222723718</v>
      </c>
      <c r="D40" s="100">
        <f>IF(A40&lt;([1]Calculs!$B$61*12+2),B40-C40,"")</f>
        <v>502.32146534520791</v>
      </c>
      <c r="E40" s="100">
        <f>IF(A40&lt;([1]Calculs!$B$61*12+2),E39-D39,"")</f>
        <v>157399.37417042788</v>
      </c>
      <c r="F40" s="98"/>
    </row>
    <row r="41" spans="1:6" ht="12.75" x14ac:dyDescent="0.2">
      <c r="A41" s="97">
        <v>40</v>
      </c>
      <c r="B41" s="100">
        <f>IF(A41&lt;[1]Calculs!$B$61*12+2,[1]Calculs!$B$64,"")</f>
        <v>712.18729757244512</v>
      </c>
      <c r="C41" s="100">
        <f>IF(A41&lt;([1]Calculs!$B$61*12+2),([1]Calculs!$B$62/12)*E41,"")</f>
        <v>209.19607027344355</v>
      </c>
      <c r="D41" s="100">
        <f>IF(A41&lt;([1]Calculs!$B$61*12+2),B41-C41,"")</f>
        <v>502.99122729900159</v>
      </c>
      <c r="E41" s="100">
        <f>IF(A41&lt;([1]Calculs!$B$61*12+2),E40-D40,"")</f>
        <v>156897.05270508266</v>
      </c>
      <c r="F41" s="98"/>
    </row>
    <row r="42" spans="1:6" ht="12.75" x14ac:dyDescent="0.2">
      <c r="A42" s="97">
        <v>41</v>
      </c>
      <c r="B42" s="100">
        <f>IF(A42&lt;[1]Calculs!$B$61*12+2,[1]Calculs!$B$64,"")</f>
        <v>712.18729757244512</v>
      </c>
      <c r="C42" s="100">
        <f>IF(A42&lt;([1]Calculs!$B$61*12+2),([1]Calculs!$B$62/12)*E42,"")</f>
        <v>208.52541530371153</v>
      </c>
      <c r="D42" s="100">
        <f>IF(A42&lt;([1]Calculs!$B$61*12+2),B42-C42,"")</f>
        <v>503.66188226873362</v>
      </c>
      <c r="E42" s="100">
        <f>IF(A42&lt;([1]Calculs!$B$61*12+2),E41-D41,"")</f>
        <v>156394.06147778366</v>
      </c>
      <c r="F42" s="98"/>
    </row>
    <row r="43" spans="1:6" ht="12.75" x14ac:dyDescent="0.2">
      <c r="A43" s="97">
        <v>42</v>
      </c>
      <c r="B43" s="100">
        <f>IF(A43&lt;[1]Calculs!$B$61*12+2,[1]Calculs!$B$64,"")</f>
        <v>712.18729757244512</v>
      </c>
      <c r="C43" s="100">
        <f>IF(A43&lt;([1]Calculs!$B$61*12+2),([1]Calculs!$B$62/12)*E43,"")</f>
        <v>207.85386612735323</v>
      </c>
      <c r="D43" s="100">
        <f>IF(A43&lt;([1]Calculs!$B$61*12+2),B43-C43,"")</f>
        <v>504.33343144509189</v>
      </c>
      <c r="E43" s="100">
        <f>IF(A43&lt;([1]Calculs!$B$61*12+2),E42-D42,"")</f>
        <v>155890.39959551493</v>
      </c>
      <c r="F43" s="98"/>
    </row>
    <row r="44" spans="1:6" ht="12.75" x14ac:dyDescent="0.2">
      <c r="A44" s="97">
        <v>43</v>
      </c>
      <c r="B44" s="100">
        <f>IF(A44&lt;[1]Calculs!$B$61*12+2,[1]Calculs!$B$64,"")</f>
        <v>712.18729757244512</v>
      </c>
      <c r="C44" s="100">
        <f>IF(A44&lt;([1]Calculs!$B$61*12+2),([1]Calculs!$B$62/12)*E44,"")</f>
        <v>207.1814215520931</v>
      </c>
      <c r="D44" s="100">
        <f>IF(A44&lt;([1]Calculs!$B$61*12+2),B44-C44,"")</f>
        <v>505.00587602035205</v>
      </c>
      <c r="E44" s="100">
        <f>IF(A44&lt;([1]Calculs!$B$61*12+2),E43-D43,"")</f>
        <v>155386.06616406984</v>
      </c>
      <c r="F44" s="98"/>
    </row>
    <row r="45" spans="1:6" ht="12.75" x14ac:dyDescent="0.2">
      <c r="A45" s="97">
        <v>44</v>
      </c>
      <c r="B45" s="100">
        <f>IF(A45&lt;[1]Calculs!$B$61*12+2,[1]Calculs!$B$64,"")</f>
        <v>712.18729757244512</v>
      </c>
      <c r="C45" s="100">
        <f>IF(A45&lt;([1]Calculs!$B$61*12+2),([1]Calculs!$B$62/12)*E45,"")</f>
        <v>206.50808038406598</v>
      </c>
      <c r="D45" s="100">
        <f>IF(A45&lt;([1]Calculs!$B$61*12+2),B45-C45,"")</f>
        <v>505.67921718837914</v>
      </c>
      <c r="E45" s="100">
        <f>IF(A45&lt;([1]Calculs!$B$61*12+2),E44-D44,"")</f>
        <v>154881.06028804948</v>
      </c>
      <c r="F45" s="98"/>
    </row>
    <row r="46" spans="1:6" ht="12.75" x14ac:dyDescent="0.2">
      <c r="A46" s="97">
        <v>45</v>
      </c>
      <c r="B46" s="100">
        <f>IF(A46&lt;[1]Calculs!$B$61*12+2,[1]Calculs!$B$64,"")</f>
        <v>712.18729757244512</v>
      </c>
      <c r="C46" s="100">
        <f>IF(A46&lt;([1]Calculs!$B$61*12+2),([1]Calculs!$B$62/12)*E46,"")</f>
        <v>205.8338414278148</v>
      </c>
      <c r="D46" s="100">
        <f>IF(A46&lt;([1]Calculs!$B$61*12+2),B46-C46,"")</f>
        <v>506.35345614463029</v>
      </c>
      <c r="E46" s="100">
        <f>IF(A46&lt;([1]Calculs!$B$61*12+2),E45-D45,"")</f>
        <v>154375.3810708611</v>
      </c>
      <c r="F46" s="98"/>
    </row>
    <row r="47" spans="1:6" ht="12.75" x14ac:dyDescent="0.2">
      <c r="A47" s="97">
        <v>46</v>
      </c>
      <c r="B47" s="100">
        <f>IF(A47&lt;[1]Calculs!$B$61*12+2,[1]Calculs!$B$64,"")</f>
        <v>712.18729757244512</v>
      </c>
      <c r="C47" s="100">
        <f>IF(A47&lt;([1]Calculs!$B$61*12+2),([1]Calculs!$B$62/12)*E47,"")</f>
        <v>205.15870348628863</v>
      </c>
      <c r="D47" s="100">
        <f>IF(A47&lt;([1]Calculs!$B$61*12+2),B47-C47,"")</f>
        <v>507.02859408615649</v>
      </c>
      <c r="E47" s="100">
        <f>IF(A47&lt;([1]Calculs!$B$61*12+2),E46-D46,"")</f>
        <v>153869.02761471647</v>
      </c>
      <c r="F47" s="98"/>
    </row>
    <row r="48" spans="1:6" ht="12.75" x14ac:dyDescent="0.2">
      <c r="A48" s="97">
        <v>47</v>
      </c>
      <c r="B48" s="100">
        <f>IF(A48&lt;[1]Calculs!$B$61*12+2,[1]Calculs!$B$64,"")</f>
        <v>712.18729757244512</v>
      </c>
      <c r="C48" s="100">
        <f>IF(A48&lt;([1]Calculs!$B$61*12+2),([1]Calculs!$B$62/12)*E48,"")</f>
        <v>204.48266536084043</v>
      </c>
      <c r="D48" s="100">
        <f>IF(A48&lt;([1]Calculs!$B$61*12+2),B48-C48,"")</f>
        <v>507.70463221160469</v>
      </c>
      <c r="E48" s="100">
        <f>IF(A48&lt;([1]Calculs!$B$61*12+2),E47-D47,"")</f>
        <v>153361.99902063032</v>
      </c>
      <c r="F48" s="98" t="s">
        <v>79</v>
      </c>
    </row>
    <row r="49" spans="1:6" ht="12.75" x14ac:dyDescent="0.2">
      <c r="A49" s="97">
        <v>48</v>
      </c>
      <c r="B49" s="100">
        <f>IF(A49&lt;[1]Calculs!$B$61*12+2,[1]Calculs!$B$64,"")</f>
        <v>712.18729757244512</v>
      </c>
      <c r="C49" s="100">
        <f>IF(A49&lt;([1]Calculs!$B$61*12+2),([1]Calculs!$B$62/12)*E49,"")</f>
        <v>203.80572585122496</v>
      </c>
      <c r="D49" s="100">
        <f>IF(A49&lt;([1]Calculs!$B$61*12+2),B49-C49,"")</f>
        <v>508.38157172122015</v>
      </c>
      <c r="E49" s="100">
        <f>IF(A49&lt;([1]Calculs!$B$61*12+2),E48-D48,"")</f>
        <v>152854.29438841873</v>
      </c>
      <c r="F49" s="101">
        <f>SUM(C38:C49)</f>
        <v>2490.1490061901036</v>
      </c>
    </row>
    <row r="50" spans="1:6" ht="12.75" x14ac:dyDescent="0.2">
      <c r="A50" s="97">
        <v>49</v>
      </c>
      <c r="B50" s="100">
        <f>IF(A50&lt;[1]Calculs!$B$61*12+2,[1]Calculs!$B$64,"")</f>
        <v>712.18729757244512</v>
      </c>
      <c r="C50" s="100">
        <f>IF(A50&lt;([1]Calculs!$B$61*12+2),([1]Calculs!$B$62/12)*E50,"")</f>
        <v>203.12788375559666</v>
      </c>
      <c r="D50" s="100">
        <f>IF(A50&lt;([1]Calculs!$B$61*12+2),B50-C50,"")</f>
        <v>509.05941381684846</v>
      </c>
      <c r="E50" s="100">
        <f>IF(A50&lt;([1]Calculs!$B$61*12+2),E49-D49,"")</f>
        <v>152345.9128166975</v>
      </c>
      <c r="F50" s="98"/>
    </row>
    <row r="51" spans="1:6" ht="12.75" x14ac:dyDescent="0.2">
      <c r="A51" s="97">
        <v>50</v>
      </c>
      <c r="B51" s="100">
        <f>IF(A51&lt;[1]Calculs!$B$61*12+2,[1]Calculs!$B$64,"")</f>
        <v>712.18729757244512</v>
      </c>
      <c r="C51" s="100">
        <f>IF(A51&lt;([1]Calculs!$B$61*12+2),([1]Calculs!$B$62/12)*E51,"")</f>
        <v>202.44913787050754</v>
      </c>
      <c r="D51" s="100">
        <f>IF(A51&lt;([1]Calculs!$B$61*12+2),B51-C51,"")</f>
        <v>509.73815970193755</v>
      </c>
      <c r="E51" s="100">
        <f>IF(A51&lt;([1]Calculs!$B$61*12+2),E50-D50,"")</f>
        <v>151836.85340288066</v>
      </c>
      <c r="F51" s="98"/>
    </row>
    <row r="52" spans="1:6" ht="12.75" x14ac:dyDescent="0.2">
      <c r="A52" s="97">
        <v>51</v>
      </c>
      <c r="B52" s="100">
        <f>IF(A52&lt;[1]Calculs!$B$61*12+2,[1]Calculs!$B$64,"")</f>
        <v>712.18729757244512</v>
      </c>
      <c r="C52" s="100">
        <f>IF(A52&lt;([1]Calculs!$B$61*12+2),([1]Calculs!$B$62/12)*E52,"")</f>
        <v>201.76948699090497</v>
      </c>
      <c r="D52" s="100">
        <f>IF(A52&lt;([1]Calculs!$B$61*12+2),B52-C52,"")</f>
        <v>510.41781058154015</v>
      </c>
      <c r="E52" s="100">
        <f>IF(A52&lt;([1]Calculs!$B$61*12+2),E51-D51,"")</f>
        <v>151327.11524317873</v>
      </c>
      <c r="F52" s="98"/>
    </row>
    <row r="53" spans="1:6" ht="12.75" x14ac:dyDescent="0.2">
      <c r="A53" s="97">
        <v>52</v>
      </c>
      <c r="B53" s="100">
        <f>IF(A53&lt;[1]Calculs!$B$61*12+2,[1]Calculs!$B$64,"")</f>
        <v>712.18729757244512</v>
      </c>
      <c r="C53" s="100">
        <f>IF(A53&lt;([1]Calculs!$B$61*12+2),([1]Calculs!$B$62/12)*E53,"")</f>
        <v>201.08892991012959</v>
      </c>
      <c r="D53" s="100">
        <f>IF(A53&lt;([1]Calculs!$B$61*12+2),B53-C53,"")</f>
        <v>511.09836766231552</v>
      </c>
      <c r="E53" s="100">
        <f>IF(A53&lt;([1]Calculs!$B$61*12+2),E52-D52,"")</f>
        <v>150816.6974325972</v>
      </c>
      <c r="F53" s="98"/>
    </row>
    <row r="54" spans="1:6" ht="12.75" x14ac:dyDescent="0.2">
      <c r="A54" s="97">
        <v>53</v>
      </c>
      <c r="B54" s="100">
        <f>IF(A54&lt;[1]Calculs!$B$61*12+2,[1]Calculs!$B$64,"")</f>
        <v>712.18729757244512</v>
      </c>
      <c r="C54" s="100">
        <f>IF(A54&lt;([1]Calculs!$B$61*12+2),([1]Calculs!$B$62/12)*E54,"")</f>
        <v>200.40746541991317</v>
      </c>
      <c r="D54" s="100">
        <f>IF(A54&lt;([1]Calculs!$B$61*12+2),B54-C54,"")</f>
        <v>511.77983215253198</v>
      </c>
      <c r="E54" s="100">
        <f>IF(A54&lt;([1]Calculs!$B$61*12+2),E53-D53,"")</f>
        <v>150305.59906493488</v>
      </c>
      <c r="F54" s="98"/>
    </row>
    <row r="55" spans="1:6" ht="12.75" x14ac:dyDescent="0.2">
      <c r="A55" s="97">
        <v>54</v>
      </c>
      <c r="B55" s="100">
        <f>IF(A55&lt;[1]Calculs!$B$61*12+2,[1]Calculs!$B$64,"")</f>
        <v>712.18729757244512</v>
      </c>
      <c r="C55" s="100">
        <f>IF(A55&lt;([1]Calculs!$B$61*12+2),([1]Calculs!$B$62/12)*E55,"")</f>
        <v>199.72509231037645</v>
      </c>
      <c r="D55" s="100">
        <f>IF(A55&lt;([1]Calculs!$B$61*12+2),B55-C55,"")</f>
        <v>512.46220526206866</v>
      </c>
      <c r="E55" s="100">
        <f>IF(A55&lt;([1]Calculs!$B$61*12+2),E54-D54,"")</f>
        <v>149793.81923278235</v>
      </c>
      <c r="F55" s="98"/>
    </row>
    <row r="56" spans="1:6" ht="12.75" x14ac:dyDescent="0.2">
      <c r="A56" s="97">
        <v>55</v>
      </c>
      <c r="B56" s="100">
        <f>IF(A56&lt;[1]Calculs!$B$61*12+2,[1]Calculs!$B$64,"")</f>
        <v>712.18729757244512</v>
      </c>
      <c r="C56" s="100">
        <f>IF(A56&lt;([1]Calculs!$B$61*12+2),([1]Calculs!$B$62/12)*E56,"")</f>
        <v>199.04180937002704</v>
      </c>
      <c r="D56" s="100">
        <f>IF(A56&lt;([1]Calculs!$B$61*12+2),B56-C56,"")</f>
        <v>513.14548820241805</v>
      </c>
      <c r="E56" s="100">
        <f>IF(A56&lt;([1]Calculs!$B$61*12+2),E55-D55,"")</f>
        <v>149281.35702752028</v>
      </c>
      <c r="F56" s="98"/>
    </row>
    <row r="57" spans="1:6" ht="12.75" x14ac:dyDescent="0.2">
      <c r="A57" s="97">
        <v>56</v>
      </c>
      <c r="B57" s="100">
        <f>IF(A57&lt;[1]Calculs!$B$61*12+2,[1]Calculs!$B$64,"")</f>
        <v>712.18729757244512</v>
      </c>
      <c r="C57" s="100">
        <f>IF(A57&lt;([1]Calculs!$B$61*12+2),([1]Calculs!$B$62/12)*E57,"")</f>
        <v>198.35761538575713</v>
      </c>
      <c r="D57" s="100">
        <f>IF(A57&lt;([1]Calculs!$B$61*12+2),B57-C57,"")</f>
        <v>513.82968218668793</v>
      </c>
      <c r="E57" s="100">
        <f>IF(A57&lt;([1]Calculs!$B$61*12+2),E56-D56,"")</f>
        <v>148768.21153931785</v>
      </c>
      <c r="F57" s="98"/>
    </row>
    <row r="58" spans="1:6" ht="12.75" x14ac:dyDescent="0.2">
      <c r="A58" s="97">
        <v>57</v>
      </c>
      <c r="B58" s="100">
        <f>IF(A58&lt;[1]Calculs!$B$61*12+2,[1]Calculs!$B$64,"")</f>
        <v>712.18729757244512</v>
      </c>
      <c r="C58" s="100">
        <f>IF(A58&lt;([1]Calculs!$B$61*12+2),([1]Calculs!$B$62/12)*E58,"")</f>
        <v>197.67250914284156</v>
      </c>
      <c r="D58" s="100">
        <f>IF(A58&lt;([1]Calculs!$B$61*12+2),B58-C58,"")</f>
        <v>514.51478842960353</v>
      </c>
      <c r="E58" s="100">
        <f>IF(A58&lt;([1]Calculs!$B$61*12+2),E57-D57,"")</f>
        <v>148254.38185713117</v>
      </c>
      <c r="F58" s="98"/>
    </row>
    <row r="59" spans="1:6" ht="12.75" x14ac:dyDescent="0.2">
      <c r="A59" s="97">
        <v>58</v>
      </c>
      <c r="B59" s="100">
        <f>IF(A59&lt;[1]Calculs!$B$61*12+2,[1]Calculs!$B$64,"")</f>
        <v>712.18729757244512</v>
      </c>
      <c r="C59" s="100">
        <f>IF(A59&lt;([1]Calculs!$B$61*12+2),([1]Calculs!$B$62/12)*E59,"")</f>
        <v>196.98648942493543</v>
      </c>
      <c r="D59" s="100">
        <f>IF(A59&lt;([1]Calculs!$B$61*12+2),B59-C59,"")</f>
        <v>515.20080814750963</v>
      </c>
      <c r="E59" s="100">
        <f>IF(A59&lt;([1]Calculs!$B$61*12+2),E58-D58,"")</f>
        <v>147739.86706870157</v>
      </c>
      <c r="F59" s="98"/>
    </row>
    <row r="60" spans="1:6" ht="12.75" x14ac:dyDescent="0.2">
      <c r="A60" s="97">
        <v>59</v>
      </c>
      <c r="B60" s="100">
        <f>IF(A60&lt;[1]Calculs!$B$61*12+2,[1]Calculs!$B$64,"")</f>
        <v>712.18729757244512</v>
      </c>
      <c r="C60" s="100">
        <f>IF(A60&lt;([1]Calculs!$B$61*12+2),([1]Calculs!$B$62/12)*E60,"")</f>
        <v>196.29955501407207</v>
      </c>
      <c r="D60" s="100">
        <f>IF(A60&lt;([1]Calculs!$B$61*12+2),B60-C60,"")</f>
        <v>515.88774255837302</v>
      </c>
      <c r="E60" s="100">
        <f>IF(A60&lt;([1]Calculs!$B$61*12+2),E59-D59,"")</f>
        <v>147224.66626055405</v>
      </c>
      <c r="F60" s="98" t="s">
        <v>80</v>
      </c>
    </row>
    <row r="61" spans="1:6" ht="12.75" x14ac:dyDescent="0.2">
      <c r="A61" s="97">
        <v>60</v>
      </c>
      <c r="B61" s="100">
        <f>IF(A61&lt;[1]Calculs!$B$61*12+2,[1]Calculs!$B$64,"")</f>
        <v>712.18729757244512</v>
      </c>
      <c r="C61" s="100">
        <f>IF(A61&lt;([1]Calculs!$B$61*12+2),([1]Calculs!$B$62/12)*E61,"")</f>
        <v>195.6117046906609</v>
      </c>
      <c r="D61" s="100">
        <f>IF(A61&lt;([1]Calculs!$B$61*12+2),B61-C61,"")</f>
        <v>516.57559288178425</v>
      </c>
      <c r="E61" s="100">
        <f>IF(A61&lt;([1]Calculs!$B$61*12+2),E60-D60,"")</f>
        <v>146708.77851799567</v>
      </c>
      <c r="F61" s="101">
        <f>SUM(C50:C61)</f>
        <v>2392.5376792857228</v>
      </c>
    </row>
    <row r="62" spans="1:6" ht="12.75" x14ac:dyDescent="0.2">
      <c r="A62" s="97">
        <v>61</v>
      </c>
      <c r="B62" s="100">
        <f>IF(A62&lt;[1]Calculs!$B$61*12+2,[1]Calculs!$B$64,"")</f>
        <v>712.18729757244512</v>
      </c>
      <c r="C62" s="100">
        <f>IF(A62&lt;([1]Calculs!$B$61*12+2),([1]Calculs!$B$62/12)*E62,"")</f>
        <v>194.92293723348516</v>
      </c>
      <c r="D62" s="100">
        <f>IF(A62&lt;([1]Calculs!$B$61*12+2),B62-C62,"")</f>
        <v>517.26436033895993</v>
      </c>
      <c r="E62" s="100">
        <f>IF(A62&lt;([1]Calculs!$B$61*12+2),E61-D61,"")</f>
        <v>146192.20292511387</v>
      </c>
      <c r="F62" s="98"/>
    </row>
    <row r="63" spans="1:6" ht="12.75" x14ac:dyDescent="0.2">
      <c r="A63" s="97">
        <v>62</v>
      </c>
      <c r="B63" s="100">
        <f>IF(A63&lt;[1]Calculs!$B$61*12+2,[1]Calculs!$B$64,"")</f>
        <v>712.18729757244512</v>
      </c>
      <c r="C63" s="100">
        <f>IF(A63&lt;([1]Calculs!$B$61*12+2),([1]Calculs!$B$62/12)*E63,"")</f>
        <v>194.23325141969985</v>
      </c>
      <c r="D63" s="100">
        <f>IF(A63&lt;([1]Calculs!$B$61*12+2),B63-C63,"")</f>
        <v>517.95404615274526</v>
      </c>
      <c r="E63" s="100">
        <f>IF(A63&lt;([1]Calculs!$B$61*12+2),E62-D62,"")</f>
        <v>145674.9385647749</v>
      </c>
      <c r="F63" s="98"/>
    </row>
    <row r="64" spans="1:6" ht="12.75" x14ac:dyDescent="0.2">
      <c r="A64" s="97">
        <v>63</v>
      </c>
      <c r="B64" s="100">
        <f>IF(A64&lt;[1]Calculs!$B$61*12+2,[1]Calculs!$B$64,"")</f>
        <v>712.18729757244512</v>
      </c>
      <c r="C64" s="100">
        <f>IF(A64&lt;([1]Calculs!$B$61*12+2),([1]Calculs!$B$62/12)*E64,"")</f>
        <v>193.54264602482954</v>
      </c>
      <c r="D64" s="100">
        <f>IF(A64&lt;([1]Calculs!$B$61*12+2),B64-C64,"")</f>
        <v>518.64465154761558</v>
      </c>
      <c r="E64" s="100">
        <f>IF(A64&lt;([1]Calculs!$B$61*12+2),E63-D63,"")</f>
        <v>145156.98451862216</v>
      </c>
      <c r="F64" s="98"/>
    </row>
    <row r="65" spans="1:6" ht="12.75" x14ac:dyDescent="0.2">
      <c r="A65" s="97">
        <v>64</v>
      </c>
      <c r="B65" s="100">
        <f>IF(A65&lt;[1]Calculs!$B$61*12+2,[1]Calculs!$B$64,"")</f>
        <v>712.18729757244512</v>
      </c>
      <c r="C65" s="100">
        <f>IF(A65&lt;([1]Calculs!$B$61*12+2),([1]Calculs!$B$62/12)*E65,"")</f>
        <v>192.85111982276604</v>
      </c>
      <c r="D65" s="100">
        <f>IF(A65&lt;([1]Calculs!$B$61*12+2),B65-C65,"")</f>
        <v>519.33617774967911</v>
      </c>
      <c r="E65" s="100">
        <f>IF(A65&lt;([1]Calculs!$B$61*12+2),E64-D64,"")</f>
        <v>144638.33986707454</v>
      </c>
      <c r="F65" s="98"/>
    </row>
    <row r="66" spans="1:6" ht="12.75" x14ac:dyDescent="0.2">
      <c r="A66" s="97">
        <v>65</v>
      </c>
      <c r="B66" s="100">
        <f>IF(A66&lt;[1]Calculs!$B$61*12+2,[1]Calculs!$B$64,"")</f>
        <v>712.18729757244512</v>
      </c>
      <c r="C66" s="100">
        <f>IF(A66&lt;([1]Calculs!$B$61*12+2),([1]Calculs!$B$62/12)*E66,"")</f>
        <v>192.15867158576648</v>
      </c>
      <c r="D66" s="100">
        <f>IF(A66&lt;([1]Calculs!$B$61*12+2),B66-C66,"")</f>
        <v>520.02862598667866</v>
      </c>
      <c r="E66" s="100">
        <f>IF(A66&lt;([1]Calculs!$B$61*12+2),E65-D65,"")</f>
        <v>144119.00368932486</v>
      </c>
      <c r="F66" s="98"/>
    </row>
    <row r="67" spans="1:6" ht="12.75" x14ac:dyDescent="0.2">
      <c r="A67" s="97">
        <v>66</v>
      </c>
      <c r="B67" s="100">
        <f>IF(A67&lt;[1]Calculs!$B$61*12+2,[1]Calculs!$B$64,"")</f>
        <v>712.18729757244512</v>
      </c>
      <c r="C67" s="100">
        <f>IF(A67&lt;([1]Calculs!$B$61*12+2),([1]Calculs!$B$62/12)*E67,"")</f>
        <v>191.46530008445089</v>
      </c>
      <c r="D67" s="100">
        <f>IF(A67&lt;([1]Calculs!$B$61*12+2),B67-C67,"")</f>
        <v>520.72199748799426</v>
      </c>
      <c r="E67" s="100">
        <f>IF(A67&lt;([1]Calculs!$B$61*12+2),E66-D66,"")</f>
        <v>143598.97506333818</v>
      </c>
      <c r="F67" s="98"/>
    </row>
    <row r="68" spans="1:6" ht="12.75" x14ac:dyDescent="0.2">
      <c r="A68" s="97">
        <v>67</v>
      </c>
      <c r="B68" s="100">
        <f>IF(A68&lt;[1]Calculs!$B$61*12+2,[1]Calculs!$B$64,"")</f>
        <v>712.18729757244512</v>
      </c>
      <c r="C68" s="100">
        <f>IF(A68&lt;([1]Calculs!$B$61*12+2),([1]Calculs!$B$62/12)*E68,"")</f>
        <v>190.77100408780024</v>
      </c>
      <c r="D68" s="100">
        <f>IF(A68&lt;([1]Calculs!$B$61*12+2),B68-C68,"")</f>
        <v>521.41629348464494</v>
      </c>
      <c r="E68" s="100">
        <f>IF(A68&lt;([1]Calculs!$B$61*12+2),E67-D67,"")</f>
        <v>143078.25306585018</v>
      </c>
      <c r="F68" s="98"/>
    </row>
    <row r="69" spans="1:6" ht="12.75" x14ac:dyDescent="0.2">
      <c r="A69" s="97">
        <v>68</v>
      </c>
      <c r="B69" s="100">
        <f>IF(A69&lt;[1]Calculs!$B$61*12+2,[1]Calculs!$B$64,"")</f>
        <v>712.18729757244512</v>
      </c>
      <c r="C69" s="100">
        <f>IF(A69&lt;([1]Calculs!$B$61*12+2),([1]Calculs!$B$62/12)*E69,"")</f>
        <v>190.07578236315402</v>
      </c>
      <c r="D69" s="100">
        <f>IF(A69&lt;([1]Calculs!$B$61*12+2),B69-C69,"")</f>
        <v>522.11151520929116</v>
      </c>
      <c r="E69" s="100">
        <f>IF(A69&lt;([1]Calculs!$B$61*12+2),E68-D68,"")</f>
        <v>142556.83677236552</v>
      </c>
      <c r="F69" s="98"/>
    </row>
    <row r="70" spans="1:6" ht="12.75" x14ac:dyDescent="0.2">
      <c r="A70" s="97">
        <v>69</v>
      </c>
      <c r="B70" s="100">
        <f>IF(A70&lt;[1]Calculs!$B$61*12+2,[1]Calculs!$B$64,"")</f>
        <v>712.18729757244512</v>
      </c>
      <c r="C70" s="100">
        <f>IF(A70&lt;([1]Calculs!$B$61*12+2),([1]Calculs!$B$62/12)*E70,"")</f>
        <v>189.37963367620833</v>
      </c>
      <c r="D70" s="100">
        <f>IF(A70&lt;([1]Calculs!$B$61*12+2),B70-C70,"")</f>
        <v>522.80766389623682</v>
      </c>
      <c r="E70" s="100">
        <f>IF(A70&lt;([1]Calculs!$B$61*12+2),E69-D69,"")</f>
        <v>142034.72525715624</v>
      </c>
      <c r="F70" s="98"/>
    </row>
    <row r="71" spans="1:6" ht="12.75" x14ac:dyDescent="0.2">
      <c r="A71" s="97">
        <v>70</v>
      </c>
      <c r="B71" s="100">
        <f>IF(A71&lt;[1]Calculs!$B$61*12+2,[1]Calculs!$B$64,"")</f>
        <v>712.18729757244512</v>
      </c>
      <c r="C71" s="100">
        <f>IF(A71&lt;([1]Calculs!$B$61*12+2),([1]Calculs!$B$62/12)*E71,"")</f>
        <v>188.68255679101333</v>
      </c>
      <c r="D71" s="100">
        <f>IF(A71&lt;([1]Calculs!$B$61*12+2),B71-C71,"")</f>
        <v>523.50474078143179</v>
      </c>
      <c r="E71" s="100">
        <f>IF(A71&lt;([1]Calculs!$B$61*12+2),E70-D70,"")</f>
        <v>141511.91759326</v>
      </c>
      <c r="F71" s="98"/>
    </row>
    <row r="72" spans="1:6" ht="12.75" x14ac:dyDescent="0.2">
      <c r="A72" s="97">
        <v>71</v>
      </c>
      <c r="B72" s="100">
        <f>IF(A72&lt;[1]Calculs!$B$61*12+2,[1]Calculs!$B$64,"")</f>
        <v>712.18729757244512</v>
      </c>
      <c r="C72" s="100">
        <f>IF(A72&lt;([1]Calculs!$B$61*12+2),([1]Calculs!$B$62/12)*E72,"")</f>
        <v>187.98455046997142</v>
      </c>
      <c r="D72" s="100">
        <f>IF(A72&lt;([1]Calculs!$B$61*12+2),B72-C72,"")</f>
        <v>524.20274710247372</v>
      </c>
      <c r="E72" s="100">
        <f>IF(A72&lt;([1]Calculs!$B$61*12+2),E71-D71,"")</f>
        <v>140988.41285247856</v>
      </c>
      <c r="F72" s="98" t="s">
        <v>81</v>
      </c>
    </row>
    <row r="73" spans="1:6" ht="12.75" x14ac:dyDescent="0.2">
      <c r="A73" s="97">
        <v>72</v>
      </c>
      <c r="B73" s="100">
        <f>IF(A73&lt;[1]Calculs!$B$61*12+2,[1]Calculs!$B$64,"")</f>
        <v>712.18729757244512</v>
      </c>
      <c r="C73" s="100">
        <f>IF(A73&lt;([1]Calculs!$B$61*12+2),([1]Calculs!$B$62/12)*E73,"")</f>
        <v>187.28561347383479</v>
      </c>
      <c r="D73" s="100">
        <f>IF(A73&lt;([1]Calculs!$B$61*12+2),B73-C73,"")</f>
        <v>524.9016840986103</v>
      </c>
      <c r="E73" s="100">
        <f>IF(A73&lt;([1]Calculs!$B$61*12+2),E72-D72,"")</f>
        <v>140464.21010537609</v>
      </c>
      <c r="F73" s="101">
        <f>SUM(C62:C73)</f>
        <v>2293.3530670329806</v>
      </c>
    </row>
    <row r="74" spans="1:6" ht="12.75" x14ac:dyDescent="0.2">
      <c r="A74" s="97">
        <v>73</v>
      </c>
      <c r="B74" s="100">
        <f>IF(A74&lt;[1]Calculs!$B$61*12+2,[1]Calculs!$B$64,"")</f>
        <v>712.18729757244512</v>
      </c>
      <c r="C74" s="100">
        <f>IF(A74&lt;([1]Calculs!$B$61*12+2),([1]Calculs!$B$62/12)*E74,"")</f>
        <v>186.58574456170328</v>
      </c>
      <c r="D74" s="100">
        <f>IF(A74&lt;([1]Calculs!$B$61*12+2),B74-C74,"")</f>
        <v>525.60155301074178</v>
      </c>
      <c r="E74" s="100">
        <f>IF(A74&lt;([1]Calculs!$B$61*12+2),E73-D73,"")</f>
        <v>139939.30842127747</v>
      </c>
      <c r="F74" s="98"/>
    </row>
    <row r="75" spans="1:6" ht="12.75" x14ac:dyDescent="0.2">
      <c r="A75" s="97">
        <v>74</v>
      </c>
      <c r="B75" s="100">
        <f>IF(A75&lt;[1]Calculs!$B$61*12+2,[1]Calculs!$B$64,"")</f>
        <v>712.18729757244512</v>
      </c>
      <c r="C75" s="100">
        <f>IF(A75&lt;([1]Calculs!$B$61*12+2),([1]Calculs!$B$62/12)*E75,"")</f>
        <v>185.88494249102229</v>
      </c>
      <c r="D75" s="100">
        <f>IF(A75&lt;([1]Calculs!$B$61*12+2),B75-C75,"")</f>
        <v>526.30235508142277</v>
      </c>
      <c r="E75" s="100">
        <f>IF(A75&lt;([1]Calculs!$B$61*12+2),E74-D74,"")</f>
        <v>139413.70686826672</v>
      </c>
      <c r="F75" s="98"/>
    </row>
    <row r="76" spans="1:6" ht="12.75" x14ac:dyDescent="0.2">
      <c r="A76" s="97">
        <v>75</v>
      </c>
      <c r="B76" s="100">
        <f>IF(A76&lt;[1]Calculs!$B$61*12+2,[1]Calculs!$B$64,"")</f>
        <v>712.18729757244512</v>
      </c>
      <c r="C76" s="100">
        <f>IF(A76&lt;([1]Calculs!$B$61*12+2),([1]Calculs!$B$62/12)*E76,"")</f>
        <v>185.18320601758037</v>
      </c>
      <c r="D76" s="100">
        <f>IF(A76&lt;([1]Calculs!$B$61*12+2),B76-C76,"")</f>
        <v>527.00409155486477</v>
      </c>
      <c r="E76" s="100">
        <f>IF(A76&lt;([1]Calculs!$B$61*12+2),E75-D75,"")</f>
        <v>138887.40451318529</v>
      </c>
      <c r="F76" s="98"/>
    </row>
    <row r="77" spans="1:6" ht="12.75" x14ac:dyDescent="0.2">
      <c r="A77" s="97">
        <v>76</v>
      </c>
      <c r="B77" s="100">
        <f>IF(A77&lt;[1]Calculs!$B$61*12+2,[1]Calculs!$B$64,"")</f>
        <v>712.18729757244512</v>
      </c>
      <c r="C77" s="100">
        <f>IF(A77&lt;([1]Calculs!$B$61*12+2),([1]Calculs!$B$62/12)*E77,"")</f>
        <v>184.48053389550722</v>
      </c>
      <c r="D77" s="100">
        <f>IF(A77&lt;([1]Calculs!$B$61*12+2),B77-C77,"")</f>
        <v>527.70676367693795</v>
      </c>
      <c r="E77" s="100">
        <f>IF(A77&lt;([1]Calculs!$B$61*12+2),E76-D76,"")</f>
        <v>138360.40042163042</v>
      </c>
      <c r="F77" s="98"/>
    </row>
    <row r="78" spans="1:6" ht="12.75" x14ac:dyDescent="0.2">
      <c r="A78" s="97">
        <v>77</v>
      </c>
      <c r="B78" s="100">
        <f>IF(A78&lt;[1]Calculs!$B$61*12+2,[1]Calculs!$B$64,"")</f>
        <v>712.18729757244512</v>
      </c>
      <c r="C78" s="100">
        <f>IF(A78&lt;([1]Calculs!$B$61*12+2),([1]Calculs!$B$62/12)*E78,"")</f>
        <v>183.77692487727128</v>
      </c>
      <c r="D78" s="100">
        <f>IF(A78&lt;([1]Calculs!$B$61*12+2),B78-C78,"")</f>
        <v>528.41037269517381</v>
      </c>
      <c r="E78" s="100">
        <f>IF(A78&lt;([1]Calculs!$B$61*12+2),E77-D77,"")</f>
        <v>137832.69365795347</v>
      </c>
      <c r="F78" s="98"/>
    </row>
    <row r="79" spans="1:6" ht="12.75" x14ac:dyDescent="0.2">
      <c r="A79" s="97">
        <v>78</v>
      </c>
      <c r="B79" s="100">
        <f>IF(A79&lt;[1]Calculs!$B$61*12+2,[1]Calculs!$B$64,"")</f>
        <v>712.18729757244512</v>
      </c>
      <c r="C79" s="100">
        <f>IF(A79&lt;([1]Calculs!$B$61*12+2),([1]Calculs!$B$62/12)*E79,"")</f>
        <v>183.0723777136777</v>
      </c>
      <c r="D79" s="100">
        <f>IF(A79&lt;([1]Calculs!$B$61*12+2),B79-C79,"")</f>
        <v>529.11491985876739</v>
      </c>
      <c r="E79" s="100">
        <f>IF(A79&lt;([1]Calculs!$B$61*12+2),E78-D78,"")</f>
        <v>137304.28328525828</v>
      </c>
      <c r="F79" s="98"/>
    </row>
    <row r="80" spans="1:6" ht="12.75" x14ac:dyDescent="0.2">
      <c r="A80" s="97">
        <v>79</v>
      </c>
      <c r="B80" s="100">
        <f>IF(A80&lt;[1]Calculs!$B$61*12+2,[1]Calculs!$B$64,"")</f>
        <v>712.18729757244512</v>
      </c>
      <c r="C80" s="100">
        <f>IF(A80&lt;([1]Calculs!$B$61*12+2),([1]Calculs!$B$62/12)*E80,"")</f>
        <v>182.36689115386599</v>
      </c>
      <c r="D80" s="100">
        <f>IF(A80&lt;([1]Calculs!$B$61*12+2),B80-C80,"")</f>
        <v>529.82040641857907</v>
      </c>
      <c r="E80" s="100">
        <f>IF(A80&lt;([1]Calculs!$B$61*12+2),E79-D79,"")</f>
        <v>136775.1683653995</v>
      </c>
      <c r="F80" s="98"/>
    </row>
    <row r="81" spans="1:6" ht="12.75" x14ac:dyDescent="0.2">
      <c r="A81" s="97">
        <v>80</v>
      </c>
      <c r="B81" s="100">
        <f>IF(A81&lt;[1]Calculs!$B$61*12+2,[1]Calculs!$B$64,"")</f>
        <v>712.18729757244512</v>
      </c>
      <c r="C81" s="100">
        <f>IF(A81&lt;([1]Calculs!$B$61*12+2),([1]Calculs!$B$62/12)*E81,"")</f>
        <v>181.66046394530787</v>
      </c>
      <c r="D81" s="100">
        <f>IF(A81&lt;([1]Calculs!$B$61*12+2),B81-C81,"")</f>
        <v>530.52683362713719</v>
      </c>
      <c r="E81" s="100">
        <f>IF(A81&lt;([1]Calculs!$B$61*12+2),E80-D80,"")</f>
        <v>136245.34795898091</v>
      </c>
      <c r="F81" s="98"/>
    </row>
    <row r="82" spans="1:6" ht="12.75" x14ac:dyDescent="0.2">
      <c r="A82" s="97">
        <v>81</v>
      </c>
      <c r="B82" s="100">
        <f>IF(A82&lt;[1]Calculs!$B$61*12+2,[1]Calculs!$B$64,"")</f>
        <v>712.18729757244512</v>
      </c>
      <c r="C82" s="100">
        <f>IF(A82&lt;([1]Calculs!$B$61*12+2),([1]Calculs!$B$62/12)*E82,"")</f>
        <v>180.95309483380504</v>
      </c>
      <c r="D82" s="100">
        <f>IF(A82&lt;([1]Calculs!$B$61*12+2),B82-C82,"")</f>
        <v>531.23420273864008</v>
      </c>
      <c r="E82" s="100">
        <f>IF(A82&lt;([1]Calculs!$B$61*12+2),E81-D81,"")</f>
        <v>135714.82112535377</v>
      </c>
      <c r="F82" s="98"/>
    </row>
    <row r="83" spans="1:6" ht="12.75" x14ac:dyDescent="0.2">
      <c r="A83" s="97">
        <v>82</v>
      </c>
      <c r="B83" s="100">
        <f>IF(A83&lt;[1]Calculs!$B$61*12+2,[1]Calculs!$B$64,"")</f>
        <v>712.18729757244512</v>
      </c>
      <c r="C83" s="100">
        <f>IF(A83&lt;([1]Calculs!$B$61*12+2),([1]Calculs!$B$62/12)*E83,"")</f>
        <v>180.24478256348684</v>
      </c>
      <c r="D83" s="100">
        <f>IF(A83&lt;([1]Calculs!$B$61*12+2),B83-C83,"")</f>
        <v>531.94251500895825</v>
      </c>
      <c r="E83" s="100">
        <f>IF(A83&lt;([1]Calculs!$B$61*12+2),E82-D82,"")</f>
        <v>135183.58692261513</v>
      </c>
      <c r="F83" s="98"/>
    </row>
    <row r="84" spans="1:6" ht="12.75" x14ac:dyDescent="0.2">
      <c r="A84" s="97">
        <v>83</v>
      </c>
      <c r="B84" s="100">
        <f>IF(A84&lt;[1]Calculs!$B$61*12+2,[1]Calculs!$B$64,"")</f>
        <v>712.18729757244512</v>
      </c>
      <c r="C84" s="100">
        <f>IF(A84&lt;([1]Calculs!$B$61*12+2),([1]Calculs!$B$62/12)*E84,"")</f>
        <v>179.53552587680821</v>
      </c>
      <c r="D84" s="100">
        <f>IF(A84&lt;([1]Calculs!$B$61*12+2),B84-C84,"")</f>
        <v>532.65177169563685</v>
      </c>
      <c r="E84" s="100">
        <f>IF(A84&lt;([1]Calculs!$B$61*12+2),E83-D83,"")</f>
        <v>134651.64440760616</v>
      </c>
      <c r="F84" s="98" t="s">
        <v>82</v>
      </c>
    </row>
    <row r="85" spans="1:6" ht="12.75" x14ac:dyDescent="0.2">
      <c r="A85" s="97">
        <v>84</v>
      </c>
      <c r="B85" s="100">
        <f>IF(A85&lt;[1]Calculs!$B$61*12+2,[1]Calculs!$B$64,"")</f>
        <v>712.18729757244512</v>
      </c>
      <c r="C85" s="100">
        <f>IF(A85&lt;([1]Calculs!$B$61*12+2),([1]Calculs!$B$62/12)*E85,"")</f>
        <v>178.82532351454734</v>
      </c>
      <c r="D85" s="100">
        <f>IF(A85&lt;([1]Calculs!$B$61*12+2),B85-C85,"")</f>
        <v>533.36197405789778</v>
      </c>
      <c r="E85" s="100">
        <f>IF(A85&lt;([1]Calculs!$B$61*12+2),E84-D84,"")</f>
        <v>134118.99263591052</v>
      </c>
      <c r="F85" s="101">
        <f>SUM(C74:C85)</f>
        <v>2192.5698114445831</v>
      </c>
    </row>
    <row r="86" spans="1:6" ht="12.75" x14ac:dyDescent="0.2">
      <c r="A86" s="97">
        <v>85</v>
      </c>
      <c r="B86" s="100">
        <f>IF(A86&lt;[1]Calculs!$B$61*12+2,[1]Calculs!$B$64,"")</f>
        <v>712.18729757244512</v>
      </c>
      <c r="C86" s="100">
        <f>IF(A86&lt;([1]Calculs!$B$61*12+2),([1]Calculs!$B$62/12)*E86,"")</f>
        <v>178.1141742158035</v>
      </c>
      <c r="D86" s="100">
        <f>IF(A86&lt;([1]Calculs!$B$61*12+2),B86-C86,"")</f>
        <v>534.07312335664164</v>
      </c>
      <c r="E86" s="100">
        <f>IF(A86&lt;([1]Calculs!$B$61*12+2),E85-D85,"")</f>
        <v>133585.63066185263</v>
      </c>
      <c r="F86" s="98"/>
    </row>
    <row r="87" spans="1:6" ht="12.75" x14ac:dyDescent="0.2">
      <c r="A87" s="97">
        <v>86</v>
      </c>
      <c r="B87" s="100">
        <f>IF(A87&lt;[1]Calculs!$B$61*12+2,[1]Calculs!$B$64,"")</f>
        <v>712.18729757244512</v>
      </c>
      <c r="C87" s="100">
        <f>IF(A87&lt;([1]Calculs!$B$61*12+2),([1]Calculs!$B$62/12)*E87,"")</f>
        <v>177.40207671799465</v>
      </c>
      <c r="D87" s="100">
        <f>IF(A87&lt;([1]Calculs!$B$61*12+2),B87-C87,"")</f>
        <v>534.78522085445047</v>
      </c>
      <c r="E87" s="100">
        <f>IF(A87&lt;([1]Calculs!$B$61*12+2),E86-D86,"")</f>
        <v>133051.55753849598</v>
      </c>
      <c r="F87" s="98"/>
    </row>
    <row r="88" spans="1:6" ht="12.75" x14ac:dyDescent="0.2">
      <c r="A88" s="97">
        <v>87</v>
      </c>
      <c r="B88" s="100">
        <f>IF(A88&lt;[1]Calculs!$B$61*12+2,[1]Calculs!$B$64,"")</f>
        <v>712.18729757244512</v>
      </c>
      <c r="C88" s="100">
        <f>IF(A88&lt;([1]Calculs!$B$61*12+2),([1]Calculs!$B$62/12)*E88,"")</f>
        <v>176.68902975685538</v>
      </c>
      <c r="D88" s="100">
        <f>IF(A88&lt;([1]Calculs!$B$61*12+2),B88-C88,"")</f>
        <v>535.49826781558977</v>
      </c>
      <c r="E88" s="100">
        <f>IF(A88&lt;([1]Calculs!$B$61*12+2),E87-D87,"")</f>
        <v>132516.77231764153</v>
      </c>
      <c r="F88" s="98"/>
    </row>
    <row r="89" spans="1:6" ht="12.75" x14ac:dyDescent="0.2">
      <c r="A89" s="97">
        <v>88</v>
      </c>
      <c r="B89" s="100">
        <f>IF(A89&lt;[1]Calculs!$B$61*12+2,[1]Calculs!$B$64,"")</f>
        <v>712.18729757244512</v>
      </c>
      <c r="C89" s="100">
        <f>IF(A89&lt;([1]Calculs!$B$61*12+2),([1]Calculs!$B$62/12)*E89,"")</f>
        <v>175.97503206643458</v>
      </c>
      <c r="D89" s="100">
        <f>IF(A89&lt;([1]Calculs!$B$61*12+2),B89-C89,"")</f>
        <v>536.21226550601057</v>
      </c>
      <c r="E89" s="100">
        <f>IF(A89&lt;([1]Calculs!$B$61*12+2),E88-D88,"")</f>
        <v>131981.27404982594</v>
      </c>
      <c r="F89" s="98"/>
    </row>
    <row r="90" spans="1:6" ht="12.75" x14ac:dyDescent="0.2">
      <c r="A90" s="97">
        <v>89</v>
      </c>
      <c r="B90" s="100">
        <f>IF(A90&lt;[1]Calculs!$B$61*12+2,[1]Calculs!$B$64,"")</f>
        <v>712.18729757244512</v>
      </c>
      <c r="C90" s="100">
        <f>IF(A90&lt;([1]Calculs!$B$61*12+2),([1]Calculs!$B$62/12)*E90,"")</f>
        <v>175.26008237909323</v>
      </c>
      <c r="D90" s="100">
        <f>IF(A90&lt;([1]Calculs!$B$61*12+2),B90-C90,"")</f>
        <v>536.92721519335191</v>
      </c>
      <c r="E90" s="100">
        <f>IF(A90&lt;([1]Calculs!$B$61*12+2),E89-D89,"")</f>
        <v>131445.06178431993</v>
      </c>
      <c r="F90" s="98"/>
    </row>
    <row r="91" spans="1:6" ht="12.75" x14ac:dyDescent="0.2">
      <c r="A91" s="97">
        <v>90</v>
      </c>
      <c r="B91" s="100">
        <f>IF(A91&lt;[1]Calculs!$B$61*12+2,[1]Calculs!$B$64,"")</f>
        <v>712.18729757244512</v>
      </c>
      <c r="C91" s="100">
        <f>IF(A91&lt;([1]Calculs!$B$61*12+2),([1]Calculs!$B$62/12)*E91,"")</f>
        <v>174.54417942550208</v>
      </c>
      <c r="D91" s="100">
        <f>IF(A91&lt;([1]Calculs!$B$61*12+2),B91-C91,"")</f>
        <v>537.64311814694304</v>
      </c>
      <c r="E91" s="100">
        <f>IF(A91&lt;([1]Calculs!$B$61*12+2),E90-D90,"")</f>
        <v>130908.13456912657</v>
      </c>
      <c r="F91" s="98"/>
    </row>
    <row r="92" spans="1:6" ht="12.75" x14ac:dyDescent="0.2">
      <c r="A92" s="97">
        <v>91</v>
      </c>
      <c r="B92" s="100">
        <f>IF(A92&lt;[1]Calculs!$B$61*12+2,[1]Calculs!$B$64,"")</f>
        <v>712.18729757244512</v>
      </c>
      <c r="C92" s="100">
        <f>IF(A92&lt;([1]Calculs!$B$61*12+2),([1]Calculs!$B$62/12)*E92,"")</f>
        <v>173.82732193463951</v>
      </c>
      <c r="D92" s="100">
        <f>IF(A92&lt;([1]Calculs!$B$61*12+2),B92-C92,"")</f>
        <v>538.35997563780563</v>
      </c>
      <c r="E92" s="100">
        <f>IF(A92&lt;([1]Calculs!$B$61*12+2),E91-D91,"")</f>
        <v>130370.49145097964</v>
      </c>
      <c r="F92" s="98"/>
    </row>
    <row r="93" spans="1:6" ht="12.75" x14ac:dyDescent="0.2">
      <c r="A93" s="97">
        <v>92</v>
      </c>
      <c r="B93" s="100">
        <f>IF(A93&lt;[1]Calculs!$B$61*12+2,[1]Calculs!$B$64,"")</f>
        <v>712.18729757244512</v>
      </c>
      <c r="C93" s="100">
        <f>IF(A93&lt;([1]Calculs!$B$61*12+2),([1]Calculs!$B$62/12)*E93,"")</f>
        <v>173.10950863378909</v>
      </c>
      <c r="D93" s="100">
        <f>IF(A93&lt;([1]Calculs!$B$61*12+2),B93-C93,"")</f>
        <v>539.077788938656</v>
      </c>
      <c r="E93" s="100">
        <f>IF(A93&lt;([1]Calculs!$B$61*12+2),E92-D92,"")</f>
        <v>129832.13147534183</v>
      </c>
      <c r="F93" s="98"/>
    </row>
    <row r="94" spans="1:6" ht="12.75" x14ac:dyDescent="0.2">
      <c r="A94" s="97">
        <v>93</v>
      </c>
      <c r="B94" s="100">
        <f>IF(A94&lt;[1]Calculs!$B$61*12+2,[1]Calculs!$B$64,"")</f>
        <v>712.18729757244512</v>
      </c>
      <c r="C94" s="100">
        <f>IF(A94&lt;([1]Calculs!$B$61*12+2),([1]Calculs!$B$62/12)*E94,"")</f>
        <v>172.39073824853756</v>
      </c>
      <c r="D94" s="100">
        <f>IF(A94&lt;([1]Calculs!$B$61*12+2),B94-C94,"")</f>
        <v>539.79655932390756</v>
      </c>
      <c r="E94" s="100">
        <f>IF(A94&lt;([1]Calculs!$B$61*12+2),E93-D93,"")</f>
        <v>129293.05368640317</v>
      </c>
      <c r="F94" s="98"/>
    </row>
    <row r="95" spans="1:6" ht="12.75" x14ac:dyDescent="0.2">
      <c r="A95" s="97">
        <v>94</v>
      </c>
      <c r="B95" s="100">
        <f>IF(A95&lt;[1]Calculs!$B$61*12+2,[1]Calculs!$B$64,"")</f>
        <v>712.18729757244512</v>
      </c>
      <c r="C95" s="100">
        <f>IF(A95&lt;([1]Calculs!$B$61*12+2),([1]Calculs!$B$62/12)*E95,"")</f>
        <v>171.67100950277236</v>
      </c>
      <c r="D95" s="100">
        <f>IF(A95&lt;([1]Calculs!$B$61*12+2),B95-C95,"")</f>
        <v>540.51628806967278</v>
      </c>
      <c r="E95" s="100">
        <f>IF(A95&lt;([1]Calculs!$B$61*12+2),E94-D94,"")</f>
        <v>128753.25712707927</v>
      </c>
      <c r="F95" s="98"/>
    </row>
    <row r="96" spans="1:6" ht="12.75" x14ac:dyDescent="0.2">
      <c r="A96" s="97">
        <v>95</v>
      </c>
      <c r="B96" s="100">
        <f>IF(A96&lt;[1]Calculs!$B$61*12+2,[1]Calculs!$B$64,"")</f>
        <v>712.18729757244512</v>
      </c>
      <c r="C96" s="100">
        <f>IF(A96&lt;([1]Calculs!$B$61*12+2),([1]Calculs!$B$62/12)*E96,"")</f>
        <v>170.95032111867945</v>
      </c>
      <c r="D96" s="100">
        <f>IF(A96&lt;([1]Calculs!$B$61*12+2),B96-C96,"")</f>
        <v>541.23697645376569</v>
      </c>
      <c r="E96" s="100">
        <f>IF(A96&lt;([1]Calculs!$B$61*12+2),E95-D95,"")</f>
        <v>128212.7408390096</v>
      </c>
      <c r="F96" s="98" t="s">
        <v>83</v>
      </c>
    </row>
    <row r="97" spans="1:6" ht="12.75" x14ac:dyDescent="0.2">
      <c r="A97" s="97">
        <v>96</v>
      </c>
      <c r="B97" s="100">
        <f>IF(A97&lt;[1]Calculs!$B$61*12+2,[1]Calculs!$B$64,"")</f>
        <v>712.18729757244512</v>
      </c>
      <c r="C97" s="100">
        <f>IF(A97&lt;([1]Calculs!$B$61*12+2),([1]Calculs!$B$62/12)*E97,"")</f>
        <v>170.2286718167411</v>
      </c>
      <c r="D97" s="100">
        <f>IF(A97&lt;([1]Calculs!$B$61*12+2),B97-C97,"")</f>
        <v>541.95862575570402</v>
      </c>
      <c r="E97" s="100">
        <f>IF(A97&lt;([1]Calculs!$B$61*12+2),E96-D96,"")</f>
        <v>127671.50386255582</v>
      </c>
      <c r="F97" s="101">
        <f>SUM(C86:C97)</f>
        <v>2090.1621458168429</v>
      </c>
    </row>
    <row r="98" spans="1:6" ht="12.75" x14ac:dyDescent="0.2">
      <c r="A98" s="97">
        <v>97</v>
      </c>
      <c r="B98" s="100">
        <f>IF(A98&lt;[1]Calculs!$B$61*12+2,[1]Calculs!$B$64,"")</f>
        <v>712.18729757244512</v>
      </c>
      <c r="C98" s="100">
        <f>IF(A98&lt;([1]Calculs!$B$61*12+2),([1]Calculs!$B$62/12)*E98,"")</f>
        <v>169.50606031573349</v>
      </c>
      <c r="D98" s="100">
        <f>IF(A98&lt;([1]Calculs!$B$61*12+2),B98-C98,"")</f>
        <v>542.6812372567116</v>
      </c>
      <c r="E98" s="100">
        <f>IF(A98&lt;([1]Calculs!$B$61*12+2),E97-D97,"")</f>
        <v>127129.54523680011</v>
      </c>
      <c r="F98" s="98"/>
    </row>
    <row r="99" spans="1:6" ht="12.75" x14ac:dyDescent="0.2">
      <c r="A99" s="97">
        <v>98</v>
      </c>
      <c r="B99" s="100">
        <f>IF(A99&lt;[1]Calculs!$B$61*12+2,[1]Calculs!$B$64,"")</f>
        <v>712.18729757244512</v>
      </c>
      <c r="C99" s="100">
        <f>IF(A99&lt;([1]Calculs!$B$61*12+2),([1]Calculs!$B$62/12)*E99,"")</f>
        <v>168.78248533272455</v>
      </c>
      <c r="D99" s="100">
        <f>IF(A99&lt;([1]Calculs!$B$61*12+2),B99-C99,"")</f>
        <v>543.40481223972051</v>
      </c>
      <c r="E99" s="100">
        <f>IF(A99&lt;([1]Calculs!$B$61*12+2),E98-D98,"")</f>
        <v>126586.86399954341</v>
      </c>
      <c r="F99" s="98"/>
    </row>
    <row r="100" spans="1:6" ht="12.75" x14ac:dyDescent="0.2">
      <c r="A100" s="97">
        <v>99</v>
      </c>
      <c r="B100" s="100">
        <f>IF(A100&lt;[1]Calculs!$B$61*12+2,[1]Calculs!$B$64,"")</f>
        <v>712.18729757244512</v>
      </c>
      <c r="C100" s="100">
        <f>IF(A100&lt;([1]Calculs!$B$61*12+2),([1]Calculs!$B$62/12)*E100,"")</f>
        <v>168.05794558307159</v>
      </c>
      <c r="D100" s="100">
        <f>IF(A100&lt;([1]Calculs!$B$61*12+2),B100-C100,"")</f>
        <v>544.1293519893735</v>
      </c>
      <c r="E100" s="100">
        <f>IF(A100&lt;([1]Calculs!$B$61*12+2),E99-D99,"")</f>
        <v>126043.45918730368</v>
      </c>
      <c r="F100" s="98"/>
    </row>
    <row r="101" spans="1:6" ht="12.75" x14ac:dyDescent="0.2">
      <c r="A101" s="97">
        <v>100</v>
      </c>
      <c r="B101" s="100">
        <f>IF(A101&lt;[1]Calculs!$B$61*12+2,[1]Calculs!$B$64,"")</f>
        <v>712.18729757244512</v>
      </c>
      <c r="C101" s="100">
        <f>IF(A101&lt;([1]Calculs!$B$61*12+2),([1]Calculs!$B$62/12)*E101,"")</f>
        <v>167.33243978041907</v>
      </c>
      <c r="D101" s="100">
        <f>IF(A101&lt;([1]Calculs!$B$61*12+2),B101-C101,"")</f>
        <v>544.854857792026</v>
      </c>
      <c r="E101" s="100">
        <f>IF(A101&lt;([1]Calculs!$B$61*12+2),E100-D100,"")</f>
        <v>125499.3298353143</v>
      </c>
      <c r="F101" s="98"/>
    </row>
    <row r="102" spans="1:6" ht="12.75" x14ac:dyDescent="0.2">
      <c r="A102" s="97">
        <v>101</v>
      </c>
      <c r="B102" s="100">
        <f>IF(A102&lt;[1]Calculs!$B$61*12+2,[1]Calculs!$B$64,"")</f>
        <v>712.18729757244512</v>
      </c>
      <c r="C102" s="100">
        <f>IF(A102&lt;([1]Calculs!$B$61*12+2),([1]Calculs!$B$62/12)*E102,"")</f>
        <v>166.60596663669637</v>
      </c>
      <c r="D102" s="100">
        <f>IF(A102&lt;([1]Calculs!$B$61*12+2),B102-C102,"")</f>
        <v>545.58133093574872</v>
      </c>
      <c r="E102" s="100">
        <f>IF(A102&lt;([1]Calculs!$B$61*12+2),E101-D101,"")</f>
        <v>124954.47497752227</v>
      </c>
      <c r="F102" s="98"/>
    </row>
    <row r="103" spans="1:6" ht="12.75" x14ac:dyDescent="0.2">
      <c r="A103" s="97">
        <v>102</v>
      </c>
      <c r="B103" s="100">
        <f>IF(A103&lt;[1]Calculs!$B$61*12+2,[1]Calculs!$B$64,"")</f>
        <v>712.18729757244512</v>
      </c>
      <c r="C103" s="100">
        <f>IF(A103&lt;([1]Calculs!$B$61*12+2),([1]Calculs!$B$62/12)*E103,"")</f>
        <v>165.87852486211537</v>
      </c>
      <c r="D103" s="100">
        <f>IF(A103&lt;([1]Calculs!$B$61*12+2),B103-C103,"")</f>
        <v>546.30877271032978</v>
      </c>
      <c r="E103" s="100">
        <f>IF(A103&lt;([1]Calculs!$B$61*12+2),E102-D102,"")</f>
        <v>124408.89364658653</v>
      </c>
      <c r="F103" s="98"/>
    </row>
    <row r="104" spans="1:6" ht="12.75" x14ac:dyDescent="0.2">
      <c r="A104" s="97">
        <v>103</v>
      </c>
      <c r="B104" s="100">
        <f>IF(A104&lt;[1]Calculs!$B$61*12+2,[1]Calculs!$B$64,"")</f>
        <v>712.18729757244512</v>
      </c>
      <c r="C104" s="100">
        <f>IF(A104&lt;([1]Calculs!$B$61*12+2),([1]Calculs!$B$62/12)*E104,"")</f>
        <v>165.15011316516825</v>
      </c>
      <c r="D104" s="100">
        <f>IF(A104&lt;([1]Calculs!$B$61*12+2),B104-C104,"")</f>
        <v>547.03718440727687</v>
      </c>
      <c r="E104" s="100">
        <f>IF(A104&lt;([1]Calculs!$B$61*12+2),E103-D103,"")</f>
        <v>123862.5848738762</v>
      </c>
      <c r="F104" s="98"/>
    </row>
    <row r="105" spans="1:6" ht="12.75" x14ac:dyDescent="0.2">
      <c r="A105" s="97">
        <v>104</v>
      </c>
      <c r="B105" s="100">
        <f>IF(A105&lt;[1]Calculs!$B$61*12+2,[1]Calculs!$B$64,"")</f>
        <v>712.18729757244512</v>
      </c>
      <c r="C105" s="100">
        <f>IF(A105&lt;([1]Calculs!$B$61*12+2),([1]Calculs!$B$62/12)*E105,"")</f>
        <v>164.42073025262522</v>
      </c>
      <c r="D105" s="100">
        <f>IF(A105&lt;([1]Calculs!$B$61*12+2),B105-C105,"")</f>
        <v>547.76656731981984</v>
      </c>
      <c r="E105" s="100">
        <f>IF(A105&lt;([1]Calculs!$B$61*12+2),E104-D104,"")</f>
        <v>123315.54768946892</v>
      </c>
      <c r="F105" s="98"/>
    </row>
    <row r="106" spans="1:6" ht="12.75" x14ac:dyDescent="0.2">
      <c r="A106" s="97">
        <v>105</v>
      </c>
      <c r="B106" s="100">
        <f>IF(A106&lt;[1]Calculs!$B$61*12+2,[1]Calculs!$B$64,"")</f>
        <v>712.18729757244512</v>
      </c>
      <c r="C106" s="100">
        <f>IF(A106&lt;([1]Calculs!$B$61*12+2),([1]Calculs!$B$62/12)*E106,"")</f>
        <v>163.69037482953212</v>
      </c>
      <c r="D106" s="100">
        <f>IF(A106&lt;([1]Calculs!$B$61*12+2),B106-C106,"")</f>
        <v>548.49692274291306</v>
      </c>
      <c r="E106" s="100">
        <f>IF(A106&lt;([1]Calculs!$B$61*12+2),E105-D105,"")</f>
        <v>122767.7811221491</v>
      </c>
      <c r="F106" s="98"/>
    </row>
    <row r="107" spans="1:6" ht="12.75" x14ac:dyDescent="0.2">
      <c r="A107" s="97">
        <v>106</v>
      </c>
      <c r="B107" s="100">
        <f>IF(A107&lt;[1]Calculs!$B$61*12+2,[1]Calculs!$B$64,"")</f>
        <v>712.18729757244512</v>
      </c>
      <c r="C107" s="100">
        <f>IF(A107&lt;([1]Calculs!$B$61*12+2),([1]Calculs!$B$62/12)*E107,"")</f>
        <v>162.95904559920825</v>
      </c>
      <c r="D107" s="100">
        <f>IF(A107&lt;([1]Calculs!$B$61*12+2),B107-C107,"")</f>
        <v>549.22825197323687</v>
      </c>
      <c r="E107" s="100">
        <f>IF(A107&lt;([1]Calculs!$B$61*12+2),E106-D106,"")</f>
        <v>122219.28419940619</v>
      </c>
      <c r="F107" s="98"/>
    </row>
    <row r="108" spans="1:6" ht="12.75" x14ac:dyDescent="0.2">
      <c r="A108" s="97">
        <v>107</v>
      </c>
      <c r="B108" s="100">
        <f>IF(A108&lt;[1]Calculs!$B$61*12+2,[1]Calculs!$B$64,"")</f>
        <v>712.18729757244512</v>
      </c>
      <c r="C108" s="100">
        <f>IF(A108&lt;([1]Calculs!$B$61*12+2),([1]Calculs!$B$62/12)*E108,"")</f>
        <v>162.22674126324392</v>
      </c>
      <c r="D108" s="100">
        <f>IF(A108&lt;([1]Calculs!$B$61*12+2),B108-C108,"")</f>
        <v>549.96055630920114</v>
      </c>
      <c r="E108" s="100">
        <f>IF(A108&lt;([1]Calculs!$B$61*12+2),E107-D107,"")</f>
        <v>121670.05594743295</v>
      </c>
      <c r="F108" s="98" t="s">
        <v>84</v>
      </c>
    </row>
    <row r="109" spans="1:6" ht="12.75" x14ac:dyDescent="0.2">
      <c r="A109" s="97">
        <v>108</v>
      </c>
      <c r="B109" s="100">
        <f>IF(A109&lt;[1]Calculs!$B$61*12+2,[1]Calculs!$B$64,"")</f>
        <v>712.18729757244512</v>
      </c>
      <c r="C109" s="100">
        <f>IF(A109&lt;([1]Calculs!$B$61*12+2),([1]Calculs!$B$62/12)*E109,"")</f>
        <v>161.49346052149832</v>
      </c>
      <c r="D109" s="100">
        <f>IF(A109&lt;([1]Calculs!$B$61*12+2),B109-C109,"")</f>
        <v>550.69383705094674</v>
      </c>
      <c r="E109" s="100">
        <f>IF(A109&lt;([1]Calculs!$B$61*12+2),E108-D108,"")</f>
        <v>121120.09539112374</v>
      </c>
      <c r="F109" s="101">
        <f>SUM(C98:C109)</f>
        <v>1986.1038881420363</v>
      </c>
    </row>
    <row r="110" spans="1:6" ht="12.75" x14ac:dyDescent="0.2">
      <c r="A110" s="97">
        <v>109</v>
      </c>
      <c r="B110" s="100">
        <f>IF(A110&lt;[1]Calculs!$B$61*12+2,[1]Calculs!$B$64,"")</f>
        <v>712.18729757244512</v>
      </c>
      <c r="C110" s="100">
        <f>IF(A110&lt;([1]Calculs!$B$61*12+2),([1]Calculs!$B$62/12)*E110,"")</f>
        <v>160.75920207209705</v>
      </c>
      <c r="D110" s="100">
        <f>IF(A110&lt;([1]Calculs!$B$61*12+2),B110-C110,"")</f>
        <v>551.42809550034804</v>
      </c>
      <c r="E110" s="100">
        <f>IF(A110&lt;([1]Calculs!$B$61*12+2),E109-D109,"")</f>
        <v>120569.4015540728</v>
      </c>
      <c r="F110" s="98"/>
    </row>
    <row r="111" spans="1:6" ht="12.75" x14ac:dyDescent="0.2">
      <c r="A111" s="97">
        <v>110</v>
      </c>
      <c r="B111" s="100">
        <f>IF(A111&lt;[1]Calculs!$B$61*12+2,[1]Calculs!$B$64,"")</f>
        <v>712.18729757244512</v>
      </c>
      <c r="C111" s="100">
        <f>IF(A111&lt;([1]Calculs!$B$61*12+2),([1]Calculs!$B$62/12)*E111,"")</f>
        <v>160.02396461142993</v>
      </c>
      <c r="D111" s="100">
        <f>IF(A111&lt;([1]Calculs!$B$61*12+2),B111-C111,"")</f>
        <v>552.16333296101516</v>
      </c>
      <c r="E111" s="100">
        <f>IF(A111&lt;([1]Calculs!$B$61*12+2),E110-D110,"")</f>
        <v>120017.97345857245</v>
      </c>
      <c r="F111" s="98"/>
    </row>
    <row r="112" spans="1:6" ht="12.75" x14ac:dyDescent="0.2">
      <c r="A112" s="97">
        <v>111</v>
      </c>
      <c r="B112" s="100">
        <f>IF(A112&lt;[1]Calculs!$B$61*12+2,[1]Calculs!$B$64,"")</f>
        <v>712.18729757244512</v>
      </c>
      <c r="C112" s="100">
        <f>IF(A112&lt;([1]Calculs!$B$61*12+2),([1]Calculs!$B$62/12)*E112,"")</f>
        <v>159.28774683414858</v>
      </c>
      <c r="D112" s="100">
        <f>IF(A112&lt;([1]Calculs!$B$61*12+2),B112-C112,"")</f>
        <v>552.89955073829651</v>
      </c>
      <c r="E112" s="100">
        <f>IF(A112&lt;([1]Calculs!$B$61*12+2),E111-D111,"")</f>
        <v>119465.81012561143</v>
      </c>
      <c r="F112" s="98"/>
    </row>
    <row r="113" spans="1:6" ht="12.75" x14ac:dyDescent="0.2">
      <c r="A113" s="97">
        <v>112</v>
      </c>
      <c r="B113" s="100">
        <f>IF(A113&lt;[1]Calculs!$B$61*12+2,[1]Calculs!$B$64,"")</f>
        <v>712.18729757244512</v>
      </c>
      <c r="C113" s="100">
        <f>IF(A113&lt;([1]Calculs!$B$61*12+2),([1]Calculs!$B$62/12)*E113,"")</f>
        <v>158.55054743316418</v>
      </c>
      <c r="D113" s="100">
        <f>IF(A113&lt;([1]Calculs!$B$61*12+2),B113-C113,"")</f>
        <v>553.63675013928093</v>
      </c>
      <c r="E113" s="100">
        <f>IF(A113&lt;([1]Calculs!$B$61*12+2),E112-D112,"")</f>
        <v>118912.91057487314</v>
      </c>
      <c r="F113" s="98"/>
    </row>
    <row r="114" spans="1:6" ht="12.75" x14ac:dyDescent="0.2">
      <c r="A114" s="97">
        <v>113</v>
      </c>
      <c r="B114" s="100">
        <f>IF(A114&lt;[1]Calculs!$B$61*12+2,[1]Calculs!$B$64,"")</f>
        <v>712.18729757244512</v>
      </c>
      <c r="C114" s="100">
        <f>IF(A114&lt;([1]Calculs!$B$61*12+2),([1]Calculs!$B$62/12)*E114,"")</f>
        <v>157.81236509964515</v>
      </c>
      <c r="D114" s="100">
        <f>IF(A114&lt;([1]Calculs!$B$61*12+2),B114-C114,"")</f>
        <v>554.37493247279997</v>
      </c>
      <c r="E114" s="100">
        <f>IF(A114&lt;([1]Calculs!$B$61*12+2),E113-D113,"")</f>
        <v>118359.27382473386</v>
      </c>
      <c r="F114" s="98"/>
    </row>
    <row r="115" spans="1:6" ht="12.75" x14ac:dyDescent="0.2">
      <c r="A115" s="97">
        <v>114</v>
      </c>
      <c r="B115" s="100">
        <f>IF(A115&lt;[1]Calculs!$B$61*12+2,[1]Calculs!$B$64,"")</f>
        <v>712.18729757244512</v>
      </c>
      <c r="C115" s="100">
        <f>IF(A115&lt;([1]Calculs!$B$61*12+2),([1]Calculs!$B$62/12)*E115,"")</f>
        <v>157.07319852301475</v>
      </c>
      <c r="D115" s="100">
        <f>IF(A115&lt;([1]Calculs!$B$61*12+2),B115-C115,"")</f>
        <v>555.11409904943037</v>
      </c>
      <c r="E115" s="100">
        <f>IF(A115&lt;([1]Calculs!$B$61*12+2),E114-D114,"")</f>
        <v>117804.89889226106</v>
      </c>
      <c r="F115" s="98"/>
    </row>
    <row r="116" spans="1:6" ht="12.75" x14ac:dyDescent="0.2">
      <c r="A116" s="97">
        <v>115</v>
      </c>
      <c r="B116" s="100">
        <f>IF(A116&lt;[1]Calculs!$B$61*12+2,[1]Calculs!$B$64,"")</f>
        <v>712.18729757244512</v>
      </c>
      <c r="C116" s="100">
        <f>IF(A116&lt;([1]Calculs!$B$61*12+2),([1]Calculs!$B$62/12)*E116,"")</f>
        <v>156.33304639094882</v>
      </c>
      <c r="D116" s="100">
        <f>IF(A116&lt;([1]Calculs!$B$61*12+2),B116-C116,"")</f>
        <v>555.85425118149624</v>
      </c>
      <c r="E116" s="100">
        <f>IF(A116&lt;([1]Calculs!$B$61*12+2),E115-D115,"")</f>
        <v>117249.78479321163</v>
      </c>
      <c r="F116" s="98"/>
    </row>
    <row r="117" spans="1:6" ht="12.75" x14ac:dyDescent="0.2">
      <c r="A117" s="97">
        <v>116</v>
      </c>
      <c r="B117" s="100">
        <f>IF(A117&lt;[1]Calculs!$B$61*12+2,[1]Calculs!$B$64,"")</f>
        <v>712.18729757244512</v>
      </c>
      <c r="C117" s="100">
        <f>IF(A117&lt;([1]Calculs!$B$61*12+2),([1]Calculs!$B$62/12)*E117,"")</f>
        <v>155.59190738937349</v>
      </c>
      <c r="D117" s="100">
        <f>IF(A117&lt;([1]Calculs!$B$61*12+2),B117-C117,"")</f>
        <v>556.59539018307169</v>
      </c>
      <c r="E117" s="100">
        <f>IF(A117&lt;([1]Calculs!$B$61*12+2),E116-D116,"")</f>
        <v>116693.93054203012</v>
      </c>
      <c r="F117" s="98"/>
    </row>
    <row r="118" spans="1:6" ht="12.75" x14ac:dyDescent="0.2">
      <c r="A118" s="97">
        <v>117</v>
      </c>
      <c r="B118" s="100">
        <f>IF(A118&lt;[1]Calculs!$B$61*12+2,[1]Calculs!$B$64,"")</f>
        <v>712.18729757244512</v>
      </c>
      <c r="C118" s="100">
        <f>IF(A118&lt;([1]Calculs!$B$61*12+2),([1]Calculs!$B$62/12)*E118,"")</f>
        <v>154.84978020246274</v>
      </c>
      <c r="D118" s="100">
        <f>IF(A118&lt;([1]Calculs!$B$61*12+2),B118-C118,"")</f>
        <v>557.33751736998238</v>
      </c>
      <c r="E118" s="100">
        <f>IF(A118&lt;([1]Calculs!$B$61*12+2),E117-D117,"")</f>
        <v>116137.33515184706</v>
      </c>
      <c r="F118" s="98"/>
    </row>
    <row r="119" spans="1:6" ht="12.75" x14ac:dyDescent="0.2">
      <c r="A119" s="97">
        <v>118</v>
      </c>
      <c r="B119" s="100">
        <f>IF(A119&lt;[1]Calculs!$B$61*12+2,[1]Calculs!$B$64,"")</f>
        <v>712.18729757244512</v>
      </c>
      <c r="C119" s="100">
        <f>IF(A119&lt;([1]Calculs!$B$61*12+2),([1]Calculs!$B$62/12)*E119,"")</f>
        <v>154.10666351263609</v>
      </c>
      <c r="D119" s="100">
        <f>IF(A119&lt;([1]Calculs!$B$61*12+2),B119-C119,"")</f>
        <v>558.08063405980897</v>
      </c>
      <c r="E119" s="100">
        <f>IF(A119&lt;([1]Calculs!$B$61*12+2),E118-D118,"")</f>
        <v>115579.99763447707</v>
      </c>
      <c r="F119" s="98"/>
    </row>
    <row r="120" spans="1:6" ht="12.75" x14ac:dyDescent="0.2">
      <c r="A120" s="97">
        <v>119</v>
      </c>
      <c r="B120" s="100">
        <f>IF(A120&lt;[1]Calculs!$B$61*12+2,[1]Calculs!$B$64,"")</f>
        <v>712.18729757244512</v>
      </c>
      <c r="C120" s="100">
        <f>IF(A120&lt;([1]Calculs!$B$61*12+2),([1]Calculs!$B$62/12)*E120,"")</f>
        <v>153.36255600055634</v>
      </c>
      <c r="D120" s="100">
        <f>IF(A120&lt;([1]Calculs!$B$61*12+2),B120-C120,"")</f>
        <v>558.82474157188881</v>
      </c>
      <c r="E120" s="100">
        <f>IF(A120&lt;([1]Calculs!$B$61*12+2),E119-D119,"")</f>
        <v>115021.91700041726</v>
      </c>
      <c r="F120" s="98" t="s">
        <v>85</v>
      </c>
    </row>
    <row r="121" spans="1:6" ht="12.75" x14ac:dyDescent="0.2">
      <c r="A121" s="97">
        <v>120</v>
      </c>
      <c r="B121" s="100">
        <f>IF(A121&lt;[1]Calculs!$B$61*12+2,[1]Calculs!$B$64,"")</f>
        <v>712.18729757244512</v>
      </c>
      <c r="C121" s="100">
        <f>IF(A121&lt;([1]Calculs!$B$61*12+2),([1]Calculs!$B$62/12)*E121,"")</f>
        <v>152.61745634512715</v>
      </c>
      <c r="D121" s="100">
        <f>IF(A121&lt;([1]Calculs!$B$61*12+2),B121-C121,"")</f>
        <v>559.56984122731797</v>
      </c>
      <c r="E121" s="100">
        <f>IF(A121&lt;([1]Calculs!$B$61*12+2),E120-D120,"")</f>
        <v>114463.09225884537</v>
      </c>
      <c r="F121" s="101">
        <f>SUM(C110:C121)</f>
        <v>1880.3684344146045</v>
      </c>
    </row>
    <row r="122" spans="1:6" ht="12.75" x14ac:dyDescent="0.2">
      <c r="A122" s="97">
        <v>121</v>
      </c>
      <c r="B122" s="100">
        <f>IF(A122&lt;[1]Calculs!$B$61*12+2,[1]Calculs!$B$64,"")</f>
        <v>712.18729757244512</v>
      </c>
      <c r="C122" s="100">
        <f>IF(A122&lt;([1]Calculs!$B$61*12+2),([1]Calculs!$B$62/12)*E122,"")</f>
        <v>151.87136322349073</v>
      </c>
      <c r="D122" s="100">
        <f>IF(A122&lt;([1]Calculs!$B$61*12+2),B122-C122,"")</f>
        <v>560.31593434895444</v>
      </c>
      <c r="E122" s="100">
        <f>IF(A122&lt;([1]Calculs!$B$61*12+2),E121-D121,"")</f>
        <v>113903.52241761805</v>
      </c>
      <c r="F122" s="98"/>
    </row>
    <row r="123" spans="1:6" ht="12.75" x14ac:dyDescent="0.2">
      <c r="A123" s="97">
        <v>122</v>
      </c>
      <c r="B123" s="100">
        <f>IF(A123&lt;[1]Calculs!$B$61*12+2,[1]Calculs!$B$64,"")</f>
        <v>712.18729757244512</v>
      </c>
      <c r="C123" s="100">
        <f>IF(A123&lt;([1]Calculs!$B$61*12+2),([1]Calculs!$B$62/12)*E123,"")</f>
        <v>151.12427531102546</v>
      </c>
      <c r="D123" s="100">
        <f>IF(A123&lt;([1]Calculs!$B$61*12+2),B123-C123,"")</f>
        <v>561.06302226141963</v>
      </c>
      <c r="E123" s="100">
        <f>IF(A123&lt;([1]Calculs!$B$61*12+2),E122-D122,"")</f>
        <v>113343.2064832691</v>
      </c>
      <c r="F123" s="98"/>
    </row>
    <row r="124" spans="1:6" ht="12.75" x14ac:dyDescent="0.2">
      <c r="A124" s="97">
        <v>123</v>
      </c>
      <c r="B124" s="100">
        <f>IF(A124&lt;[1]Calculs!$B$61*12+2,[1]Calculs!$B$64,"")</f>
        <v>712.18729757244512</v>
      </c>
      <c r="C124" s="100">
        <f>IF(A124&lt;([1]Calculs!$B$61*12+2),([1]Calculs!$B$62/12)*E124,"")</f>
        <v>150.37619128134358</v>
      </c>
      <c r="D124" s="100">
        <f>IF(A124&lt;([1]Calculs!$B$61*12+2),B124-C124,"")</f>
        <v>561.81110629110151</v>
      </c>
      <c r="E124" s="100">
        <f>IF(A124&lt;([1]Calculs!$B$61*12+2),E123-D123,"")</f>
        <v>112782.14346100768</v>
      </c>
      <c r="F124" s="98"/>
    </row>
    <row r="125" spans="1:6" ht="12.75" x14ac:dyDescent="0.2">
      <c r="A125" s="97">
        <v>124</v>
      </c>
      <c r="B125" s="100">
        <f>IF(A125&lt;[1]Calculs!$B$61*12+2,[1]Calculs!$B$64,"")</f>
        <v>712.18729757244512</v>
      </c>
      <c r="C125" s="100">
        <f>IF(A125&lt;([1]Calculs!$B$61*12+2),([1]Calculs!$B$62/12)*E125,"")</f>
        <v>149.62710980628876</v>
      </c>
      <c r="D125" s="100">
        <f>IF(A125&lt;([1]Calculs!$B$61*12+2),B125-C125,"")</f>
        <v>562.56018776615633</v>
      </c>
      <c r="E125" s="100">
        <f>IF(A125&lt;([1]Calculs!$B$61*12+2),E124-D124,"")</f>
        <v>112220.33235471658</v>
      </c>
      <c r="F125" s="98"/>
    </row>
    <row r="126" spans="1:6" ht="12.75" x14ac:dyDescent="0.2">
      <c r="A126" s="97">
        <v>125</v>
      </c>
      <c r="B126" s="100">
        <f>IF(A126&lt;[1]Calculs!$B$61*12+2,[1]Calculs!$B$64,"")</f>
        <v>712.18729757244512</v>
      </c>
      <c r="C126" s="100">
        <f>IF(A126&lt;([1]Calculs!$B$61*12+2),([1]Calculs!$B$62/12)*E126,"")</f>
        <v>148.87702955593389</v>
      </c>
      <c r="D126" s="100">
        <f>IF(A126&lt;([1]Calculs!$B$61*12+2),B126-C126,"")</f>
        <v>563.31026801651126</v>
      </c>
      <c r="E126" s="100">
        <f>IF(A126&lt;([1]Calculs!$B$61*12+2),E125-D125,"")</f>
        <v>111657.77216695042</v>
      </c>
      <c r="F126" s="98"/>
    </row>
    <row r="127" spans="1:6" ht="12.75" x14ac:dyDescent="0.2">
      <c r="A127" s="97">
        <v>126</v>
      </c>
      <c r="B127" s="100">
        <f>IF(A127&lt;[1]Calculs!$B$61*12+2,[1]Calculs!$B$64,"")</f>
        <v>712.18729757244512</v>
      </c>
      <c r="C127" s="100">
        <f>IF(A127&lt;([1]Calculs!$B$61*12+2),([1]Calculs!$B$62/12)*E127,"")</f>
        <v>148.12594919857852</v>
      </c>
      <c r="D127" s="100">
        <f>IF(A127&lt;([1]Calculs!$B$61*12+2),B127-C127,"")</f>
        <v>564.06134837386662</v>
      </c>
      <c r="E127" s="100">
        <f>IF(A127&lt;([1]Calculs!$B$61*12+2),E126-D126,"")</f>
        <v>111094.46189893391</v>
      </c>
      <c r="F127" s="98"/>
    </row>
    <row r="128" spans="1:6" ht="12.75" x14ac:dyDescent="0.2">
      <c r="A128" s="97">
        <v>127</v>
      </c>
      <c r="B128" s="100">
        <f>IF(A128&lt;[1]Calculs!$B$61*12+2,[1]Calculs!$B$64,"")</f>
        <v>712.18729757244512</v>
      </c>
      <c r="C128" s="100">
        <f>IF(A128&lt;([1]Calculs!$B$61*12+2),([1]Calculs!$B$62/12)*E128,"")</f>
        <v>147.37386740074672</v>
      </c>
      <c r="D128" s="100">
        <f>IF(A128&lt;([1]Calculs!$B$61*12+2),B128-C128,"")</f>
        <v>564.81343017169843</v>
      </c>
      <c r="E128" s="100">
        <f>IF(A128&lt;([1]Calculs!$B$61*12+2),E127-D127,"")</f>
        <v>110530.40055056004</v>
      </c>
      <c r="F128" s="98"/>
    </row>
    <row r="129" spans="1:6" ht="12.75" x14ac:dyDescent="0.2">
      <c r="A129" s="97">
        <v>128</v>
      </c>
      <c r="B129" s="100">
        <f>IF(A129&lt;[1]Calculs!$B$61*12+2,[1]Calculs!$B$64,"")</f>
        <v>712.18729757244512</v>
      </c>
      <c r="C129" s="100">
        <f>IF(A129&lt;([1]Calculs!$B$61*12+2),([1]Calculs!$B$62/12)*E129,"")</f>
        <v>146.62078282718446</v>
      </c>
      <c r="D129" s="100">
        <f>IF(A129&lt;([1]Calculs!$B$61*12+2),B129-C129,"")</f>
        <v>565.56651474526063</v>
      </c>
      <c r="E129" s="100">
        <f>IF(A129&lt;([1]Calculs!$B$61*12+2),E128-D128,"")</f>
        <v>109965.58712038834</v>
      </c>
      <c r="F129" s="98"/>
    </row>
    <row r="130" spans="1:6" ht="12.75" x14ac:dyDescent="0.2">
      <c r="A130" s="97">
        <v>129</v>
      </c>
      <c r="B130" s="100">
        <f>IF(A130&lt;[1]Calculs!$B$61*12+2,[1]Calculs!$B$64,"")</f>
        <v>712.18729757244512</v>
      </c>
      <c r="C130" s="100">
        <f>IF(A130&lt;([1]Calculs!$B$61*12+2),([1]Calculs!$B$62/12)*E130,"")</f>
        <v>145.86669414085742</v>
      </c>
      <c r="D130" s="100">
        <f>IF(A130&lt;([1]Calculs!$B$61*12+2),B130-C130,"")</f>
        <v>566.32060343158764</v>
      </c>
      <c r="E130" s="100">
        <f>IF(A130&lt;([1]Calculs!$B$61*12+2),E129-D129,"")</f>
        <v>109400.02060564308</v>
      </c>
      <c r="F130" s="98"/>
    </row>
    <row r="131" spans="1:6" ht="12.75" x14ac:dyDescent="0.2">
      <c r="A131" s="97">
        <v>130</v>
      </c>
      <c r="B131" s="100">
        <f>IF(A131&lt;[1]Calculs!$B$61*12+2,[1]Calculs!$B$64,"")</f>
        <v>712.18729757244512</v>
      </c>
      <c r="C131" s="100">
        <f>IF(A131&lt;([1]Calculs!$B$61*12+2),([1]Calculs!$B$62/12)*E131,"")</f>
        <v>145.11160000294865</v>
      </c>
      <c r="D131" s="100">
        <f>IF(A131&lt;([1]Calculs!$B$61*12+2),B131-C131,"")</f>
        <v>567.07569756949647</v>
      </c>
      <c r="E131" s="100">
        <f>IF(A131&lt;([1]Calculs!$B$61*12+2),E130-D130,"")</f>
        <v>108833.7000022115</v>
      </c>
      <c r="F131" s="98"/>
    </row>
    <row r="132" spans="1:6" ht="12.75" x14ac:dyDescent="0.2">
      <c r="A132" s="97">
        <v>131</v>
      </c>
      <c r="B132" s="100">
        <f>IF(A132&lt;[1]Calculs!$B$61*12+2,[1]Calculs!$B$64,"")</f>
        <v>712.18729757244512</v>
      </c>
      <c r="C132" s="100">
        <f>IF(A132&lt;([1]Calculs!$B$61*12+2),([1]Calculs!$B$62/12)*E132,"")</f>
        <v>144.35549907285599</v>
      </c>
      <c r="D132" s="100">
        <f>IF(A132&lt;([1]Calculs!$B$61*12+2),B132-C132,"")</f>
        <v>567.83179849958913</v>
      </c>
      <c r="E132" s="100">
        <f>IF(A132&lt;([1]Calculs!$B$61*12+2),E131-D131,"")</f>
        <v>108266.624304642</v>
      </c>
      <c r="F132" s="98" t="s">
        <v>86</v>
      </c>
    </row>
    <row r="133" spans="1:6" ht="12.75" x14ac:dyDescent="0.2">
      <c r="A133" s="97">
        <v>132</v>
      </c>
      <c r="B133" s="100">
        <f>IF(A133&lt;[1]Calculs!$B$61*12+2,[1]Calculs!$B$64,"")</f>
        <v>712.18729757244512</v>
      </c>
      <c r="C133" s="100">
        <f>IF(A133&lt;([1]Calculs!$B$61*12+2),([1]Calculs!$B$62/12)*E133,"")</f>
        <v>143.59839000818985</v>
      </c>
      <c r="D133" s="100">
        <f>IF(A133&lt;([1]Calculs!$B$61*12+2),B133-C133,"")</f>
        <v>568.58890756425524</v>
      </c>
      <c r="E133" s="100">
        <f>IF(A133&lt;([1]Calculs!$B$61*12+2),E132-D132,"")</f>
        <v>107698.7925061424</v>
      </c>
      <c r="F133" s="101">
        <f>SUM(C122:C133)</f>
        <v>1772.9287518294441</v>
      </c>
    </row>
    <row r="134" spans="1:6" ht="12.75" x14ac:dyDescent="0.2">
      <c r="A134" s="97">
        <v>133</v>
      </c>
      <c r="B134" s="100">
        <f>IF(A134&lt;[1]Calculs!$B$61*12+2,[1]Calculs!$B$64,"")</f>
        <v>712.18729757244512</v>
      </c>
      <c r="C134" s="100">
        <f>IF(A134&lt;([1]Calculs!$B$61*12+2),([1]Calculs!$B$62/12)*E134,"")</f>
        <v>142.84027146477086</v>
      </c>
      <c r="D134" s="100">
        <f>IF(A134&lt;([1]Calculs!$B$61*12+2),B134-C134,"")</f>
        <v>569.34702610767431</v>
      </c>
      <c r="E134" s="100">
        <f>IF(A134&lt;([1]Calculs!$B$61*12+2),E133-D133,"")</f>
        <v>107130.20359857815</v>
      </c>
      <c r="F134" s="98"/>
    </row>
    <row r="135" spans="1:6" ht="12.75" x14ac:dyDescent="0.2">
      <c r="A135" s="97">
        <v>134</v>
      </c>
      <c r="B135" s="100">
        <f>IF(A135&lt;[1]Calculs!$B$61*12+2,[1]Calculs!$B$64,"")</f>
        <v>712.18729757244512</v>
      </c>
      <c r="C135" s="100">
        <f>IF(A135&lt;([1]Calculs!$B$61*12+2),([1]Calculs!$B$62/12)*E135,"")</f>
        <v>142.0811420966273</v>
      </c>
      <c r="D135" s="100">
        <f>IF(A135&lt;([1]Calculs!$B$61*12+2),B135-C135,"")</f>
        <v>570.10615547581779</v>
      </c>
      <c r="E135" s="100">
        <f>IF(A135&lt;([1]Calculs!$B$61*12+2),E134-D134,"")</f>
        <v>106560.85657247048</v>
      </c>
      <c r="F135" s="98"/>
    </row>
    <row r="136" spans="1:6" ht="12.75" x14ac:dyDescent="0.2">
      <c r="A136" s="97">
        <v>135</v>
      </c>
      <c r="B136" s="100">
        <f>IF(A136&lt;[1]Calculs!$B$61*12+2,[1]Calculs!$B$64,"")</f>
        <v>712.18729757244512</v>
      </c>
      <c r="C136" s="100">
        <f>IF(A136&lt;([1]Calculs!$B$61*12+2),([1]Calculs!$B$62/12)*E136,"")</f>
        <v>141.32100055599287</v>
      </c>
      <c r="D136" s="100">
        <f>IF(A136&lt;([1]Calculs!$B$61*12+2),B136-C136,"")</f>
        <v>570.86629701645222</v>
      </c>
      <c r="E136" s="100">
        <f>IF(A136&lt;([1]Calculs!$B$61*12+2),E135-D135,"")</f>
        <v>105990.75041699466</v>
      </c>
      <c r="F136" s="98"/>
    </row>
    <row r="137" spans="1:6" ht="12.75" x14ac:dyDescent="0.2">
      <c r="A137" s="97">
        <v>136</v>
      </c>
      <c r="B137" s="100">
        <f>IF(A137&lt;[1]Calculs!$B$61*12+2,[1]Calculs!$B$64,"")</f>
        <v>712.18729757244512</v>
      </c>
      <c r="C137" s="100">
        <f>IF(A137&lt;([1]Calculs!$B$61*12+2),([1]Calculs!$B$62/12)*E137,"")</f>
        <v>140.55984549330427</v>
      </c>
      <c r="D137" s="100">
        <f>IF(A137&lt;([1]Calculs!$B$61*12+2),B137-C137,"")</f>
        <v>571.62745207914088</v>
      </c>
      <c r="E137" s="100">
        <f>IF(A137&lt;([1]Calculs!$B$61*12+2),E136-D136,"")</f>
        <v>105419.8841199782</v>
      </c>
      <c r="F137" s="98"/>
    </row>
    <row r="138" spans="1:6" ht="12.75" x14ac:dyDescent="0.2">
      <c r="A138" s="97">
        <v>137</v>
      </c>
      <c r="B138" s="100">
        <f>IF(A138&lt;[1]Calculs!$B$61*12+2,[1]Calculs!$B$64,"")</f>
        <v>712.18729757244512</v>
      </c>
      <c r="C138" s="100">
        <f>IF(A138&lt;([1]Calculs!$B$61*12+2),([1]Calculs!$B$62/12)*E138,"")</f>
        <v>139.79767555719874</v>
      </c>
      <c r="D138" s="100">
        <f>IF(A138&lt;([1]Calculs!$B$61*12+2),B138-C138,"")</f>
        <v>572.38962201524635</v>
      </c>
      <c r="E138" s="100">
        <f>IF(A138&lt;([1]Calculs!$B$61*12+2),E137-D137,"")</f>
        <v>104848.25666789907</v>
      </c>
      <c r="F138" s="98"/>
    </row>
    <row r="139" spans="1:6" ht="12.75" x14ac:dyDescent="0.2">
      <c r="A139" s="97">
        <v>138</v>
      </c>
      <c r="B139" s="100">
        <f>IF(A139&lt;[1]Calculs!$B$61*12+2,[1]Calculs!$B$64,"")</f>
        <v>712.18729757244512</v>
      </c>
      <c r="C139" s="100">
        <f>IF(A139&lt;([1]Calculs!$B$61*12+2),([1]Calculs!$B$62/12)*E139,"")</f>
        <v>139.03448939451175</v>
      </c>
      <c r="D139" s="100">
        <f>IF(A139&lt;([1]Calculs!$B$61*12+2),B139-C139,"")</f>
        <v>573.15280817793337</v>
      </c>
      <c r="E139" s="100">
        <f>IF(A139&lt;([1]Calculs!$B$61*12+2),E138-D138,"")</f>
        <v>104275.86704588382</v>
      </c>
      <c r="F139" s="98"/>
    </row>
    <row r="140" spans="1:6" ht="12.75" x14ac:dyDescent="0.2">
      <c r="A140" s="97">
        <v>139</v>
      </c>
      <c r="B140" s="100">
        <f>IF(A140&lt;[1]Calculs!$B$61*12+2,[1]Calculs!$B$64,"")</f>
        <v>712.18729757244512</v>
      </c>
      <c r="C140" s="100">
        <f>IF(A140&lt;([1]Calculs!$B$61*12+2),([1]Calculs!$B$62/12)*E140,"")</f>
        <v>138.2702856502745</v>
      </c>
      <c r="D140" s="100">
        <f>IF(A140&lt;([1]Calculs!$B$61*12+2),B140-C140,"")</f>
        <v>573.91701192217056</v>
      </c>
      <c r="E140" s="100">
        <f>IF(A140&lt;([1]Calculs!$B$61*12+2),E139-D139,"")</f>
        <v>103702.71423770588</v>
      </c>
      <c r="F140" s="98"/>
    </row>
    <row r="141" spans="1:6" ht="12.75" x14ac:dyDescent="0.2">
      <c r="A141" s="97">
        <v>140</v>
      </c>
      <c r="B141" s="100">
        <f>IF(A141&lt;[1]Calculs!$B$61*12+2,[1]Calculs!$B$64,"")</f>
        <v>712.18729757244512</v>
      </c>
      <c r="C141" s="100">
        <f>IF(A141&lt;([1]Calculs!$B$61*12+2),([1]Calculs!$B$62/12)*E141,"")</f>
        <v>137.50506296771161</v>
      </c>
      <c r="D141" s="100">
        <f>IF(A141&lt;([1]Calculs!$B$61*12+2),B141-C141,"")</f>
        <v>574.68223460473348</v>
      </c>
      <c r="E141" s="100">
        <f>IF(A141&lt;([1]Calculs!$B$61*12+2),E140-D140,"")</f>
        <v>103128.79722578371</v>
      </c>
      <c r="F141" s="98"/>
    </row>
    <row r="142" spans="1:6" ht="12.75" x14ac:dyDescent="0.2">
      <c r="A142" s="97">
        <v>141</v>
      </c>
      <c r="B142" s="100">
        <f>IF(A142&lt;[1]Calculs!$B$61*12+2,[1]Calculs!$B$64,"")</f>
        <v>712.18729757244512</v>
      </c>
      <c r="C142" s="100">
        <f>IF(A142&lt;([1]Calculs!$B$61*12+2),([1]Calculs!$B$62/12)*E142,"")</f>
        <v>136.73881998823865</v>
      </c>
      <c r="D142" s="100">
        <f>IF(A142&lt;([1]Calculs!$B$61*12+2),B142-C142,"")</f>
        <v>575.44847758420644</v>
      </c>
      <c r="E142" s="100">
        <f>IF(A142&lt;([1]Calculs!$B$61*12+2),E141-D141,"")</f>
        <v>102554.11499117898</v>
      </c>
      <c r="F142" s="98"/>
    </row>
    <row r="143" spans="1:6" ht="12.75" x14ac:dyDescent="0.2">
      <c r="A143" s="97">
        <v>142</v>
      </c>
      <c r="B143" s="100">
        <f>IF(A143&lt;[1]Calculs!$B$61*12+2,[1]Calculs!$B$64,"")</f>
        <v>712.18729757244512</v>
      </c>
      <c r="C143" s="100">
        <f>IF(A143&lt;([1]Calculs!$B$61*12+2),([1]Calculs!$B$62/12)*E143,"")</f>
        <v>135.9715553514597</v>
      </c>
      <c r="D143" s="100">
        <f>IF(A143&lt;([1]Calculs!$B$61*12+2),B143-C143,"")</f>
        <v>576.21574222098548</v>
      </c>
      <c r="E143" s="100">
        <f>IF(A143&lt;([1]Calculs!$B$61*12+2),E142-D142,"")</f>
        <v>101978.66651359478</v>
      </c>
      <c r="F143" s="98"/>
    </row>
    <row r="144" spans="1:6" ht="12.75" x14ac:dyDescent="0.2">
      <c r="A144" s="97">
        <v>143</v>
      </c>
      <c r="B144" s="100">
        <f>IF(A144&lt;[1]Calculs!$B$61*12+2,[1]Calculs!$B$64,"")</f>
        <v>712.18729757244512</v>
      </c>
      <c r="C144" s="100">
        <f>IF(A144&lt;([1]Calculs!$B$61*12+2),([1]Calculs!$B$62/12)*E144,"")</f>
        <v>135.20326769516507</v>
      </c>
      <c r="D144" s="100">
        <f>IF(A144&lt;([1]Calculs!$B$61*12+2),B144-C144,"")</f>
        <v>576.98402987728002</v>
      </c>
      <c r="E144" s="100">
        <f>IF(A144&lt;([1]Calculs!$B$61*12+2),E143-D143,"")</f>
        <v>101402.4507713738</v>
      </c>
      <c r="F144" s="98" t="s">
        <v>87</v>
      </c>
    </row>
    <row r="145" spans="1:6" ht="12.75" x14ac:dyDescent="0.2">
      <c r="A145" s="97">
        <v>144</v>
      </c>
      <c r="B145" s="100">
        <f>IF(A145&lt;[1]Calculs!$B$61*12+2,[1]Calculs!$B$64,"")</f>
        <v>712.18729757244512</v>
      </c>
      <c r="C145" s="100">
        <f>IF(A145&lt;([1]Calculs!$B$61*12+2),([1]Calculs!$B$62/12)*E145,"")</f>
        <v>134.4339556553287</v>
      </c>
      <c r="D145" s="100">
        <f>IF(A145&lt;([1]Calculs!$B$61*12+2),B145-C145,"")</f>
        <v>577.75334191711636</v>
      </c>
      <c r="E145" s="100">
        <f>IF(A145&lt;([1]Calculs!$B$61*12+2),E144-D144,"")</f>
        <v>100825.46674149652</v>
      </c>
      <c r="F145" s="101">
        <f>SUM(C134:C145)</f>
        <v>1663.7573718705842</v>
      </c>
    </row>
    <row r="146" spans="1:6" ht="12.75" x14ac:dyDescent="0.2">
      <c r="A146" s="97">
        <v>145</v>
      </c>
      <c r="B146" s="100">
        <f>IF(A146&lt;[1]Calculs!$B$61*12+2,[1]Calculs!$B$64,"")</f>
        <v>712.18729757244512</v>
      </c>
      <c r="C146" s="100">
        <f>IF(A146&lt;([1]Calculs!$B$61*12+2),([1]Calculs!$B$62/12)*E146,"")</f>
        <v>133.66361786610585</v>
      </c>
      <c r="D146" s="100">
        <f>IF(A146&lt;([1]Calculs!$B$61*12+2),B146-C146,"")</f>
        <v>578.52367970633929</v>
      </c>
      <c r="E146" s="100">
        <f>IF(A146&lt;([1]Calculs!$B$61*12+2),E145-D145,"")</f>
        <v>100247.7133995794</v>
      </c>
      <c r="F146" s="98"/>
    </row>
    <row r="147" spans="1:6" ht="12.75" x14ac:dyDescent="0.2">
      <c r="A147" s="97">
        <v>146</v>
      </c>
      <c r="B147" s="100">
        <f>IF(A147&lt;[1]Calculs!$B$61*12+2,[1]Calculs!$B$64,"")</f>
        <v>712.18729757244512</v>
      </c>
      <c r="C147" s="100">
        <f>IF(A147&lt;([1]Calculs!$B$61*12+2),([1]Calculs!$B$62/12)*E147,"")</f>
        <v>132.89225295983073</v>
      </c>
      <c r="D147" s="100">
        <f>IF(A147&lt;([1]Calculs!$B$61*12+2),B147-C147,"")</f>
        <v>579.29504461261445</v>
      </c>
      <c r="E147" s="100">
        <f>IF(A147&lt;([1]Calculs!$B$61*12+2),E146-D146,"")</f>
        <v>99669.189719873058</v>
      </c>
      <c r="F147" s="98"/>
    </row>
    <row r="148" spans="1:6" ht="12.75" x14ac:dyDescent="0.2">
      <c r="A148" s="97">
        <v>147</v>
      </c>
      <c r="B148" s="100">
        <f>IF(A148&lt;[1]Calculs!$B$61*12+2,[1]Calculs!$B$64,"")</f>
        <v>712.18729757244512</v>
      </c>
      <c r="C148" s="100">
        <f>IF(A148&lt;([1]Calculs!$B$61*12+2),([1]Calculs!$B$62/12)*E148,"")</f>
        <v>132.11985956701392</v>
      </c>
      <c r="D148" s="100">
        <f>IF(A148&lt;([1]Calculs!$B$61*12+2),B148-C148,"")</f>
        <v>580.0674380054312</v>
      </c>
      <c r="E148" s="100">
        <f>IF(A148&lt;([1]Calculs!$B$61*12+2),E147-D147,"")</f>
        <v>99089.894675260439</v>
      </c>
      <c r="F148" s="98"/>
    </row>
    <row r="149" spans="1:6" ht="12.75" x14ac:dyDescent="0.2">
      <c r="A149" s="97">
        <v>148</v>
      </c>
      <c r="B149" s="100">
        <f>IF(A149&lt;[1]Calculs!$B$61*12+2,[1]Calculs!$B$64,"")</f>
        <v>712.18729757244512</v>
      </c>
      <c r="C149" s="100">
        <f>IF(A149&lt;([1]Calculs!$B$61*12+2),([1]Calculs!$B$62/12)*E149,"")</f>
        <v>131.34643631634</v>
      </c>
      <c r="D149" s="100">
        <f>IF(A149&lt;([1]Calculs!$B$61*12+2),B149-C149,"")</f>
        <v>580.84086125610509</v>
      </c>
      <c r="E149" s="100">
        <f>IF(A149&lt;([1]Calculs!$B$61*12+2),E148-D148,"")</f>
        <v>98509.827237255013</v>
      </c>
      <c r="F149" s="98"/>
    </row>
    <row r="150" spans="1:6" ht="12.75" x14ac:dyDescent="0.2">
      <c r="A150" s="97">
        <v>149</v>
      </c>
      <c r="B150" s="100">
        <f>IF(A150&lt;[1]Calculs!$B$61*12+2,[1]Calculs!$B$64,"")</f>
        <v>712.18729757244512</v>
      </c>
      <c r="C150" s="100">
        <f>IF(A150&lt;([1]Calculs!$B$61*12+2),([1]Calculs!$B$62/12)*E150,"")</f>
        <v>130.57198183466519</v>
      </c>
      <c r="D150" s="100">
        <f>IF(A150&lt;([1]Calculs!$B$61*12+2),B150-C150,"")</f>
        <v>581.61531573777995</v>
      </c>
      <c r="E150" s="100">
        <f>IF(A150&lt;([1]Calculs!$B$61*12+2),E149-D149,"")</f>
        <v>97928.986375998909</v>
      </c>
      <c r="F150" s="98"/>
    </row>
    <row r="151" spans="1:6" ht="12.75" x14ac:dyDescent="0.2">
      <c r="A151" s="97">
        <v>150</v>
      </c>
      <c r="B151" s="100">
        <f>IF(A151&lt;[1]Calculs!$B$61*12+2,[1]Calculs!$B$64,"")</f>
        <v>712.18729757244512</v>
      </c>
      <c r="C151" s="100">
        <f>IF(A151&lt;([1]Calculs!$B$61*12+2),([1]Calculs!$B$62/12)*E151,"")</f>
        <v>129.79649474701483</v>
      </c>
      <c r="D151" s="100">
        <f>IF(A151&lt;([1]Calculs!$B$61*12+2),B151-C151,"")</f>
        <v>582.39080282543023</v>
      </c>
      <c r="E151" s="100">
        <f>IF(A151&lt;([1]Calculs!$B$61*12+2),E150-D150,"")</f>
        <v>97347.371060261125</v>
      </c>
      <c r="F151" s="98"/>
    </row>
    <row r="152" spans="1:6" ht="12.75" x14ac:dyDescent="0.2">
      <c r="A152" s="97">
        <v>151</v>
      </c>
      <c r="B152" s="100">
        <f>IF(A152&lt;[1]Calculs!$B$61*12+2,[1]Calculs!$B$64,"")</f>
        <v>712.18729757244512</v>
      </c>
      <c r="C152" s="100">
        <f>IF(A152&lt;([1]Calculs!$B$61*12+2),([1]Calculs!$B$62/12)*E152,"")</f>
        <v>129.01997367658092</v>
      </c>
      <c r="D152" s="100">
        <f>IF(A152&lt;([1]Calculs!$B$61*12+2),B152-C152,"")</f>
        <v>583.16732389586423</v>
      </c>
      <c r="E152" s="100">
        <f>IF(A152&lt;([1]Calculs!$B$61*12+2),E151-D151,"")</f>
        <v>96764.980257435687</v>
      </c>
      <c r="F152" s="98"/>
    </row>
    <row r="153" spans="1:6" ht="12.75" x14ac:dyDescent="0.2">
      <c r="A153" s="97">
        <v>152</v>
      </c>
      <c r="B153" s="100">
        <f>IF(A153&lt;[1]Calculs!$B$61*12+2,[1]Calculs!$B$64,"")</f>
        <v>712.18729757244512</v>
      </c>
      <c r="C153" s="100">
        <f>IF(A153&lt;([1]Calculs!$B$61*12+2),([1]Calculs!$B$62/12)*E153,"")</f>
        <v>128.24241724471977</v>
      </c>
      <c r="D153" s="100">
        <f>IF(A153&lt;([1]Calculs!$B$61*12+2),B153-C153,"")</f>
        <v>583.94488032772529</v>
      </c>
      <c r="E153" s="100">
        <f>IF(A153&lt;([1]Calculs!$B$61*12+2),E152-D152,"")</f>
        <v>96181.812933539826</v>
      </c>
      <c r="F153" s="98"/>
    </row>
    <row r="154" spans="1:6" ht="12.75" x14ac:dyDescent="0.2">
      <c r="A154" s="97">
        <v>153</v>
      </c>
      <c r="B154" s="100">
        <f>IF(A154&lt;[1]Calculs!$B$61*12+2,[1]Calculs!$B$64,"")</f>
        <v>712.18729757244512</v>
      </c>
      <c r="C154" s="100">
        <f>IF(A154&lt;([1]Calculs!$B$61*12+2),([1]Calculs!$B$62/12)*E154,"")</f>
        <v>127.46382407094947</v>
      </c>
      <c r="D154" s="100">
        <f>IF(A154&lt;([1]Calculs!$B$61*12+2),B154-C154,"")</f>
        <v>584.72347350149562</v>
      </c>
      <c r="E154" s="100">
        <f>IF(A154&lt;([1]Calculs!$B$61*12+2),E153-D153,"")</f>
        <v>95597.868053212107</v>
      </c>
      <c r="F154" s="98"/>
    </row>
    <row r="155" spans="1:6" ht="12.75" x14ac:dyDescent="0.2">
      <c r="A155" s="97">
        <v>154</v>
      </c>
      <c r="B155" s="100">
        <f>IF(A155&lt;[1]Calculs!$B$61*12+2,[1]Calculs!$B$64,"")</f>
        <v>712.18729757244512</v>
      </c>
      <c r="C155" s="100">
        <f>IF(A155&lt;([1]Calculs!$B$61*12+2),([1]Calculs!$B$62/12)*E155,"")</f>
        <v>126.68419277294748</v>
      </c>
      <c r="D155" s="100">
        <f>IF(A155&lt;([1]Calculs!$B$61*12+2),B155-C155,"")</f>
        <v>585.50310479949758</v>
      </c>
      <c r="E155" s="100">
        <f>IF(A155&lt;([1]Calculs!$B$61*12+2),E154-D154,"")</f>
        <v>95013.144579710613</v>
      </c>
      <c r="F155" s="98"/>
    </row>
    <row r="156" spans="1:6" ht="12.75" x14ac:dyDescent="0.2">
      <c r="A156" s="97">
        <v>155</v>
      </c>
      <c r="B156" s="100">
        <f>IF(A156&lt;[1]Calculs!$B$61*12+2,[1]Calculs!$B$64,"")</f>
        <v>712.18729757244512</v>
      </c>
      <c r="C156" s="100">
        <f>IF(A156&lt;([1]Calculs!$B$61*12+2),([1]Calculs!$B$62/12)*E156,"")</f>
        <v>125.90352196654814</v>
      </c>
      <c r="D156" s="100">
        <f>IF(A156&lt;([1]Calculs!$B$61*12+2),B156-C156,"")</f>
        <v>586.28377560589695</v>
      </c>
      <c r="E156" s="100">
        <f>IF(A156&lt;([1]Calculs!$B$61*12+2),E155-D155,"")</f>
        <v>94427.641474911114</v>
      </c>
      <c r="F156" s="98" t="s">
        <v>88</v>
      </c>
    </row>
    <row r="157" spans="1:6" ht="12.75" x14ac:dyDescent="0.2">
      <c r="A157" s="97">
        <v>156</v>
      </c>
      <c r="B157" s="100">
        <f>IF(A157&lt;[1]Calculs!$B$61*12+2,[1]Calculs!$B$64,"")</f>
        <v>712.18729757244512</v>
      </c>
      <c r="C157" s="100">
        <f>IF(A157&lt;([1]Calculs!$B$61*12+2),([1]Calculs!$B$62/12)*E157,"")</f>
        <v>125.12181026574028</v>
      </c>
      <c r="D157" s="100">
        <f>IF(A157&lt;([1]Calculs!$B$61*12+2),B157-C157,"")</f>
        <v>587.06548730670488</v>
      </c>
      <c r="E157" s="100">
        <f>IF(A157&lt;([1]Calculs!$B$61*12+2),E156-D156,"")</f>
        <v>93841.357699305212</v>
      </c>
      <c r="F157" s="101">
        <f>SUM(C146:C157)</f>
        <v>1552.8263832884566</v>
      </c>
    </row>
    <row r="158" spans="1:6" ht="12.75" x14ac:dyDescent="0.2">
      <c r="A158" s="97">
        <v>157</v>
      </c>
      <c r="B158" s="100">
        <f>IF(A158&lt;[1]Calculs!$B$61*12+2,[1]Calculs!$B$64,"")</f>
        <v>712.18729757244512</v>
      </c>
      <c r="C158" s="100">
        <f>IF(A158&lt;([1]Calculs!$B$61*12+2),([1]Calculs!$B$62/12)*E158,"")</f>
        <v>124.33905628266467</v>
      </c>
      <c r="D158" s="100">
        <f>IF(A158&lt;([1]Calculs!$B$61*12+2),B158-C158,"")</f>
        <v>587.84824128978039</v>
      </c>
      <c r="E158" s="100">
        <f>IF(A158&lt;([1]Calculs!$B$61*12+2),E157-D157,"")</f>
        <v>93254.292211998501</v>
      </c>
      <c r="F158" s="98"/>
    </row>
    <row r="159" spans="1:6" ht="12.75" x14ac:dyDescent="0.2">
      <c r="A159" s="97">
        <v>158</v>
      </c>
      <c r="B159" s="100">
        <f>IF(A159&lt;[1]Calculs!$B$61*12+2,[1]Calculs!$B$64,"")</f>
        <v>712.18729757244512</v>
      </c>
      <c r="C159" s="100">
        <f>IF(A159&lt;([1]Calculs!$B$61*12+2),([1]Calculs!$B$62/12)*E159,"")</f>
        <v>123.55525862761162</v>
      </c>
      <c r="D159" s="100">
        <f>IF(A159&lt;([1]Calculs!$B$61*12+2),B159-C159,"")</f>
        <v>588.63203894483354</v>
      </c>
      <c r="E159" s="100">
        <f>IF(A159&lt;([1]Calculs!$B$61*12+2),E158-D158,"")</f>
        <v>92666.443970708715</v>
      </c>
      <c r="F159" s="98"/>
    </row>
    <row r="160" spans="1:6" ht="12.75" x14ac:dyDescent="0.2">
      <c r="A160" s="97">
        <v>159</v>
      </c>
      <c r="B160" s="100">
        <f>IF(A160&lt;[1]Calculs!$B$61*12+2,[1]Calculs!$B$64,"")</f>
        <v>712.18729757244512</v>
      </c>
      <c r="C160" s="100">
        <f>IF(A160&lt;([1]Calculs!$B$61*12+2),([1]Calculs!$B$62/12)*E160,"")</f>
        <v>122.7704159090185</v>
      </c>
      <c r="D160" s="100">
        <f>IF(A160&lt;([1]Calculs!$B$61*12+2),B160-C160,"")</f>
        <v>589.41688166342658</v>
      </c>
      <c r="E160" s="100">
        <f>IF(A160&lt;([1]Calculs!$B$61*12+2),E159-D159,"")</f>
        <v>92077.811931763878</v>
      </c>
      <c r="F160" s="98"/>
    </row>
    <row r="161" spans="1:6" ht="12.75" x14ac:dyDescent="0.2">
      <c r="A161" s="97">
        <v>160</v>
      </c>
      <c r="B161" s="100">
        <f>IF(A161&lt;[1]Calculs!$B$61*12+2,[1]Calculs!$B$64,"")</f>
        <v>712.18729757244512</v>
      </c>
      <c r="C161" s="100">
        <f>IF(A161&lt;([1]Calculs!$B$61*12+2),([1]Calculs!$B$62/12)*E161,"")</f>
        <v>121.98452673346725</v>
      </c>
      <c r="D161" s="100">
        <f>IF(A161&lt;([1]Calculs!$B$61*12+2),B161-C161,"")</f>
        <v>590.20277083897781</v>
      </c>
      <c r="E161" s="100">
        <f>IF(A161&lt;([1]Calculs!$B$61*12+2),E160-D160,"")</f>
        <v>91488.395050100444</v>
      </c>
      <c r="F161" s="98"/>
    </row>
    <row r="162" spans="1:6" ht="12.75" x14ac:dyDescent="0.2">
      <c r="A162" s="97">
        <v>161</v>
      </c>
      <c r="B162" s="100">
        <f>IF(A162&lt;[1]Calculs!$B$61*12+2,[1]Calculs!$B$64,"")</f>
        <v>712.18729757244512</v>
      </c>
      <c r="C162" s="100">
        <f>IF(A162&lt;([1]Calculs!$B$61*12+2),([1]Calculs!$B$62/12)*E162,"")</f>
        <v>121.19758970568195</v>
      </c>
      <c r="D162" s="100">
        <f>IF(A162&lt;([1]Calculs!$B$61*12+2),B162-C162,"")</f>
        <v>590.98970786676318</v>
      </c>
      <c r="E162" s="100">
        <f>IF(A162&lt;([1]Calculs!$B$61*12+2),E161-D161,"")</f>
        <v>90898.192279261464</v>
      </c>
      <c r="F162" s="98"/>
    </row>
    <row r="163" spans="1:6" ht="12.75" x14ac:dyDescent="0.2">
      <c r="A163" s="97">
        <v>162</v>
      </c>
      <c r="B163" s="100">
        <f>IF(A163&lt;[1]Calculs!$B$61*12+2,[1]Calculs!$B$64,"")</f>
        <v>712.18729757244512</v>
      </c>
      <c r="C163" s="100">
        <f>IF(A163&lt;([1]Calculs!$B$61*12+2),([1]Calculs!$B$62/12)*E163,"")</f>
        <v>120.40960342852627</v>
      </c>
      <c r="D163" s="100">
        <f>IF(A163&lt;([1]Calculs!$B$61*12+2),B163-C163,"")</f>
        <v>591.77769414391889</v>
      </c>
      <c r="E163" s="100">
        <f>IF(A163&lt;([1]Calculs!$B$61*12+2),E162-D162,"")</f>
        <v>90307.202571394708</v>
      </c>
      <c r="F163" s="98"/>
    </row>
    <row r="164" spans="1:6" ht="12.75" x14ac:dyDescent="0.2">
      <c r="A164" s="97">
        <v>163</v>
      </c>
      <c r="B164" s="100">
        <f>IF(A164&lt;[1]Calculs!$B$61*12+2,[1]Calculs!$B$64,"")</f>
        <v>712.18729757244512</v>
      </c>
      <c r="C164" s="100">
        <f>IF(A164&lt;([1]Calculs!$B$61*12+2),([1]Calculs!$B$62/12)*E164,"")</f>
        <v>119.62056650300104</v>
      </c>
      <c r="D164" s="100">
        <f>IF(A164&lt;([1]Calculs!$B$61*12+2),B164-C164,"")</f>
        <v>592.56673106944413</v>
      </c>
      <c r="E164" s="100">
        <f>IF(A164&lt;([1]Calculs!$B$61*12+2),E163-D163,"")</f>
        <v>89715.424877250785</v>
      </c>
      <c r="F164" s="98"/>
    </row>
    <row r="165" spans="1:6" ht="12.75" x14ac:dyDescent="0.2">
      <c r="A165" s="97">
        <v>164</v>
      </c>
      <c r="B165" s="100">
        <f>IF(A165&lt;[1]Calculs!$B$61*12+2,[1]Calculs!$B$64,"")</f>
        <v>712.18729757244512</v>
      </c>
      <c r="C165" s="100">
        <f>IF(A165&lt;([1]Calculs!$B$61*12+2),([1]Calculs!$B$62/12)*E165,"")</f>
        <v>118.83047752824179</v>
      </c>
      <c r="D165" s="100">
        <f>IF(A165&lt;([1]Calculs!$B$61*12+2),B165-C165,"")</f>
        <v>593.35682004420335</v>
      </c>
      <c r="E165" s="100">
        <f>IF(A165&lt;([1]Calculs!$B$61*12+2),E164-D164,"")</f>
        <v>89122.858146181345</v>
      </c>
      <c r="F165" s="98"/>
    </row>
    <row r="166" spans="1:6" ht="12.75" x14ac:dyDescent="0.2">
      <c r="A166" s="97">
        <v>165</v>
      </c>
      <c r="B166" s="100">
        <f>IF(A166&lt;[1]Calculs!$B$61*12+2,[1]Calculs!$B$64,"")</f>
        <v>712.18729757244512</v>
      </c>
      <c r="C166" s="100">
        <f>IF(A166&lt;([1]Calculs!$B$61*12+2),([1]Calculs!$B$62/12)*E166,"")</f>
        <v>118.03933510151617</v>
      </c>
      <c r="D166" s="100">
        <f>IF(A166&lt;([1]Calculs!$B$61*12+2),B166-C166,"")</f>
        <v>594.14796247092897</v>
      </c>
      <c r="E166" s="100">
        <f>IF(A166&lt;([1]Calculs!$B$61*12+2),E165-D165,"")</f>
        <v>88529.501326137135</v>
      </c>
      <c r="F166" s="98"/>
    </row>
    <row r="167" spans="1:6" ht="12.75" x14ac:dyDescent="0.2">
      <c r="A167" s="97">
        <v>166</v>
      </c>
      <c r="B167" s="100">
        <f>IF(A167&lt;[1]Calculs!$B$61*12+2,[1]Calculs!$B$64,"")</f>
        <v>712.18729757244512</v>
      </c>
      <c r="C167" s="100">
        <f>IF(A167&lt;([1]Calculs!$B$61*12+2),([1]Calculs!$B$62/12)*E167,"")</f>
        <v>117.2471378182216</v>
      </c>
      <c r="D167" s="100">
        <f>IF(A167&lt;([1]Calculs!$B$61*12+2),B167-C167,"")</f>
        <v>594.94015975422349</v>
      </c>
      <c r="E167" s="100">
        <f>IF(A167&lt;([1]Calculs!$B$61*12+2),E166-D166,"")</f>
        <v>87935.353363666203</v>
      </c>
      <c r="F167" s="98"/>
    </row>
    <row r="168" spans="1:6" ht="12.75" x14ac:dyDescent="0.2">
      <c r="A168" s="97">
        <v>167</v>
      </c>
      <c r="B168" s="100">
        <f>IF(A168&lt;[1]Calculs!$B$61*12+2,[1]Calculs!$B$64,"")</f>
        <v>712.18729757244512</v>
      </c>
      <c r="C168" s="100">
        <f>IF(A168&lt;([1]Calculs!$B$61*12+2),([1]Calculs!$B$62/12)*E168,"")</f>
        <v>116.45388427188264</v>
      </c>
      <c r="D168" s="100">
        <f>IF(A168&lt;([1]Calculs!$B$61*12+2),B168-C168,"")</f>
        <v>595.73341330056246</v>
      </c>
      <c r="E168" s="100">
        <f>IF(A168&lt;([1]Calculs!$B$61*12+2),E167-D167,"")</f>
        <v>87340.413203911987</v>
      </c>
      <c r="F168" s="98" t="s">
        <v>89</v>
      </c>
    </row>
    <row r="169" spans="1:6" ht="12.75" x14ac:dyDescent="0.2">
      <c r="A169" s="97">
        <v>168</v>
      </c>
      <c r="B169" s="100">
        <f>IF(A169&lt;[1]Calculs!$B$61*12+2,[1]Calculs!$B$64,"")</f>
        <v>712.18729757244512</v>
      </c>
      <c r="C169" s="100">
        <f>IF(A169&lt;([1]Calculs!$B$61*12+2),([1]Calculs!$B$62/12)*E169,"")</f>
        <v>115.65957305414857</v>
      </c>
      <c r="D169" s="100">
        <f>IF(A169&lt;([1]Calculs!$B$61*12+2),B169-C169,"")</f>
        <v>596.52772451829651</v>
      </c>
      <c r="E169" s="100">
        <f>IF(A169&lt;([1]Calculs!$B$61*12+2),E168-D168,"")</f>
        <v>86744.679790611423</v>
      </c>
      <c r="F169" s="101">
        <f>SUM(C158:C169)</f>
        <v>1440.1074249639817</v>
      </c>
    </row>
    <row r="170" spans="1:6" ht="12.75" x14ac:dyDescent="0.2">
      <c r="A170" s="97">
        <v>169</v>
      </c>
      <c r="B170" s="100">
        <f>IF(A170&lt;[1]Calculs!$B$61*12+2,[1]Calculs!$B$64,"")</f>
        <v>712.18729757244512</v>
      </c>
      <c r="C170" s="100">
        <f>IF(A170&lt;([1]Calculs!$B$61*12+2),([1]Calculs!$B$62/12)*E170,"")</f>
        <v>114.86420275479084</v>
      </c>
      <c r="D170" s="100">
        <f>IF(A170&lt;([1]Calculs!$B$61*12+2),B170-C170,"")</f>
        <v>597.32309481765424</v>
      </c>
      <c r="E170" s="100">
        <f>IF(A170&lt;([1]Calculs!$B$61*12+2),E169-D169,"")</f>
        <v>86148.152066093127</v>
      </c>
      <c r="F170" s="98"/>
    </row>
    <row r="171" spans="1:6" ht="12.75" x14ac:dyDescent="0.2">
      <c r="A171" s="97">
        <v>170</v>
      </c>
      <c r="B171" s="100">
        <f>IF(A171&lt;[1]Calculs!$B$61*12+2,[1]Calculs!$B$64,"")</f>
        <v>712.18729757244512</v>
      </c>
      <c r="C171" s="100">
        <f>IF(A171&lt;([1]Calculs!$B$61*12+2),([1]Calculs!$B$62/12)*E171,"")</f>
        <v>114.06777196170063</v>
      </c>
      <c r="D171" s="100">
        <f>IF(A171&lt;([1]Calculs!$B$61*12+2),B171-C171,"")</f>
        <v>598.11952561074452</v>
      </c>
      <c r="E171" s="100">
        <f>IF(A171&lt;([1]Calculs!$B$61*12+2),E170-D170,"")</f>
        <v>85550.828971275478</v>
      </c>
      <c r="F171" s="98"/>
    </row>
    <row r="172" spans="1:6" ht="12.75" x14ac:dyDescent="0.2">
      <c r="A172" s="97">
        <v>171</v>
      </c>
      <c r="B172" s="100">
        <f>IF(A172&lt;[1]Calculs!$B$61*12+2,[1]Calculs!$B$64,"")</f>
        <v>712.18729757244512</v>
      </c>
      <c r="C172" s="100">
        <f>IF(A172&lt;([1]Calculs!$B$61*12+2),([1]Calculs!$B$62/12)*E172,"")</f>
        <v>113.27027926088631</v>
      </c>
      <c r="D172" s="100">
        <f>IF(A172&lt;([1]Calculs!$B$61*12+2),B172-C172,"")</f>
        <v>598.91701831155876</v>
      </c>
      <c r="E172" s="100">
        <f>IF(A172&lt;([1]Calculs!$B$61*12+2),E171-D171,"")</f>
        <v>84952.709445664732</v>
      </c>
      <c r="F172" s="98"/>
    </row>
    <row r="173" spans="1:6" ht="12.75" x14ac:dyDescent="0.2">
      <c r="A173" s="97">
        <v>172</v>
      </c>
      <c r="B173" s="100">
        <f>IF(A173&lt;[1]Calculs!$B$61*12+2,[1]Calculs!$B$64,"")</f>
        <v>712.18729757244512</v>
      </c>
      <c r="C173" s="100">
        <f>IF(A173&lt;([1]Calculs!$B$61*12+2),([1]Calculs!$B$62/12)*E173,"")</f>
        <v>112.47172323647089</v>
      </c>
      <c r="D173" s="100">
        <f>IF(A173&lt;([1]Calculs!$B$61*12+2),B173-C173,"")</f>
        <v>599.71557433597422</v>
      </c>
      <c r="E173" s="100">
        <f>IF(A173&lt;([1]Calculs!$B$61*12+2),E172-D172,"")</f>
        <v>84353.792427353168</v>
      </c>
      <c r="F173" s="98"/>
    </row>
    <row r="174" spans="1:6" ht="12.75" x14ac:dyDescent="0.2">
      <c r="A174" s="97">
        <v>173</v>
      </c>
      <c r="B174" s="100">
        <f>IF(A174&lt;[1]Calculs!$B$61*12+2,[1]Calculs!$B$64,"")</f>
        <v>712.18729757244512</v>
      </c>
      <c r="C174" s="100">
        <f>IF(A174&lt;([1]Calculs!$B$61*12+2),([1]Calculs!$B$62/12)*E174,"")</f>
        <v>111.67210247068958</v>
      </c>
      <c r="D174" s="100">
        <f>IF(A174&lt;([1]Calculs!$B$61*12+2),B174-C174,"")</f>
        <v>600.51519510175558</v>
      </c>
      <c r="E174" s="100">
        <f>IF(A174&lt;([1]Calculs!$B$61*12+2),E173-D173,"")</f>
        <v>83754.076853017192</v>
      </c>
      <c r="F174" s="98"/>
    </row>
    <row r="175" spans="1:6" ht="12.75" x14ac:dyDescent="0.2">
      <c r="A175" s="97">
        <v>174</v>
      </c>
      <c r="B175" s="100">
        <f>IF(A175&lt;[1]Calculs!$B$61*12+2,[1]Calculs!$B$64,"")</f>
        <v>712.18729757244512</v>
      </c>
      <c r="C175" s="100">
        <f>IF(A175&lt;([1]Calculs!$B$61*12+2),([1]Calculs!$B$62/12)*E175,"")</f>
        <v>110.87141554388724</v>
      </c>
      <c r="D175" s="100">
        <f>IF(A175&lt;([1]Calculs!$B$61*12+2),B175-C175,"")</f>
        <v>601.31588202855789</v>
      </c>
      <c r="E175" s="100">
        <f>IF(A175&lt;([1]Calculs!$B$61*12+2),E174-D174,"")</f>
        <v>83153.56165791543</v>
      </c>
      <c r="F175" s="98"/>
    </row>
    <row r="176" spans="1:6" ht="12.75" x14ac:dyDescent="0.2">
      <c r="A176" s="97">
        <v>175</v>
      </c>
      <c r="B176" s="100">
        <f>IF(A176&lt;[1]Calculs!$B$61*12+2,[1]Calculs!$B$64,"")</f>
        <v>712.18729757244512</v>
      </c>
      <c r="C176" s="100">
        <f>IF(A176&lt;([1]Calculs!$B$61*12+2),([1]Calculs!$B$62/12)*E176,"")</f>
        <v>110.06966103451582</v>
      </c>
      <c r="D176" s="100">
        <f>IF(A176&lt;([1]Calculs!$B$61*12+2),B176-C176,"")</f>
        <v>602.11763653792934</v>
      </c>
      <c r="E176" s="100">
        <f>IF(A176&lt;([1]Calculs!$B$61*12+2),E175-D175,"")</f>
        <v>82552.24577588687</v>
      </c>
      <c r="F176" s="98"/>
    </row>
    <row r="177" spans="1:6" ht="12.75" x14ac:dyDescent="0.2">
      <c r="A177" s="97">
        <v>176</v>
      </c>
      <c r="B177" s="100">
        <f>IF(A177&lt;[1]Calculs!$B$61*12+2,[1]Calculs!$B$64,"")</f>
        <v>712.18729757244512</v>
      </c>
      <c r="C177" s="100">
        <f>IF(A177&lt;([1]Calculs!$B$61*12+2),([1]Calculs!$B$62/12)*E177,"")</f>
        <v>109.26683751913191</v>
      </c>
      <c r="D177" s="100">
        <f>IF(A177&lt;([1]Calculs!$B$61*12+2),B177-C177,"")</f>
        <v>602.92046005331326</v>
      </c>
      <c r="E177" s="100">
        <f>IF(A177&lt;([1]Calculs!$B$61*12+2),E176-D176,"")</f>
        <v>81950.128139348933</v>
      </c>
      <c r="F177" s="98"/>
    </row>
    <row r="178" spans="1:6" ht="12.75" x14ac:dyDescent="0.2">
      <c r="A178" s="97">
        <v>177</v>
      </c>
      <c r="B178" s="100">
        <f>IF(A178&lt;[1]Calculs!$B$61*12+2,[1]Calculs!$B$64,"")</f>
        <v>712.18729757244512</v>
      </c>
      <c r="C178" s="100">
        <f>IF(A178&lt;([1]Calculs!$B$61*12+2),([1]Calculs!$B$62/12)*E178,"")</f>
        <v>108.46294357239415</v>
      </c>
      <c r="D178" s="100">
        <f>IF(A178&lt;([1]Calculs!$B$61*12+2),B178-C178,"")</f>
        <v>603.72435400005099</v>
      </c>
      <c r="E178" s="100">
        <f>IF(A178&lt;([1]Calculs!$B$61*12+2),E177-D177,"")</f>
        <v>81347.207679295621</v>
      </c>
      <c r="F178" s="98"/>
    </row>
    <row r="179" spans="1:6" ht="12.75" x14ac:dyDescent="0.2">
      <c r="A179" s="97">
        <v>178</v>
      </c>
      <c r="B179" s="100">
        <f>IF(A179&lt;[1]Calculs!$B$61*12+2,[1]Calculs!$B$64,"")</f>
        <v>712.18729757244512</v>
      </c>
      <c r="C179" s="100">
        <f>IF(A179&lt;([1]Calculs!$B$61*12+2),([1]Calculs!$B$62/12)*E179,"")</f>
        <v>107.65797776706076</v>
      </c>
      <c r="D179" s="100">
        <f>IF(A179&lt;([1]Calculs!$B$61*12+2),B179-C179,"")</f>
        <v>604.52931980538438</v>
      </c>
      <c r="E179" s="100">
        <f>IF(A179&lt;([1]Calculs!$B$61*12+2),E178-D178,"")</f>
        <v>80743.483325295572</v>
      </c>
      <c r="F179" s="98"/>
    </row>
    <row r="180" spans="1:6" ht="12.75" x14ac:dyDescent="0.2">
      <c r="A180" s="97">
        <v>179</v>
      </c>
      <c r="B180" s="100">
        <f>IF(A180&lt;[1]Calculs!$B$61*12+2,[1]Calculs!$B$64,"")</f>
        <v>712.18729757244512</v>
      </c>
      <c r="C180" s="100">
        <f>IF(A180&lt;([1]Calculs!$B$61*12+2),([1]Calculs!$B$62/12)*E180,"")</f>
        <v>106.85193867398691</v>
      </c>
      <c r="D180" s="100">
        <f>IF(A180&lt;([1]Calculs!$B$61*12+2),B180-C180,"")</f>
        <v>605.33535889845825</v>
      </c>
      <c r="E180" s="100">
        <f>IF(A180&lt;([1]Calculs!$B$61*12+2),E179-D179,"")</f>
        <v>80138.954005490188</v>
      </c>
      <c r="F180" s="98" t="s">
        <v>90</v>
      </c>
    </row>
    <row r="181" spans="1:6" ht="12.75" x14ac:dyDescent="0.2">
      <c r="A181" s="97">
        <v>180</v>
      </c>
      <c r="B181" s="100">
        <f>IF(A181&lt;[1]Calculs!$B$61*12+2,[1]Calculs!$B$64,"")</f>
        <v>712.18729757244512</v>
      </c>
      <c r="C181" s="100">
        <f>IF(A181&lt;([1]Calculs!$B$61*12+2),([1]Calculs!$B$62/12)*E181,"")</f>
        <v>106.0448248621223</v>
      </c>
      <c r="D181" s="100">
        <f>IF(A181&lt;([1]Calculs!$B$61*12+2),B181-C181,"")</f>
        <v>606.14247271032286</v>
      </c>
      <c r="E181" s="100">
        <f>IF(A181&lt;([1]Calculs!$B$61*12+2),E180-D180,"")</f>
        <v>79533.618646591727</v>
      </c>
      <c r="F181" s="101">
        <f>SUM(C170:C181)</f>
        <v>1325.5716786576374</v>
      </c>
    </row>
    <row r="182" spans="1:6" ht="12.75" x14ac:dyDescent="0.2">
      <c r="A182" s="97">
        <v>181</v>
      </c>
      <c r="B182" s="100">
        <f>IF(A182&lt;[1]Calculs!$B$61*12+2,[1]Calculs!$B$64,"")</f>
        <v>712.18729757244512</v>
      </c>
      <c r="C182" s="100">
        <f>IF(A182&lt;([1]Calculs!$B$61*12+2),([1]Calculs!$B$62/12)*E182,"")</f>
        <v>105.23663489850853</v>
      </c>
      <c r="D182" s="100">
        <f>IF(A182&lt;([1]Calculs!$B$61*12+2),B182-C182,"")</f>
        <v>606.95066267393656</v>
      </c>
      <c r="E182" s="100">
        <f>IF(A182&lt;([1]Calculs!$B$61*12+2),E181-D181,"")</f>
        <v>78927.476173881398</v>
      </c>
      <c r="F182" s="98"/>
    </row>
    <row r="183" spans="1:6" ht="12.75" x14ac:dyDescent="0.2">
      <c r="A183" s="97">
        <v>182</v>
      </c>
      <c r="B183" s="100">
        <f>IF(A183&lt;[1]Calculs!$B$61*12+2,[1]Calculs!$B$64,"")</f>
        <v>712.18729757244512</v>
      </c>
      <c r="C183" s="100">
        <f>IF(A183&lt;([1]Calculs!$B$61*12+2),([1]Calculs!$B$62/12)*E183,"")</f>
        <v>104.42736734827662</v>
      </c>
      <c r="D183" s="100">
        <f>IF(A183&lt;([1]Calculs!$B$61*12+2),B183-C183,"")</f>
        <v>607.75993022416856</v>
      </c>
      <c r="E183" s="100">
        <f>IF(A183&lt;([1]Calculs!$B$61*12+2),E182-D182,"")</f>
        <v>78320.525511207466</v>
      </c>
      <c r="F183" s="98"/>
    </row>
    <row r="184" spans="1:6" ht="12.75" x14ac:dyDescent="0.2">
      <c r="A184" s="97">
        <v>183</v>
      </c>
      <c r="B184" s="100">
        <f>IF(A184&lt;[1]Calculs!$B$61*12+2,[1]Calculs!$B$64,"")</f>
        <v>712.18729757244512</v>
      </c>
      <c r="C184" s="100">
        <f>IF(A184&lt;([1]Calculs!$B$61*12+2),([1]Calculs!$B$62/12)*E184,"")</f>
        <v>103.61702077464439</v>
      </c>
      <c r="D184" s="100">
        <f>IF(A184&lt;([1]Calculs!$B$61*12+2),B184-C184,"")</f>
        <v>608.57027679780072</v>
      </c>
      <c r="E184" s="100">
        <f>IF(A184&lt;([1]Calculs!$B$61*12+2),E183-D183,"")</f>
        <v>77712.765580983294</v>
      </c>
      <c r="F184" s="98"/>
    </row>
    <row r="185" spans="1:6" ht="12.75" x14ac:dyDescent="0.2">
      <c r="A185" s="97">
        <v>184</v>
      </c>
      <c r="B185" s="100">
        <f>IF(A185&lt;[1]Calculs!$B$61*12+2,[1]Calculs!$B$64,"")</f>
        <v>712.18729757244512</v>
      </c>
      <c r="C185" s="100">
        <f>IF(A185&lt;([1]Calculs!$B$61*12+2),([1]Calculs!$B$62/12)*E185,"")</f>
        <v>102.80559373891398</v>
      </c>
      <c r="D185" s="100">
        <f>IF(A185&lt;([1]Calculs!$B$61*12+2),B185-C185,"")</f>
        <v>609.38170383353111</v>
      </c>
      <c r="E185" s="100">
        <f>IF(A185&lt;([1]Calculs!$B$61*12+2),E184-D184,"")</f>
        <v>77104.195304185487</v>
      </c>
      <c r="F185" s="98"/>
    </row>
    <row r="186" spans="1:6" ht="12.75" x14ac:dyDescent="0.2">
      <c r="A186" s="97">
        <v>185</v>
      </c>
      <c r="B186" s="100">
        <f>IF(A186&lt;[1]Calculs!$B$61*12+2,[1]Calculs!$B$64,"")</f>
        <v>712.18729757244512</v>
      </c>
      <c r="C186" s="100">
        <f>IF(A186&lt;([1]Calculs!$B$61*12+2),([1]Calculs!$B$62/12)*E186,"")</f>
        <v>101.99308480046928</v>
      </c>
      <c r="D186" s="100">
        <f>IF(A186&lt;([1]Calculs!$B$61*12+2),B186-C186,"")</f>
        <v>610.1942127719758</v>
      </c>
      <c r="E186" s="100">
        <f>IF(A186&lt;([1]Calculs!$B$61*12+2),E185-D185,"")</f>
        <v>76494.813600351961</v>
      </c>
      <c r="F186" s="98"/>
    </row>
    <row r="187" spans="1:6" ht="12.75" x14ac:dyDescent="0.2">
      <c r="A187" s="97">
        <v>186</v>
      </c>
      <c r="B187" s="100">
        <f>IF(A187&lt;[1]Calculs!$B$61*12+2,[1]Calculs!$B$64,"")</f>
        <v>712.18729757244512</v>
      </c>
      <c r="C187" s="100">
        <f>IF(A187&lt;([1]Calculs!$B$61*12+2),([1]Calculs!$B$62/12)*E187,"")</f>
        <v>101.17949251677331</v>
      </c>
      <c r="D187" s="100">
        <f>IF(A187&lt;([1]Calculs!$B$61*12+2),B187-C187,"")</f>
        <v>611.00780505567184</v>
      </c>
      <c r="E187" s="100">
        <f>IF(A187&lt;([1]Calculs!$B$61*12+2),E186-D186,"")</f>
        <v>75884.61938757998</v>
      </c>
      <c r="F187" s="98"/>
    </row>
    <row r="188" spans="1:6" ht="12.75" x14ac:dyDescent="0.2">
      <c r="A188" s="97">
        <v>187</v>
      </c>
      <c r="B188" s="100">
        <f>IF(A188&lt;[1]Calculs!$B$61*12+2,[1]Calculs!$B$64,"")</f>
        <v>712.18729757244512</v>
      </c>
      <c r="C188" s="100">
        <f>IF(A188&lt;([1]Calculs!$B$61*12+2),([1]Calculs!$B$62/12)*E188,"")</f>
        <v>100.36481544336573</v>
      </c>
      <c r="D188" s="100">
        <f>IF(A188&lt;([1]Calculs!$B$61*12+2),B188-C188,"")</f>
        <v>611.82248212907939</v>
      </c>
      <c r="E188" s="100">
        <f>IF(A188&lt;([1]Calculs!$B$61*12+2),E187-D187,"")</f>
        <v>75273.611582524303</v>
      </c>
      <c r="F188" s="98"/>
    </row>
    <row r="189" spans="1:6" ht="12.75" x14ac:dyDescent="0.2">
      <c r="A189" s="97">
        <v>188</v>
      </c>
      <c r="B189" s="100">
        <f>IF(A189&lt;[1]Calculs!$B$61*12+2,[1]Calculs!$B$64,"")</f>
        <v>712.18729757244512</v>
      </c>
      <c r="C189" s="100">
        <f>IF(A189&lt;([1]Calculs!$B$61*12+2),([1]Calculs!$B$62/12)*E189,"")</f>
        <v>99.5490521338603</v>
      </c>
      <c r="D189" s="100">
        <f>IF(A189&lt;([1]Calculs!$B$61*12+2),B189-C189,"")</f>
        <v>612.63824543858482</v>
      </c>
      <c r="E189" s="100">
        <f>IF(A189&lt;([1]Calculs!$B$61*12+2),E188-D188,"")</f>
        <v>74661.789100395225</v>
      </c>
      <c r="F189" s="98"/>
    </row>
    <row r="190" spans="1:6" ht="12.75" x14ac:dyDescent="0.2">
      <c r="A190" s="97">
        <v>189</v>
      </c>
      <c r="B190" s="100">
        <f>IF(A190&lt;[1]Calculs!$B$61*12+2,[1]Calculs!$B$64,"")</f>
        <v>712.18729757244512</v>
      </c>
      <c r="C190" s="100">
        <f>IF(A190&lt;([1]Calculs!$B$61*12+2),([1]Calculs!$B$62/12)*E190,"")</f>
        <v>98.732201139942177</v>
      </c>
      <c r="D190" s="100">
        <f>IF(A190&lt;([1]Calculs!$B$61*12+2),B190-C190,"")</f>
        <v>613.45509643250296</v>
      </c>
      <c r="E190" s="100">
        <f>IF(A190&lt;([1]Calculs!$B$61*12+2),E189-D189,"")</f>
        <v>74049.150854956635</v>
      </c>
      <c r="F190" s="98"/>
    </row>
    <row r="191" spans="1:6" ht="12.75" x14ac:dyDescent="0.2">
      <c r="A191" s="97">
        <v>190</v>
      </c>
      <c r="B191" s="100">
        <f>IF(A191&lt;[1]Calculs!$B$61*12+2,[1]Calculs!$B$64,"")</f>
        <v>712.18729757244512</v>
      </c>
      <c r="C191" s="100">
        <f>IF(A191&lt;([1]Calculs!$B$61*12+2),([1]Calculs!$B$62/12)*E191,"")</f>
        <v>97.914261011365511</v>
      </c>
      <c r="D191" s="100">
        <f>IF(A191&lt;([1]Calculs!$B$61*12+2),B191-C191,"")</f>
        <v>614.27303656107961</v>
      </c>
      <c r="E191" s="100">
        <f>IF(A191&lt;([1]Calculs!$B$61*12+2),E190-D190,"")</f>
        <v>73435.695758524133</v>
      </c>
      <c r="F191" s="98"/>
    </row>
    <row r="192" spans="1:6" ht="12.75" x14ac:dyDescent="0.2">
      <c r="A192" s="97">
        <v>191</v>
      </c>
      <c r="B192" s="100">
        <f>IF(A192&lt;[1]Calculs!$B$61*12+2,[1]Calculs!$B$64,"")</f>
        <v>712.18729757244512</v>
      </c>
      <c r="C192" s="100">
        <f>IF(A192&lt;([1]Calculs!$B$61*12+2),([1]Calculs!$B$62/12)*E192,"")</f>
        <v>97.095230295950742</v>
      </c>
      <c r="D192" s="100">
        <f>IF(A192&lt;([1]Calculs!$B$61*12+2),B192-C192,"")</f>
        <v>615.09206727649439</v>
      </c>
      <c r="E192" s="100">
        <f>IF(A192&lt;([1]Calculs!$B$61*12+2),E191-D191,"")</f>
        <v>72821.422721963056</v>
      </c>
      <c r="F192" s="98" t="s">
        <v>91</v>
      </c>
    </row>
    <row r="193" spans="1:6" ht="12.75" x14ac:dyDescent="0.2">
      <c r="A193" s="97">
        <v>192</v>
      </c>
      <c r="B193" s="100">
        <f>IF(A193&lt;[1]Calculs!$B$61*12+2,[1]Calculs!$B$64,"")</f>
        <v>712.18729757244512</v>
      </c>
      <c r="C193" s="100">
        <f>IF(A193&lt;([1]Calculs!$B$61*12+2),([1]Calculs!$B$62/12)*E193,"")</f>
        <v>96.275107539582081</v>
      </c>
      <c r="D193" s="100">
        <f>IF(A193&lt;([1]Calculs!$B$61*12+2),B193-C193,"")</f>
        <v>615.91219003286301</v>
      </c>
      <c r="E193" s="100">
        <f>IF(A193&lt;([1]Calculs!$B$61*12+2),E192-D192,"")</f>
        <v>72206.330654686564</v>
      </c>
      <c r="F193" s="101">
        <f>SUM(C182:C193)</f>
        <v>1209.1898616416527</v>
      </c>
    </row>
    <row r="194" spans="1:6" ht="12.75" x14ac:dyDescent="0.2">
      <c r="A194" s="97">
        <v>193</v>
      </c>
      <c r="B194" s="100">
        <f>IF(A194&lt;[1]Calculs!$B$61*12+2,[1]Calculs!$B$64,"")</f>
        <v>712.18729757244512</v>
      </c>
      <c r="C194" s="100">
        <f>IF(A194&lt;([1]Calculs!$B$61*12+2),([1]Calculs!$B$62/12)*E194,"")</f>
        <v>95.453891286204936</v>
      </c>
      <c r="D194" s="100">
        <f>IF(A194&lt;([1]Calculs!$B$61*12+2),B194-C194,"")</f>
        <v>616.73340628624021</v>
      </c>
      <c r="E194" s="100">
        <f>IF(A194&lt;([1]Calculs!$B$61*12+2),E193-D193,"")</f>
        <v>71590.418464653703</v>
      </c>
      <c r="F194" s="98"/>
    </row>
    <row r="195" spans="1:6" ht="12.75" x14ac:dyDescent="0.2">
      <c r="A195" s="97">
        <v>194</v>
      </c>
      <c r="B195" s="100">
        <f>IF(A195&lt;[1]Calculs!$B$61*12+2,[1]Calculs!$B$64,"")</f>
        <v>712.18729757244512</v>
      </c>
      <c r="C195" s="100">
        <f>IF(A195&lt;([1]Calculs!$B$61*12+2),([1]Calculs!$B$62/12)*E195,"")</f>
        <v>94.631580077823287</v>
      </c>
      <c r="D195" s="100">
        <f>IF(A195&lt;([1]Calculs!$B$61*12+2),B195-C195,"")</f>
        <v>617.55571749462183</v>
      </c>
      <c r="E195" s="100">
        <f>IF(A195&lt;([1]Calculs!$B$61*12+2),E194-D194,"")</f>
        <v>70973.685058367468</v>
      </c>
      <c r="F195" s="98"/>
    </row>
    <row r="196" spans="1:6" ht="12.75" x14ac:dyDescent="0.2">
      <c r="A196" s="97">
        <v>195</v>
      </c>
      <c r="B196" s="100">
        <f>IF(A196&lt;[1]Calculs!$B$61*12+2,[1]Calculs!$B$64,"")</f>
        <v>712.18729757244512</v>
      </c>
      <c r="C196" s="100">
        <f>IF(A196&lt;([1]Calculs!$B$61*12+2),([1]Calculs!$B$62/12)*E196,"")</f>
        <v>93.808172454497139</v>
      </c>
      <c r="D196" s="100">
        <f>IF(A196&lt;([1]Calculs!$B$61*12+2),B196-C196,"")</f>
        <v>618.37912511794798</v>
      </c>
      <c r="E196" s="100">
        <f>IF(A196&lt;([1]Calculs!$B$61*12+2),E195-D195,"")</f>
        <v>70356.129340872852</v>
      </c>
      <c r="F196" s="98"/>
    </row>
    <row r="197" spans="1:6" ht="12.75" x14ac:dyDescent="0.2">
      <c r="A197" s="97">
        <v>196</v>
      </c>
      <c r="B197" s="100">
        <f>IF(A197&lt;[1]Calculs!$B$61*12+2,[1]Calculs!$B$64,"")</f>
        <v>712.18729757244512</v>
      </c>
      <c r="C197" s="100">
        <f>IF(A197&lt;([1]Calculs!$B$61*12+2),([1]Calculs!$B$62/12)*E197,"")</f>
        <v>92.983666954339867</v>
      </c>
      <c r="D197" s="100">
        <f>IF(A197&lt;([1]Calculs!$B$61*12+2),B197-C197,"")</f>
        <v>619.20363061810531</v>
      </c>
      <c r="E197" s="100">
        <f>IF(A197&lt;([1]Calculs!$B$61*12+2),E196-D196,"")</f>
        <v>69737.750215754902</v>
      </c>
      <c r="F197" s="98"/>
    </row>
    <row r="198" spans="1:6" ht="12.75" x14ac:dyDescent="0.2">
      <c r="A198" s="97">
        <v>197</v>
      </c>
      <c r="B198" s="100">
        <f>IF(A198&lt;[1]Calculs!$B$61*12+2,[1]Calculs!$B$64,"")</f>
        <v>712.18729757244512</v>
      </c>
      <c r="C198" s="100">
        <f>IF(A198&lt;([1]Calculs!$B$61*12+2),([1]Calculs!$B$62/12)*E198,"")</f>
        <v>92.158062113515726</v>
      </c>
      <c r="D198" s="100">
        <f>IF(A198&lt;([1]Calculs!$B$61*12+2),B198-C198,"")</f>
        <v>620.02923545892941</v>
      </c>
      <c r="E198" s="100">
        <f>IF(A198&lt;([1]Calculs!$B$61*12+2),E197-D197,"")</f>
        <v>69118.546585136792</v>
      </c>
      <c r="F198" s="98"/>
    </row>
    <row r="199" spans="1:6" ht="12.75" x14ac:dyDescent="0.2">
      <c r="A199" s="97">
        <v>198</v>
      </c>
      <c r="B199" s="100">
        <f>IF(A199&lt;[1]Calculs!$B$61*12+2,[1]Calculs!$B$64,"")</f>
        <v>712.18729757244512</v>
      </c>
      <c r="C199" s="100">
        <f>IF(A199&lt;([1]Calculs!$B$61*12+2),([1]Calculs!$B$62/12)*E199,"")</f>
        <v>91.331356466237139</v>
      </c>
      <c r="D199" s="100">
        <f>IF(A199&lt;([1]Calculs!$B$61*12+2),B199-C199,"")</f>
        <v>620.85594110620798</v>
      </c>
      <c r="E199" s="100">
        <f>IF(A199&lt;([1]Calculs!$B$61*12+2),E198-D198,"")</f>
        <v>68498.517349677859</v>
      </c>
      <c r="F199" s="98"/>
    </row>
    <row r="200" spans="1:6" ht="12.75" x14ac:dyDescent="0.2">
      <c r="A200" s="97">
        <v>199</v>
      </c>
      <c r="B200" s="100">
        <f>IF(A200&lt;[1]Calculs!$B$61*12+2,[1]Calculs!$B$64,"")</f>
        <v>712.18729757244512</v>
      </c>
      <c r="C200" s="100">
        <f>IF(A200&lt;([1]Calculs!$B$61*12+2),([1]Calculs!$B$62/12)*E200,"")</f>
        <v>90.503548544762211</v>
      </c>
      <c r="D200" s="100">
        <f>IF(A200&lt;([1]Calculs!$B$61*12+2),B200-C200,"")</f>
        <v>621.68374902768289</v>
      </c>
      <c r="E200" s="100">
        <f>IF(A200&lt;([1]Calculs!$B$61*12+2),E199-D199,"")</f>
        <v>67877.661408571657</v>
      </c>
      <c r="F200" s="98"/>
    </row>
    <row r="201" spans="1:6" ht="12.75" x14ac:dyDescent="0.2">
      <c r="A201" s="97">
        <v>200</v>
      </c>
      <c r="B201" s="100">
        <f>IF(A201&lt;[1]Calculs!$B$61*12+2,[1]Calculs!$B$64,"")</f>
        <v>712.18729757244512</v>
      </c>
      <c r="C201" s="100">
        <f>IF(A201&lt;([1]Calculs!$B$61*12+2),([1]Calculs!$B$62/12)*E201,"")</f>
        <v>89.674636879391969</v>
      </c>
      <c r="D201" s="100">
        <f>IF(A201&lt;([1]Calculs!$B$61*12+2),B201-C201,"")</f>
        <v>622.51266069305314</v>
      </c>
      <c r="E201" s="100">
        <f>IF(A201&lt;([1]Calculs!$B$61*12+2),E200-D200,"")</f>
        <v>67255.977659543976</v>
      </c>
      <c r="F201" s="98"/>
    </row>
    <row r="202" spans="1:6" ht="12.75" x14ac:dyDescent="0.2">
      <c r="A202" s="97">
        <v>201</v>
      </c>
      <c r="B202" s="100">
        <f>IF(A202&lt;[1]Calculs!$B$61*12+2,[1]Calculs!$B$64,"")</f>
        <v>712.18729757244512</v>
      </c>
      <c r="C202" s="100">
        <f>IF(A202&lt;([1]Calculs!$B$61*12+2),([1]Calculs!$B$62/12)*E202,"")</f>
        <v>88.844619998467891</v>
      </c>
      <c r="D202" s="100">
        <f>IF(A202&lt;([1]Calculs!$B$61*12+2),B202-C202,"")</f>
        <v>623.3426775739772</v>
      </c>
      <c r="E202" s="100">
        <f>IF(A202&lt;([1]Calculs!$B$61*12+2),E201-D201,"")</f>
        <v>66633.464998850919</v>
      </c>
      <c r="F202" s="98"/>
    </row>
    <row r="203" spans="1:6" ht="12.75" x14ac:dyDescent="0.2">
      <c r="A203" s="97">
        <v>202</v>
      </c>
      <c r="B203" s="100">
        <f>IF(A203&lt;[1]Calculs!$B$61*12+2,[1]Calculs!$B$64,"")</f>
        <v>712.18729757244512</v>
      </c>
      <c r="C203" s="100">
        <f>IF(A203&lt;([1]Calculs!$B$61*12+2),([1]Calculs!$B$62/12)*E203,"")</f>
        <v>88.013496428369251</v>
      </c>
      <c r="D203" s="100">
        <f>IF(A203&lt;([1]Calculs!$B$61*12+2),B203-C203,"")</f>
        <v>624.17380114407592</v>
      </c>
      <c r="E203" s="100">
        <f>IF(A203&lt;([1]Calculs!$B$61*12+2),E202-D202,"")</f>
        <v>66010.12232127694</v>
      </c>
      <c r="F203" s="98"/>
    </row>
    <row r="204" spans="1:6" ht="12.75" x14ac:dyDescent="0.2">
      <c r="A204" s="97">
        <v>203</v>
      </c>
      <c r="B204" s="100">
        <f>IF(A204&lt;[1]Calculs!$B$61*12+2,[1]Calculs!$B$64,"")</f>
        <v>712.18729757244512</v>
      </c>
      <c r="C204" s="100">
        <f>IF(A204&lt;([1]Calculs!$B$61*12+2),([1]Calculs!$B$62/12)*E204,"")</f>
        <v>87.181264693510485</v>
      </c>
      <c r="D204" s="100">
        <f>IF(A204&lt;([1]Calculs!$B$61*12+2),B204-C204,"")</f>
        <v>625.00603287893466</v>
      </c>
      <c r="E204" s="100">
        <f>IF(A204&lt;([1]Calculs!$B$61*12+2),E203-D203,"")</f>
        <v>65385.948520132864</v>
      </c>
      <c r="F204" s="98" t="s">
        <v>92</v>
      </c>
    </row>
    <row r="205" spans="1:6" ht="12.75" x14ac:dyDescent="0.2">
      <c r="A205" s="97">
        <v>204</v>
      </c>
      <c r="B205" s="100">
        <f>IF(A205&lt;[1]Calculs!$B$61*12+2,[1]Calculs!$B$64,"")</f>
        <v>712.18729757244512</v>
      </c>
      <c r="C205" s="100">
        <f>IF(A205&lt;([1]Calculs!$B$61*12+2),([1]Calculs!$B$62/12)*E205,"")</f>
        <v>86.347923316338566</v>
      </c>
      <c r="D205" s="100">
        <f>IF(A205&lt;([1]Calculs!$B$61*12+2),B205-C205,"")</f>
        <v>625.83937425610657</v>
      </c>
      <c r="E205" s="100">
        <f>IF(A205&lt;([1]Calculs!$B$61*12+2),E204-D204,"")</f>
        <v>64760.942487253931</v>
      </c>
      <c r="F205" s="101">
        <f>SUM(C194:C205)</f>
        <v>1090.9322192134584</v>
      </c>
    </row>
    <row r="206" spans="1:6" ht="12.75" x14ac:dyDescent="0.2">
      <c r="A206" s="97">
        <v>205</v>
      </c>
      <c r="B206" s="100">
        <f>IF(A206&lt;[1]Calculs!$B$61*12+2,[1]Calculs!$B$64,"")</f>
        <v>712.18729757244512</v>
      </c>
      <c r="C206" s="100">
        <f>IF(A206&lt;([1]Calculs!$B$61*12+2),([1]Calculs!$B$62/12)*E206,"")</f>
        <v>85.513470817330429</v>
      </c>
      <c r="D206" s="100">
        <f>IF(A206&lt;([1]Calculs!$B$61*12+2),B206-C206,"")</f>
        <v>626.67382675511465</v>
      </c>
      <c r="E206" s="100">
        <f>IF(A206&lt;([1]Calculs!$B$61*12+2),E205-D205,"")</f>
        <v>64135.103112997822</v>
      </c>
      <c r="F206" s="98"/>
    </row>
    <row r="207" spans="1:6" ht="12.75" x14ac:dyDescent="0.2">
      <c r="A207" s="97">
        <v>206</v>
      </c>
      <c r="B207" s="100">
        <f>IF(A207&lt;[1]Calculs!$B$61*12+2,[1]Calculs!$B$64,"")</f>
        <v>712.18729757244512</v>
      </c>
      <c r="C207" s="100">
        <f>IF(A207&lt;([1]Calculs!$B$61*12+2),([1]Calculs!$B$62/12)*E207,"")</f>
        <v>84.677905714990274</v>
      </c>
      <c r="D207" s="100">
        <f>IF(A207&lt;([1]Calculs!$B$61*12+2),B207-C207,"")</f>
        <v>627.50939185745483</v>
      </c>
      <c r="E207" s="100">
        <f>IF(A207&lt;([1]Calculs!$B$61*12+2),E206-D206,"")</f>
        <v>63508.42928624271</v>
      </c>
      <c r="F207" s="98"/>
    </row>
    <row r="208" spans="1:6" ht="12.75" x14ac:dyDescent="0.2">
      <c r="A208" s="97">
        <v>207</v>
      </c>
      <c r="B208" s="100">
        <f>IF(A208&lt;[1]Calculs!$B$61*12+2,[1]Calculs!$B$64,"")</f>
        <v>712.18729757244512</v>
      </c>
      <c r="C208" s="100">
        <f>IF(A208&lt;([1]Calculs!$B$61*12+2),([1]Calculs!$B$62/12)*E208,"")</f>
        <v>83.841226525847006</v>
      </c>
      <c r="D208" s="100">
        <f>IF(A208&lt;([1]Calculs!$B$61*12+2),B208-C208,"")</f>
        <v>628.34607104659813</v>
      </c>
      <c r="E208" s="100">
        <f>IF(A208&lt;([1]Calculs!$B$61*12+2),E207-D207,"")</f>
        <v>62880.919894385253</v>
      </c>
      <c r="F208" s="98"/>
    </row>
    <row r="209" spans="1:6" ht="12.75" x14ac:dyDescent="0.2">
      <c r="A209" s="97">
        <v>208</v>
      </c>
      <c r="B209" s="100">
        <f>IF(A209&lt;[1]Calculs!$B$61*12+2,[1]Calculs!$B$64,"")</f>
        <v>712.18729757244512</v>
      </c>
      <c r="C209" s="100">
        <f>IF(A209&lt;([1]Calculs!$B$61*12+2),([1]Calculs!$B$62/12)*E209,"")</f>
        <v>83.003431764451548</v>
      </c>
      <c r="D209" s="100">
        <f>IF(A209&lt;([1]Calculs!$B$61*12+2),B209-C209,"")</f>
        <v>629.18386580799358</v>
      </c>
      <c r="E209" s="100">
        <f>IF(A209&lt;([1]Calculs!$B$61*12+2),E208-D208,"")</f>
        <v>62252.573823338658</v>
      </c>
      <c r="F209" s="98"/>
    </row>
    <row r="210" spans="1:6" ht="12.75" x14ac:dyDescent="0.2">
      <c r="A210" s="97">
        <v>209</v>
      </c>
      <c r="B210" s="100">
        <f>IF(A210&lt;[1]Calculs!$B$61*12+2,[1]Calculs!$B$64,"")</f>
        <v>712.18729757244512</v>
      </c>
      <c r="C210" s="100">
        <f>IF(A210&lt;([1]Calculs!$B$61*12+2),([1]Calculs!$B$62/12)*E210,"")</f>
        <v>82.164519943374216</v>
      </c>
      <c r="D210" s="100">
        <f>IF(A210&lt;([1]Calculs!$B$61*12+2),B210-C210,"")</f>
        <v>630.0227776290709</v>
      </c>
      <c r="E210" s="100">
        <f>IF(A210&lt;([1]Calculs!$B$61*12+2),E209-D209,"")</f>
        <v>61623.389957530664</v>
      </c>
      <c r="F210" s="98"/>
    </row>
    <row r="211" spans="1:6" ht="12.75" x14ac:dyDescent="0.2">
      <c r="A211" s="97">
        <v>210</v>
      </c>
      <c r="B211" s="100">
        <f>IF(A211&lt;[1]Calculs!$B$61*12+2,[1]Calculs!$B$64,"")</f>
        <v>712.18729757244512</v>
      </c>
      <c r="C211" s="100">
        <f>IF(A211&lt;([1]Calculs!$B$61*12+2),([1]Calculs!$B$62/12)*E211,"")</f>
        <v>81.324489573202129</v>
      </c>
      <c r="D211" s="100">
        <f>IF(A211&lt;([1]Calculs!$B$61*12+2),B211-C211,"")</f>
        <v>630.86280799924293</v>
      </c>
      <c r="E211" s="100">
        <f>IF(A211&lt;([1]Calculs!$B$61*12+2),E210-D210,"")</f>
        <v>60993.367179901594</v>
      </c>
      <c r="F211" s="98"/>
    </row>
    <row r="212" spans="1:6" ht="12.75" x14ac:dyDescent="0.2">
      <c r="A212" s="97">
        <v>211</v>
      </c>
      <c r="B212" s="100">
        <f>IF(A212&lt;[1]Calculs!$B$61*12+2,[1]Calculs!$B$64,"")</f>
        <v>712.18729757244512</v>
      </c>
      <c r="C212" s="100">
        <f>IF(A212&lt;([1]Calculs!$B$61*12+2),([1]Calculs!$B$62/12)*E212,"")</f>
        <v>80.483339162536467</v>
      </c>
      <c r="D212" s="100">
        <f>IF(A212&lt;([1]Calculs!$B$61*12+2),B212-C212,"")</f>
        <v>631.70395840990864</v>
      </c>
      <c r="E212" s="100">
        <f>IF(A212&lt;([1]Calculs!$B$61*12+2),E211-D211,"")</f>
        <v>60362.504371902352</v>
      </c>
      <c r="F212" s="98"/>
    </row>
    <row r="213" spans="1:6" ht="12.75" x14ac:dyDescent="0.2">
      <c r="A213" s="97">
        <v>212</v>
      </c>
      <c r="B213" s="100">
        <f>IF(A213&lt;[1]Calculs!$B$61*12+2,[1]Calculs!$B$64,"")</f>
        <v>712.18729757244512</v>
      </c>
      <c r="C213" s="100">
        <f>IF(A213&lt;([1]Calculs!$B$61*12+2),([1]Calculs!$B$62/12)*E213,"")</f>
        <v>79.641067217989914</v>
      </c>
      <c r="D213" s="100">
        <f>IF(A213&lt;([1]Calculs!$B$61*12+2),B213-C213,"")</f>
        <v>632.54623035445525</v>
      </c>
      <c r="E213" s="100">
        <f>IF(A213&lt;([1]Calculs!$B$61*12+2),E212-D212,"")</f>
        <v>59730.800413492441</v>
      </c>
      <c r="F213" s="98"/>
    </row>
    <row r="214" spans="1:6" ht="12.75" x14ac:dyDescent="0.2">
      <c r="A214" s="97">
        <v>213</v>
      </c>
      <c r="B214" s="100">
        <f>IF(A214&lt;[1]Calculs!$B$61*12+2,[1]Calculs!$B$64,"")</f>
        <v>712.18729757244512</v>
      </c>
      <c r="C214" s="100">
        <f>IF(A214&lt;([1]Calculs!$B$61*12+2),([1]Calculs!$B$62/12)*E214,"")</f>
        <v>78.797672244183985</v>
      </c>
      <c r="D214" s="100">
        <f>IF(A214&lt;([1]Calculs!$B$61*12+2),B214-C214,"")</f>
        <v>633.3896253282611</v>
      </c>
      <c r="E214" s="100">
        <f>IF(A214&lt;([1]Calculs!$B$61*12+2),E213-D213,"")</f>
        <v>59098.254183137986</v>
      </c>
      <c r="F214" s="98"/>
    </row>
    <row r="215" spans="1:6" ht="12.75" x14ac:dyDescent="0.2">
      <c r="A215" s="97">
        <v>214</v>
      </c>
      <c r="B215" s="100">
        <f>IF(A215&lt;[1]Calculs!$B$61*12+2,[1]Calculs!$B$64,"")</f>
        <v>712.18729757244512</v>
      </c>
      <c r="C215" s="100">
        <f>IF(A215&lt;([1]Calculs!$B$61*12+2),([1]Calculs!$B$62/12)*E215,"")</f>
        <v>77.953152743746301</v>
      </c>
      <c r="D215" s="100">
        <f>IF(A215&lt;([1]Calculs!$B$61*12+2),B215-C215,"")</f>
        <v>634.23414482869885</v>
      </c>
      <c r="E215" s="100">
        <f>IF(A215&lt;([1]Calculs!$B$61*12+2),E214-D214,"")</f>
        <v>58464.864557809728</v>
      </c>
      <c r="F215" s="98"/>
    </row>
    <row r="216" spans="1:6" ht="12.75" x14ac:dyDescent="0.2">
      <c r="A216" s="97">
        <v>215</v>
      </c>
      <c r="B216" s="100">
        <f>IF(A216&lt;[1]Calculs!$B$61*12+2,[1]Calculs!$B$64,"")</f>
        <v>712.18729757244512</v>
      </c>
      <c r="C216" s="100">
        <f>IF(A216&lt;([1]Calculs!$B$61*12+2),([1]Calculs!$B$62/12)*E216,"")</f>
        <v>77.10750721730804</v>
      </c>
      <c r="D216" s="100">
        <f>IF(A216&lt;([1]Calculs!$B$61*12+2),B216-C216,"")</f>
        <v>635.07979035513711</v>
      </c>
      <c r="E216" s="100">
        <f>IF(A216&lt;([1]Calculs!$B$61*12+2),E215-D215,"")</f>
        <v>57830.630412981031</v>
      </c>
      <c r="F216" s="98" t="s">
        <v>93</v>
      </c>
    </row>
    <row r="217" spans="1:6" ht="12.75" x14ac:dyDescent="0.2">
      <c r="A217" s="97">
        <v>216</v>
      </c>
      <c r="B217" s="100">
        <f>IF(A217&lt;[1]Calculs!$B$61*12+2,[1]Calculs!$B$64,"")</f>
        <v>712.18729757244512</v>
      </c>
      <c r="C217" s="100">
        <f>IF(A217&lt;([1]Calculs!$B$61*12+2),([1]Calculs!$B$62/12)*E217,"")</f>
        <v>76.260734163501198</v>
      </c>
      <c r="D217" s="100">
        <f>IF(A217&lt;([1]Calculs!$B$61*12+2),B217-C217,"")</f>
        <v>635.92656340894393</v>
      </c>
      <c r="E217" s="100">
        <f>IF(A217&lt;([1]Calculs!$B$61*12+2),E216-D216,"")</f>
        <v>57195.550622625895</v>
      </c>
      <c r="F217" s="101">
        <f>SUM(C206:C217)</f>
        <v>970.76851708846141</v>
      </c>
    </row>
    <row r="218" spans="1:6" ht="12.75" x14ac:dyDescent="0.2">
      <c r="A218" s="97">
        <v>217</v>
      </c>
      <c r="B218" s="100">
        <f>IF(A218&lt;[1]Calculs!$B$61*12+2,[1]Calculs!$B$64,"")</f>
        <v>712.18729757244512</v>
      </c>
      <c r="C218" s="100">
        <f>IF(A218&lt;([1]Calculs!$B$61*12+2),([1]Calculs!$B$62/12)*E218,"")</f>
        <v>75.41283207895593</v>
      </c>
      <c r="D218" s="100">
        <f>IF(A218&lt;([1]Calculs!$B$61*12+2),B218-C218,"")</f>
        <v>636.77446549348917</v>
      </c>
      <c r="E218" s="100">
        <f>IF(A218&lt;([1]Calculs!$B$61*12+2),E217-D217,"")</f>
        <v>56559.624059216949</v>
      </c>
      <c r="F218" s="98"/>
    </row>
    <row r="219" spans="1:6" ht="12.75" x14ac:dyDescent="0.2">
      <c r="A219" s="97">
        <v>218</v>
      </c>
      <c r="B219" s="100">
        <f>IF(A219&lt;[1]Calculs!$B$61*12+2,[1]Calculs!$B$64,"")</f>
        <v>712.18729757244512</v>
      </c>
      <c r="C219" s="100">
        <f>IF(A219&lt;([1]Calculs!$B$61*12+2),([1]Calculs!$B$62/12)*E219,"")</f>
        <v>74.56379945829795</v>
      </c>
      <c r="D219" s="100">
        <f>IF(A219&lt;([1]Calculs!$B$61*12+2),B219-C219,"")</f>
        <v>637.6234981141472</v>
      </c>
      <c r="E219" s="100">
        <f>IF(A219&lt;([1]Calculs!$B$61*12+2),E218-D218,"")</f>
        <v>55922.849593723462</v>
      </c>
      <c r="F219" s="98"/>
    </row>
    <row r="220" spans="1:6" ht="12.75" x14ac:dyDescent="0.2">
      <c r="A220" s="97">
        <v>219</v>
      </c>
      <c r="B220" s="100">
        <f>IF(A220&lt;[1]Calculs!$B$61*12+2,[1]Calculs!$B$64,"")</f>
        <v>712.18729757244512</v>
      </c>
      <c r="C220" s="100">
        <f>IF(A220&lt;([1]Calculs!$B$61*12+2),([1]Calculs!$B$62/12)*E220,"")</f>
        <v>73.713634794145747</v>
      </c>
      <c r="D220" s="100">
        <f>IF(A220&lt;([1]Calculs!$B$61*12+2),B220-C220,"")</f>
        <v>638.4736627782994</v>
      </c>
      <c r="E220" s="100">
        <f>IF(A220&lt;([1]Calculs!$B$61*12+2),E219-D219,"")</f>
        <v>55285.226095609316</v>
      </c>
      <c r="F220" s="98"/>
    </row>
    <row r="221" spans="1:6" ht="12.75" x14ac:dyDescent="0.2">
      <c r="A221" s="97">
        <v>220</v>
      </c>
      <c r="B221" s="100">
        <f>IF(A221&lt;[1]Calculs!$B$61*12+2,[1]Calculs!$B$64,"")</f>
        <v>712.18729757244512</v>
      </c>
      <c r="C221" s="100">
        <f>IF(A221&lt;([1]Calculs!$B$61*12+2),([1]Calculs!$B$62/12)*E221,"")</f>
        <v>72.862336577108024</v>
      </c>
      <c r="D221" s="100">
        <f>IF(A221&lt;([1]Calculs!$B$61*12+2),B221-C221,"")</f>
        <v>639.32496099533705</v>
      </c>
      <c r="E221" s="100">
        <f>IF(A221&lt;([1]Calculs!$B$61*12+2),E220-D220,"")</f>
        <v>54646.752432831017</v>
      </c>
      <c r="F221" s="98"/>
    </row>
    <row r="222" spans="1:6" ht="12.75" x14ac:dyDescent="0.2">
      <c r="A222" s="97">
        <v>221</v>
      </c>
      <c r="B222" s="100">
        <f>IF(A222&lt;[1]Calculs!$B$61*12+2,[1]Calculs!$B$64,"")</f>
        <v>712.18729757244512</v>
      </c>
      <c r="C222" s="100">
        <f>IF(A222&lt;([1]Calculs!$B$61*12+2),([1]Calculs!$B$62/12)*E222,"")</f>
        <v>72.009903295780902</v>
      </c>
      <c r="D222" s="100">
        <f>IF(A222&lt;([1]Calculs!$B$61*12+2),B222-C222,"")</f>
        <v>640.17739427666424</v>
      </c>
      <c r="E222" s="100">
        <f>IF(A222&lt;([1]Calculs!$B$61*12+2),E221-D221,"")</f>
        <v>54007.427471835683</v>
      </c>
      <c r="F222" s="98"/>
    </row>
    <row r="223" spans="1:6" ht="12.75" x14ac:dyDescent="0.2">
      <c r="A223" s="97">
        <v>222</v>
      </c>
      <c r="B223" s="100">
        <f>IF(A223&lt;[1]Calculs!$B$61*12+2,[1]Calculs!$B$64,"")</f>
        <v>712.18729757244512</v>
      </c>
      <c r="C223" s="100">
        <f>IF(A223&lt;([1]Calculs!$B$61*12+2),([1]Calculs!$B$62/12)*E223,"")</f>
        <v>71.156333436745356</v>
      </c>
      <c r="D223" s="100">
        <f>IF(A223&lt;([1]Calculs!$B$61*12+2),B223-C223,"")</f>
        <v>641.03096413569972</v>
      </c>
      <c r="E223" s="100">
        <f>IF(A223&lt;([1]Calculs!$B$61*12+2),E222-D222,"")</f>
        <v>53367.250077559016</v>
      </c>
      <c r="F223" s="98"/>
    </row>
    <row r="224" spans="1:6" ht="12.75" x14ac:dyDescent="0.2">
      <c r="A224" s="97">
        <v>223</v>
      </c>
      <c r="B224" s="100">
        <f>IF(A224&lt;[1]Calculs!$B$61*12+2,[1]Calculs!$B$64,"")</f>
        <v>712.18729757244512</v>
      </c>
      <c r="C224" s="100">
        <f>IF(A224&lt;([1]Calculs!$B$61*12+2),([1]Calculs!$B$62/12)*E224,"")</f>
        <v>70.301625484564411</v>
      </c>
      <c r="D224" s="100">
        <f>IF(A224&lt;([1]Calculs!$B$61*12+2),B224-C224,"")</f>
        <v>641.88567208788072</v>
      </c>
      <c r="E224" s="100">
        <f>IF(A224&lt;([1]Calculs!$B$61*12+2),E223-D223,"")</f>
        <v>52726.219113423314</v>
      </c>
      <c r="F224" s="98"/>
    </row>
    <row r="225" spans="1:6" ht="12.75" x14ac:dyDescent="0.2">
      <c r="A225" s="97">
        <v>224</v>
      </c>
      <c r="B225" s="100">
        <f>IF(A225&lt;[1]Calculs!$B$61*12+2,[1]Calculs!$B$64,"")</f>
        <v>712.18729757244512</v>
      </c>
      <c r="C225" s="100">
        <f>IF(A225&lt;([1]Calculs!$B$61*12+2),([1]Calculs!$B$62/12)*E225,"")</f>
        <v>69.445777921780575</v>
      </c>
      <c r="D225" s="100">
        <f>IF(A225&lt;([1]Calculs!$B$61*12+2),B225-C225,"")</f>
        <v>642.74151965066449</v>
      </c>
      <c r="E225" s="100">
        <f>IF(A225&lt;([1]Calculs!$B$61*12+2),E224-D224,"")</f>
        <v>52084.333441335431</v>
      </c>
      <c r="F225" s="98"/>
    </row>
    <row r="226" spans="1:6" ht="12.75" x14ac:dyDescent="0.2">
      <c r="A226" s="97">
        <v>225</v>
      </c>
      <c r="B226" s="100">
        <f>IF(A226&lt;[1]Calculs!$B$61*12+2,[1]Calculs!$B$64,"")</f>
        <v>712.18729757244512</v>
      </c>
      <c r="C226" s="100">
        <f>IF(A226&lt;([1]Calculs!$B$61*12+2),([1]Calculs!$B$62/12)*E226,"")</f>
        <v>68.588789228913029</v>
      </c>
      <c r="D226" s="100">
        <f>IF(A226&lt;([1]Calculs!$B$61*12+2),B226-C226,"")</f>
        <v>643.5985083435321</v>
      </c>
      <c r="E226" s="100">
        <f>IF(A226&lt;([1]Calculs!$B$61*12+2),E225-D225,"")</f>
        <v>51441.591921684769</v>
      </c>
      <c r="F226" s="98"/>
    </row>
    <row r="227" spans="1:6" ht="12.75" x14ac:dyDescent="0.2">
      <c r="A227" s="97">
        <v>226</v>
      </c>
      <c r="B227" s="100">
        <f>IF(A227&lt;[1]Calculs!$B$61*12+2,[1]Calculs!$B$64,"")</f>
        <v>712.18729757244512</v>
      </c>
      <c r="C227" s="100">
        <f>IF(A227&lt;([1]Calculs!$B$61*12+2),([1]Calculs!$B$62/12)*E227,"")</f>
        <v>67.730657884454985</v>
      </c>
      <c r="D227" s="100">
        <f>IF(A227&lt;([1]Calculs!$B$61*12+2),B227-C227,"")</f>
        <v>644.4566396879901</v>
      </c>
      <c r="E227" s="100">
        <f>IF(A227&lt;([1]Calculs!$B$61*12+2),E226-D226,"")</f>
        <v>50797.993413341239</v>
      </c>
      <c r="F227" s="98"/>
    </row>
    <row r="228" spans="1:6" ht="12.75" x14ac:dyDescent="0.2">
      <c r="A228" s="97">
        <v>227</v>
      </c>
      <c r="B228" s="100">
        <f>IF(A228&lt;[1]Calculs!$B$61*12+2,[1]Calculs!$B$64,"")</f>
        <v>712.18729757244512</v>
      </c>
      <c r="C228" s="100">
        <f>IF(A228&lt;([1]Calculs!$B$61*12+2),([1]Calculs!$B$62/12)*E228,"")</f>
        <v>66.871382364870996</v>
      </c>
      <c r="D228" s="100">
        <f>IF(A228&lt;([1]Calculs!$B$61*12+2),B228-C228,"")</f>
        <v>645.31591520757411</v>
      </c>
      <c r="E228" s="100">
        <f>IF(A228&lt;([1]Calculs!$B$61*12+2),E227-D227,"")</f>
        <v>50153.53677365325</v>
      </c>
      <c r="F228" s="98" t="s">
        <v>94</v>
      </c>
    </row>
    <row r="229" spans="1:6" ht="12.75" x14ac:dyDescent="0.2">
      <c r="A229" s="97">
        <v>228</v>
      </c>
      <c r="B229" s="100">
        <f>IF(A229&lt;[1]Calculs!$B$61*12+2,[1]Calculs!$B$64,"")</f>
        <v>712.18729757244512</v>
      </c>
      <c r="C229" s="100">
        <f>IF(A229&lt;([1]Calculs!$B$61*12+2),([1]Calculs!$B$62/12)*E229,"")</f>
        <v>66.010961144594233</v>
      </c>
      <c r="D229" s="100">
        <f>IF(A229&lt;([1]Calculs!$B$61*12+2),B229-C229,"")</f>
        <v>646.17633642785086</v>
      </c>
      <c r="E229" s="100">
        <f>IF(A229&lt;([1]Calculs!$B$61*12+2),E228-D228,"")</f>
        <v>49508.220858445675</v>
      </c>
      <c r="F229" s="101">
        <f>SUM(C218:C229)</f>
        <v>848.66803367021214</v>
      </c>
    </row>
    <row r="230" spans="1:6" ht="12.75" x14ac:dyDescent="0.2">
      <c r="A230" s="97">
        <v>229</v>
      </c>
      <c r="B230" s="100">
        <f>IF(A230&lt;[1]Calculs!$B$61*12+2,[1]Calculs!$B$64,"")</f>
        <v>712.18729757244512</v>
      </c>
      <c r="C230" s="100">
        <f>IF(A230&lt;([1]Calculs!$B$61*12+2),([1]Calculs!$B$62/12)*E230,"")</f>
        <v>65.149392696023767</v>
      </c>
      <c r="D230" s="100">
        <f>IF(A230&lt;([1]Calculs!$B$61*12+2),B230-C230,"")</f>
        <v>647.03790487642141</v>
      </c>
      <c r="E230" s="100">
        <f>IF(A230&lt;([1]Calculs!$B$61*12+2),E229-D229,"")</f>
        <v>48862.044522017823</v>
      </c>
      <c r="F230" s="98"/>
    </row>
    <row r="231" spans="1:6" ht="12.75" x14ac:dyDescent="0.2">
      <c r="A231" s="97">
        <v>230</v>
      </c>
      <c r="B231" s="100">
        <f>IF(A231&lt;[1]Calculs!$B$61*12+2,[1]Calculs!$B$64,"")</f>
        <v>712.18729757244512</v>
      </c>
      <c r="C231" s="100">
        <f>IF(A231&lt;([1]Calculs!$B$61*12+2),([1]Calculs!$B$62/12)*E231,"")</f>
        <v>64.286675489521869</v>
      </c>
      <c r="D231" s="100">
        <f>IF(A231&lt;([1]Calculs!$B$61*12+2),B231-C231,"")</f>
        <v>647.90062208292329</v>
      </c>
      <c r="E231" s="100">
        <f>IF(A231&lt;([1]Calculs!$B$61*12+2),E230-D230,"")</f>
        <v>48215.0066171414</v>
      </c>
      <c r="F231" s="98"/>
    </row>
    <row r="232" spans="1:6" ht="12.75" x14ac:dyDescent="0.2">
      <c r="A232" s="97">
        <v>231</v>
      </c>
      <c r="B232" s="100">
        <f>IF(A232&lt;[1]Calculs!$B$61*12+2,[1]Calculs!$B$64,"")</f>
        <v>712.18729757244512</v>
      </c>
      <c r="C232" s="100">
        <f>IF(A232&lt;([1]Calculs!$B$61*12+2),([1]Calculs!$B$62/12)*E232,"")</f>
        <v>63.422807993411297</v>
      </c>
      <c r="D232" s="100">
        <f>IF(A232&lt;([1]Calculs!$B$61*12+2),B232-C232,"")</f>
        <v>648.76448957903381</v>
      </c>
      <c r="E232" s="100">
        <f>IF(A232&lt;([1]Calculs!$B$61*12+2),E231-D231,"")</f>
        <v>47567.105995058475</v>
      </c>
      <c r="F232" s="98"/>
    </row>
    <row r="233" spans="1:6" ht="12.75" x14ac:dyDescent="0.2">
      <c r="A233" s="97">
        <v>232</v>
      </c>
      <c r="B233" s="100">
        <f>IF(A233&lt;[1]Calculs!$B$61*12+2,[1]Calculs!$B$64,"")</f>
        <v>712.18729757244512</v>
      </c>
      <c r="C233" s="100">
        <f>IF(A233&lt;([1]Calculs!$B$61*12+2),([1]Calculs!$B$62/12)*E233,"")</f>
        <v>62.557788673972581</v>
      </c>
      <c r="D233" s="100">
        <f>IF(A233&lt;([1]Calculs!$B$61*12+2),B233-C233,"")</f>
        <v>649.62950889847252</v>
      </c>
      <c r="E233" s="100">
        <f>IF(A233&lt;([1]Calculs!$B$61*12+2),E232-D232,"")</f>
        <v>46918.341505479439</v>
      </c>
      <c r="F233" s="98"/>
    </row>
    <row r="234" spans="1:6" ht="12.75" x14ac:dyDescent="0.2">
      <c r="A234" s="97">
        <v>233</v>
      </c>
      <c r="B234" s="100">
        <f>IF(A234&lt;[1]Calculs!$B$61*12+2,[1]Calculs!$B$64,"")</f>
        <v>712.18729757244512</v>
      </c>
      <c r="C234" s="100">
        <f>IF(A234&lt;([1]Calculs!$B$61*12+2),([1]Calculs!$B$62/12)*E234,"")</f>
        <v>61.691615995441289</v>
      </c>
      <c r="D234" s="100">
        <f>IF(A234&lt;([1]Calculs!$B$61*12+2),B234-C234,"")</f>
        <v>650.49568157700378</v>
      </c>
      <c r="E234" s="100">
        <f>IF(A234&lt;([1]Calculs!$B$61*12+2),E233-D233,"")</f>
        <v>46268.711996580969</v>
      </c>
      <c r="F234" s="98"/>
    </row>
    <row r="235" spans="1:6" ht="12.75" x14ac:dyDescent="0.2">
      <c r="A235" s="97">
        <v>234</v>
      </c>
      <c r="B235" s="100">
        <f>IF(A235&lt;[1]Calculs!$B$61*12+2,[1]Calculs!$B$64,"")</f>
        <v>712.18729757244512</v>
      </c>
      <c r="C235" s="100">
        <f>IF(A235&lt;([1]Calculs!$B$61*12+2),([1]Calculs!$B$62/12)*E235,"")</f>
        <v>60.824288420005281</v>
      </c>
      <c r="D235" s="100">
        <f>IF(A235&lt;([1]Calculs!$B$61*12+2),B235-C235,"")</f>
        <v>651.36300915243987</v>
      </c>
      <c r="E235" s="100">
        <f>IF(A235&lt;([1]Calculs!$B$61*12+2),E234-D234,"")</f>
        <v>45618.216315003963</v>
      </c>
      <c r="F235" s="98"/>
    </row>
    <row r="236" spans="1:6" ht="12.75" x14ac:dyDescent="0.2">
      <c r="A236" s="97">
        <v>235</v>
      </c>
      <c r="B236" s="100">
        <f>IF(A236&lt;[1]Calculs!$B$61*12+2,[1]Calculs!$B$64,"")</f>
        <v>712.18729757244512</v>
      </c>
      <c r="C236" s="100">
        <f>IF(A236&lt;([1]Calculs!$B$61*12+2),([1]Calculs!$B$62/12)*E236,"")</f>
        <v>59.955804407802027</v>
      </c>
      <c r="D236" s="100">
        <f>IF(A236&lt;([1]Calculs!$B$61*12+2),B236-C236,"")</f>
        <v>652.2314931646431</v>
      </c>
      <c r="E236" s="100">
        <f>IF(A236&lt;([1]Calculs!$B$61*12+2),E235-D235,"")</f>
        <v>44966.853305851524</v>
      </c>
      <c r="F236" s="98"/>
    </row>
    <row r="237" spans="1:6" ht="12.75" x14ac:dyDescent="0.2">
      <c r="A237" s="97">
        <v>236</v>
      </c>
      <c r="B237" s="100">
        <f>IF(A237&lt;[1]Calculs!$B$61*12+2,[1]Calculs!$B$64,"")</f>
        <v>712.18729757244512</v>
      </c>
      <c r="C237" s="100">
        <f>IF(A237&lt;([1]Calculs!$B$61*12+2),([1]Calculs!$B$62/12)*E237,"")</f>
        <v>59.08616241691584</v>
      </c>
      <c r="D237" s="100">
        <f>IF(A237&lt;([1]Calculs!$B$61*12+2),B237-C237,"")</f>
        <v>653.10113515552928</v>
      </c>
      <c r="E237" s="100">
        <f>IF(A237&lt;([1]Calculs!$B$61*12+2),E236-D236,"")</f>
        <v>44314.621812686884</v>
      </c>
      <c r="F237" s="98"/>
    </row>
    <row r="238" spans="1:6" ht="12.75" x14ac:dyDescent="0.2">
      <c r="A238" s="97">
        <v>237</v>
      </c>
      <c r="B238" s="100">
        <f>IF(A238&lt;[1]Calculs!$B$61*12+2,[1]Calculs!$B$64,"")</f>
        <v>712.18729757244512</v>
      </c>
      <c r="C238" s="100">
        <f>IF(A238&lt;([1]Calculs!$B$61*12+2),([1]Calculs!$B$62/12)*E238,"")</f>
        <v>58.215360903375142</v>
      </c>
      <c r="D238" s="100">
        <f>IF(A238&lt;([1]Calculs!$B$61*12+2),B238-C238,"")</f>
        <v>653.97193666906992</v>
      </c>
      <c r="E238" s="100">
        <f>IF(A238&lt;([1]Calculs!$B$61*12+2),E237-D237,"")</f>
        <v>43661.520677531356</v>
      </c>
      <c r="F238" s="98"/>
    </row>
    <row r="239" spans="1:6" ht="12.75" x14ac:dyDescent="0.2">
      <c r="A239" s="97">
        <v>238</v>
      </c>
      <c r="B239" s="100">
        <f>IF(A239&lt;[1]Calculs!$B$61*12+2,[1]Calculs!$B$64,"")</f>
        <v>712.18729757244512</v>
      </c>
      <c r="C239" s="100">
        <f>IF(A239&lt;([1]Calculs!$B$61*12+2),([1]Calculs!$B$62/12)*E239,"")</f>
        <v>57.343398321149714</v>
      </c>
      <c r="D239" s="100">
        <f>IF(A239&lt;([1]Calculs!$B$61*12+2),B239-C239,"")</f>
        <v>654.8438992512954</v>
      </c>
      <c r="E239" s="100">
        <f>IF(A239&lt;([1]Calculs!$B$61*12+2),E238-D238,"")</f>
        <v>43007.548740862287</v>
      </c>
      <c r="F239" s="98"/>
    </row>
    <row r="240" spans="1:6" ht="12.75" x14ac:dyDescent="0.2">
      <c r="A240" s="97">
        <v>239</v>
      </c>
      <c r="B240" s="100">
        <f>IF(A240&lt;[1]Calculs!$B$61*12+2,[1]Calculs!$B$64,"")</f>
        <v>712.18729757244512</v>
      </c>
      <c r="C240" s="100">
        <f>IF(A240&lt;([1]Calculs!$B$61*12+2),([1]Calculs!$B$62/12)*E240,"")</f>
        <v>56.470273122147987</v>
      </c>
      <c r="D240" s="100">
        <f>IF(A240&lt;([1]Calculs!$B$61*12+2),B240-C240,"")</f>
        <v>655.71702445029712</v>
      </c>
      <c r="E240" s="100">
        <f>IF(A240&lt;([1]Calculs!$B$61*12+2),E239-D239,"")</f>
        <v>42352.70484161099</v>
      </c>
      <c r="F240" s="98" t="s">
        <v>95</v>
      </c>
    </row>
    <row r="241" spans="1:6" ht="12.75" x14ac:dyDescent="0.2">
      <c r="A241" s="97">
        <v>240</v>
      </c>
      <c r="B241" s="100">
        <f>IF(A241&lt;[1]Calculs!$B$61*12+2,[1]Calculs!$B$64,"")</f>
        <v>712.18729757244512</v>
      </c>
      <c r="C241" s="100">
        <f>IF(A241&lt;([1]Calculs!$B$61*12+2),([1]Calculs!$B$62/12)*E241,"")</f>
        <v>55.595983756214252</v>
      </c>
      <c r="D241" s="100">
        <f>IF(A241&lt;([1]Calculs!$B$61*12+2),B241-C241,"")</f>
        <v>656.59131381623092</v>
      </c>
      <c r="E241" s="100">
        <f>IF(A241&lt;([1]Calculs!$B$61*12+2),E240-D240,"")</f>
        <v>41696.987817160691</v>
      </c>
      <c r="F241" s="101">
        <f>SUM(C230:C241)</f>
        <v>724.599552195981</v>
      </c>
    </row>
    <row r="242" spans="1:6" ht="12.75" x14ac:dyDescent="0.2">
      <c r="A242" s="97">
        <v>241</v>
      </c>
      <c r="B242" s="100">
        <f>IF(A242&lt;[1]Calculs!$B$61*12+2,[1]Calculs!$B$64,"")</f>
        <v>712.18729757244512</v>
      </c>
      <c r="C242" s="100">
        <f>IF(A242&lt;([1]Calculs!$B$61*12+2),([1]Calculs!$B$62/12)*E242,"")</f>
        <v>54.720528671125948</v>
      </c>
      <c r="D242" s="100">
        <f>IF(A242&lt;([1]Calculs!$B$61*12+2),B242-C242,"")</f>
        <v>657.46676890131914</v>
      </c>
      <c r="E242" s="100">
        <f>IF(A242&lt;([1]Calculs!$B$61*12+2),E241-D241,"")</f>
        <v>41040.396503344462</v>
      </c>
      <c r="F242" s="98"/>
    </row>
    <row r="243" spans="1:6" ht="12.75" x14ac:dyDescent="0.2">
      <c r="A243" s="97">
        <v>242</v>
      </c>
      <c r="B243" s="100">
        <f>IF(A243&lt;[1]Calculs!$B$61*12+2,[1]Calculs!$B$64,"")</f>
        <v>712.18729757244512</v>
      </c>
      <c r="C243" s="100">
        <f>IF(A243&lt;([1]Calculs!$B$61*12+2),([1]Calculs!$B$62/12)*E243,"")</f>
        <v>53.843906312590853</v>
      </c>
      <c r="D243" s="100">
        <f>IF(A243&lt;([1]Calculs!$B$61*12+2),B243-C243,"")</f>
        <v>658.34339125985423</v>
      </c>
      <c r="E243" s="100">
        <f>IF(A243&lt;([1]Calculs!$B$61*12+2),E242-D242,"")</f>
        <v>40382.92973444314</v>
      </c>
      <c r="F243" s="98"/>
    </row>
    <row r="244" spans="1:6" ht="12.75" x14ac:dyDescent="0.2">
      <c r="A244" s="97">
        <v>243</v>
      </c>
      <c r="B244" s="100">
        <f>IF(A244&lt;[1]Calculs!$B$61*12+2,[1]Calculs!$B$64,"")</f>
        <v>712.18729757244512</v>
      </c>
      <c r="C244" s="100">
        <f>IF(A244&lt;([1]Calculs!$B$61*12+2),([1]Calculs!$B$62/12)*E244,"")</f>
        <v>52.966115124244375</v>
      </c>
      <c r="D244" s="100">
        <f>IF(A244&lt;([1]Calculs!$B$61*12+2),B244-C244,"")</f>
        <v>659.22118244820069</v>
      </c>
      <c r="E244" s="100">
        <f>IF(A244&lt;([1]Calculs!$B$61*12+2),E243-D243,"")</f>
        <v>39724.586343183284</v>
      </c>
      <c r="F244" s="98"/>
    </row>
    <row r="245" spans="1:6" ht="12.75" x14ac:dyDescent="0.2">
      <c r="A245" s="97">
        <v>244</v>
      </c>
      <c r="B245" s="100">
        <f>IF(A245&lt;[1]Calculs!$B$61*12+2,[1]Calculs!$B$64,"")</f>
        <v>712.18729757244512</v>
      </c>
      <c r="C245" s="100">
        <f>IF(A245&lt;([1]Calculs!$B$61*12+2),([1]Calculs!$B$62/12)*E245,"")</f>
        <v>52.087153547646778</v>
      </c>
      <c r="D245" s="100">
        <f>IF(A245&lt;([1]Calculs!$B$61*12+2),B245-C245,"")</f>
        <v>660.10014402479828</v>
      </c>
      <c r="E245" s="100">
        <f>IF(A245&lt;([1]Calculs!$B$61*12+2),E244-D244,"")</f>
        <v>39065.365160735084</v>
      </c>
      <c r="F245" s="98"/>
    </row>
    <row r="246" spans="1:6" ht="12.75" x14ac:dyDescent="0.2">
      <c r="A246" s="97">
        <v>245</v>
      </c>
      <c r="B246" s="100">
        <f>IF(A246&lt;[1]Calculs!$B$61*12+2,[1]Calculs!$B$64,"")</f>
        <v>712.18729757244512</v>
      </c>
      <c r="C246" s="100">
        <f>IF(A246&lt;([1]Calculs!$B$61*12+2),([1]Calculs!$B$62/12)*E246,"")</f>
        <v>51.207020022280375</v>
      </c>
      <c r="D246" s="100">
        <f>IF(A246&lt;([1]Calculs!$B$61*12+2),B246-C246,"")</f>
        <v>660.98027755016471</v>
      </c>
      <c r="E246" s="100">
        <f>IF(A246&lt;([1]Calculs!$B$61*12+2),E245-D245,"")</f>
        <v>38405.265016710284</v>
      </c>
      <c r="F246" s="98"/>
    </row>
    <row r="247" spans="1:6" ht="12.75" x14ac:dyDescent="0.2">
      <c r="A247" s="97">
        <v>246</v>
      </c>
      <c r="B247" s="100">
        <f>IF(A247&lt;[1]Calculs!$B$61*12+2,[1]Calculs!$B$64,"")</f>
        <v>712.18729757244512</v>
      </c>
      <c r="C247" s="100">
        <f>IF(A247&lt;([1]Calculs!$B$61*12+2),([1]Calculs!$B$62/12)*E247,"")</f>
        <v>50.325712985546822</v>
      </c>
      <c r="D247" s="100">
        <f>IF(A247&lt;([1]Calculs!$B$61*12+2),B247-C247,"")</f>
        <v>661.86158458689829</v>
      </c>
      <c r="E247" s="100">
        <f>IF(A247&lt;([1]Calculs!$B$61*12+2),E246-D246,"")</f>
        <v>37744.284739160117</v>
      </c>
      <c r="F247" s="98"/>
    </row>
    <row r="248" spans="1:6" ht="12.75" x14ac:dyDescent="0.2">
      <c r="A248" s="97">
        <v>247</v>
      </c>
      <c r="B248" s="100">
        <f>IF(A248&lt;[1]Calculs!$B$61*12+2,[1]Calculs!$B$64,"")</f>
        <v>712.18729757244512</v>
      </c>
      <c r="C248" s="100">
        <f>IF(A248&lt;([1]Calculs!$B$61*12+2),([1]Calculs!$B$62/12)*E248,"")</f>
        <v>49.443230872764289</v>
      </c>
      <c r="D248" s="100">
        <f>IF(A248&lt;([1]Calculs!$B$61*12+2),B248-C248,"")</f>
        <v>662.74406669968084</v>
      </c>
      <c r="E248" s="100">
        <f>IF(A248&lt;([1]Calculs!$B$61*12+2),E247-D247,"")</f>
        <v>37082.423154573218</v>
      </c>
      <c r="F248" s="98"/>
    </row>
    <row r="249" spans="1:6" ht="12.75" x14ac:dyDescent="0.2">
      <c r="A249" s="97">
        <v>248</v>
      </c>
      <c r="B249" s="100">
        <f>IF(A249&lt;[1]Calculs!$B$61*12+2,[1]Calculs!$B$64,"")</f>
        <v>712.18729757244512</v>
      </c>
      <c r="C249" s="100">
        <f>IF(A249&lt;([1]Calculs!$B$61*12+2),([1]Calculs!$B$62/12)*E249,"")</f>
        <v>48.559572117164713</v>
      </c>
      <c r="D249" s="100">
        <f>IF(A249&lt;([1]Calculs!$B$61*12+2),B249-C249,"")</f>
        <v>663.62772545528037</v>
      </c>
      <c r="E249" s="100">
        <f>IF(A249&lt;([1]Calculs!$B$61*12+2),E248-D248,"")</f>
        <v>36419.679087873534</v>
      </c>
      <c r="F249" s="98"/>
    </row>
    <row r="250" spans="1:6" ht="12.75" x14ac:dyDescent="0.2">
      <c r="A250" s="97">
        <v>249</v>
      </c>
      <c r="B250" s="100">
        <f>IF(A250&lt;[1]Calculs!$B$61*12+2,[1]Calculs!$B$64,"")</f>
        <v>712.18729757244512</v>
      </c>
      <c r="C250" s="100">
        <f>IF(A250&lt;([1]Calculs!$B$61*12+2),([1]Calculs!$B$62/12)*E250,"")</f>
        <v>47.674735149891006</v>
      </c>
      <c r="D250" s="100">
        <f>IF(A250&lt;([1]Calculs!$B$61*12+2),B250-C250,"")</f>
        <v>664.51256242255408</v>
      </c>
      <c r="E250" s="100">
        <f>IF(A250&lt;([1]Calculs!$B$61*12+2),E249-D249,"")</f>
        <v>35756.051362418257</v>
      </c>
      <c r="F250" s="98"/>
    </row>
    <row r="251" spans="1:6" ht="12.75" x14ac:dyDescent="0.2">
      <c r="A251" s="97">
        <v>250</v>
      </c>
      <c r="B251" s="100">
        <f>IF(A251&lt;[1]Calculs!$B$61*12+2,[1]Calculs!$B$64,"")</f>
        <v>712.18729757244512</v>
      </c>
      <c r="C251" s="100">
        <f>IF(A251&lt;([1]Calculs!$B$61*12+2),([1]Calculs!$B$62/12)*E251,"")</f>
        <v>46.788718399994266</v>
      </c>
      <c r="D251" s="100">
        <f>IF(A251&lt;([1]Calculs!$B$61*12+2),B251-C251,"")</f>
        <v>665.39857917245081</v>
      </c>
      <c r="E251" s="100">
        <f>IF(A251&lt;([1]Calculs!$B$61*12+2),E250-D250,"")</f>
        <v>35091.538799995702</v>
      </c>
      <c r="F251" s="98"/>
    </row>
    <row r="252" spans="1:6" ht="12.75" x14ac:dyDescent="0.2">
      <c r="A252" s="97">
        <v>251</v>
      </c>
      <c r="B252" s="100">
        <f>IF(A252&lt;[1]Calculs!$B$61*12+2,[1]Calculs!$B$64,"")</f>
        <v>712.18729757244512</v>
      </c>
      <c r="C252" s="100">
        <f>IF(A252&lt;([1]Calculs!$B$61*12+2),([1]Calculs!$B$62/12)*E252,"")</f>
        <v>45.901520294431002</v>
      </c>
      <c r="D252" s="100">
        <f>IF(A252&lt;([1]Calculs!$B$61*12+2),B252-C252,"")</f>
        <v>666.28577727801417</v>
      </c>
      <c r="E252" s="100">
        <f>IF(A252&lt;([1]Calculs!$B$61*12+2),E251-D251,"")</f>
        <v>34426.140220823254</v>
      </c>
      <c r="F252" s="98" t="s">
        <v>96</v>
      </c>
    </row>
    <row r="253" spans="1:6" ht="12.75" x14ac:dyDescent="0.2">
      <c r="A253" s="97">
        <v>252</v>
      </c>
      <c r="B253" s="100">
        <f>IF(A253&lt;[1]Calculs!$B$61*12+2,[1]Calculs!$B$64,"")</f>
        <v>712.18729757244512</v>
      </c>
      <c r="C253" s="100">
        <f>IF(A253&lt;([1]Calculs!$B$61*12+2),([1]Calculs!$B$62/12)*E253,"")</f>
        <v>45.01313925806032</v>
      </c>
      <c r="D253" s="100">
        <f>IF(A253&lt;([1]Calculs!$B$61*12+2),B253-C253,"")</f>
        <v>667.17415831438484</v>
      </c>
      <c r="E253" s="100">
        <f>IF(A253&lt;([1]Calculs!$B$61*12+2),E252-D252,"")</f>
        <v>33759.854443545242</v>
      </c>
      <c r="F253" s="101">
        <f>SUM(C242:C253)</f>
        <v>598.53135275574061</v>
      </c>
    </row>
    <row r="254" spans="1:6" ht="12.75" x14ac:dyDescent="0.2">
      <c r="A254" s="97">
        <v>253</v>
      </c>
      <c r="B254" s="100">
        <f>IF(A254&lt;[1]Calculs!$B$61*12+2,[1]Calculs!$B$64,"")</f>
        <v>712.18729757244512</v>
      </c>
      <c r="C254" s="100">
        <f>IF(A254&lt;([1]Calculs!$B$61*12+2),([1]Calculs!$B$62/12)*E254,"")</f>
        <v>44.12357371364115</v>
      </c>
      <c r="D254" s="100">
        <f>IF(A254&lt;([1]Calculs!$B$61*12+2),B254-C254,"")</f>
        <v>668.063723858804</v>
      </c>
      <c r="E254" s="100">
        <f>IF(A254&lt;([1]Calculs!$B$61*12+2),E253-D253,"")</f>
        <v>33092.680285230861</v>
      </c>
      <c r="F254" s="98"/>
    </row>
    <row r="255" spans="1:6" ht="12.75" x14ac:dyDescent="0.2">
      <c r="A255" s="97">
        <v>254</v>
      </c>
      <c r="B255" s="100">
        <f>IF(A255&lt;[1]Calculs!$B$61*12+2,[1]Calculs!$B$64,"")</f>
        <v>712.18729757244512</v>
      </c>
      <c r="C255" s="100">
        <f>IF(A255&lt;([1]Calculs!$B$61*12+2),([1]Calculs!$B$62/12)*E255,"")</f>
        <v>43.232822081829411</v>
      </c>
      <c r="D255" s="100">
        <f>IF(A255&lt;([1]Calculs!$B$61*12+2),B255-C255,"")</f>
        <v>668.95447549061566</v>
      </c>
      <c r="E255" s="100">
        <f>IF(A255&lt;([1]Calculs!$B$61*12+2),E254-D254,"")</f>
        <v>32424.616561372059</v>
      </c>
      <c r="F255" s="98"/>
    </row>
    <row r="256" spans="1:6" ht="12.75" x14ac:dyDescent="0.2">
      <c r="A256" s="97">
        <v>255</v>
      </c>
      <c r="B256" s="100">
        <f>IF(A256&lt;[1]Calculs!$B$61*12+2,[1]Calculs!$B$64,"")</f>
        <v>712.18729757244512</v>
      </c>
      <c r="C256" s="100">
        <f>IF(A256&lt;([1]Calculs!$B$61*12+2),([1]Calculs!$B$62/12)*E256,"")</f>
        <v>42.340882781175253</v>
      </c>
      <c r="D256" s="100">
        <f>IF(A256&lt;([1]Calculs!$B$61*12+2),B256-C256,"")</f>
        <v>669.84641479126981</v>
      </c>
      <c r="E256" s="100">
        <f>IF(A256&lt;([1]Calculs!$B$61*12+2),E255-D255,"")</f>
        <v>31755.662085881442</v>
      </c>
      <c r="F256" s="98"/>
    </row>
    <row r="257" spans="1:6" ht="12.75" x14ac:dyDescent="0.2">
      <c r="A257" s="97">
        <v>256</v>
      </c>
      <c r="B257" s="100">
        <f>IF(A257&lt;[1]Calculs!$B$61*12+2,[1]Calculs!$B$64,"")</f>
        <v>712.18729757244512</v>
      </c>
      <c r="C257" s="100">
        <f>IF(A257&lt;([1]Calculs!$B$61*12+2),([1]Calculs!$B$62/12)*E257,"")</f>
        <v>41.447754228120225</v>
      </c>
      <c r="D257" s="100">
        <f>IF(A257&lt;([1]Calculs!$B$61*12+2),B257-C257,"")</f>
        <v>670.73954334432494</v>
      </c>
      <c r="E257" s="100">
        <f>IF(A257&lt;([1]Calculs!$B$61*12+2),E256-D256,"")</f>
        <v>31085.815671090171</v>
      </c>
      <c r="F257" s="98"/>
    </row>
    <row r="258" spans="1:6" ht="12.75" x14ac:dyDescent="0.2">
      <c r="A258" s="97">
        <v>257</v>
      </c>
      <c r="B258" s="100">
        <f>IF(A258&lt;[1]Calculs!$B$61*12+2,[1]Calculs!$B$64,"")</f>
        <v>712.18729757244512</v>
      </c>
      <c r="C258" s="100">
        <f>IF(A258&lt;([1]Calculs!$B$61*12+2),([1]Calculs!$B$62/12)*E258,"")</f>
        <v>40.553434836994462</v>
      </c>
      <c r="D258" s="100">
        <f>IF(A258&lt;([1]Calculs!$B$61*12+2),B258-C258,"")</f>
        <v>671.63386273545063</v>
      </c>
      <c r="E258" s="100">
        <f>IF(A258&lt;([1]Calculs!$B$61*12+2),E257-D257,"")</f>
        <v>30415.076127745848</v>
      </c>
      <c r="F258" s="98"/>
    </row>
    <row r="259" spans="1:6" ht="12.75" x14ac:dyDescent="0.2">
      <c r="A259" s="97">
        <v>258</v>
      </c>
      <c r="B259" s="100">
        <f>IF(A259&lt;[1]Calculs!$B$61*12+2,[1]Calculs!$B$64,"")</f>
        <v>712.18729757244512</v>
      </c>
      <c r="C259" s="100">
        <f>IF(A259&lt;([1]Calculs!$B$61*12+2),([1]Calculs!$B$62/12)*E259,"")</f>
        <v>39.657923020013861</v>
      </c>
      <c r="D259" s="100">
        <f>IF(A259&lt;([1]Calculs!$B$61*12+2),B259-C259,"")</f>
        <v>672.52937455243125</v>
      </c>
      <c r="E259" s="100">
        <f>IF(A259&lt;([1]Calculs!$B$61*12+2),E258-D258,"")</f>
        <v>29743.442265010399</v>
      </c>
      <c r="F259" s="98"/>
    </row>
    <row r="260" spans="1:6" ht="12.75" x14ac:dyDescent="0.2">
      <c r="A260" s="97">
        <v>259</v>
      </c>
      <c r="B260" s="100">
        <f>IF(A260&lt;[1]Calculs!$B$61*12+2,[1]Calculs!$B$64,"")</f>
        <v>712.18729757244512</v>
      </c>
      <c r="C260" s="100">
        <f>IF(A260&lt;([1]Calculs!$B$61*12+2),([1]Calculs!$B$62/12)*E260,"")</f>
        <v>38.761217187277289</v>
      </c>
      <c r="D260" s="100">
        <f>IF(A260&lt;([1]Calculs!$B$61*12+2),B260-C260,"")</f>
        <v>673.42608038516778</v>
      </c>
      <c r="E260" s="100">
        <f>IF(A260&lt;([1]Calculs!$B$61*12+2),E259-D259,"")</f>
        <v>29070.912890457967</v>
      </c>
      <c r="F260" s="98"/>
    </row>
    <row r="261" spans="1:6" ht="12.75" x14ac:dyDescent="0.2">
      <c r="A261" s="97">
        <v>260</v>
      </c>
      <c r="B261" s="100">
        <f>IF(A261&lt;[1]Calculs!$B$61*12+2,[1]Calculs!$B$64,"")</f>
        <v>712.18729757244512</v>
      </c>
      <c r="C261" s="100">
        <f>IF(A261&lt;([1]Calculs!$B$61*12+2),([1]Calculs!$B$62/12)*E261,"")</f>
        <v>37.863315746763732</v>
      </c>
      <c r="D261" s="100">
        <f>IF(A261&lt;([1]Calculs!$B$61*12+2),B261-C261,"")</f>
        <v>674.32398182568136</v>
      </c>
      <c r="E261" s="100">
        <f>IF(A261&lt;([1]Calculs!$B$61*12+2),E260-D260,"")</f>
        <v>28397.486810072798</v>
      </c>
      <c r="F261" s="98"/>
    </row>
    <row r="262" spans="1:6" ht="12.75" x14ac:dyDescent="0.2">
      <c r="A262" s="97">
        <v>261</v>
      </c>
      <c r="B262" s="100">
        <f>IF(A262&lt;[1]Calculs!$B$61*12+2,[1]Calculs!$B$64,"")</f>
        <v>712.18729757244512</v>
      </c>
      <c r="C262" s="100">
        <f>IF(A262&lt;([1]Calculs!$B$61*12+2),([1]Calculs!$B$62/12)*E262,"")</f>
        <v>36.964217104329485</v>
      </c>
      <c r="D262" s="100">
        <f>IF(A262&lt;([1]Calculs!$B$61*12+2),B262-C262,"")</f>
        <v>675.22308046811565</v>
      </c>
      <c r="E262" s="100">
        <f>IF(A262&lt;([1]Calculs!$B$61*12+2),E261-D261,"")</f>
        <v>27723.162828247117</v>
      </c>
      <c r="F262" s="98"/>
    </row>
    <row r="263" spans="1:6" ht="12.75" x14ac:dyDescent="0.2">
      <c r="A263" s="97">
        <v>262</v>
      </c>
      <c r="B263" s="100">
        <f>IF(A263&lt;[1]Calculs!$B$61*12+2,[1]Calculs!$B$64,"")</f>
        <v>712.18729757244512</v>
      </c>
      <c r="C263" s="100">
        <f>IF(A263&lt;([1]Calculs!$B$61*12+2),([1]Calculs!$B$62/12)*E263,"")</f>
        <v>36.063919663705335</v>
      </c>
      <c r="D263" s="100">
        <f>IF(A263&lt;([1]Calculs!$B$61*12+2),B263-C263,"")</f>
        <v>676.12337790873983</v>
      </c>
      <c r="E263" s="100">
        <f>IF(A263&lt;([1]Calculs!$B$61*12+2),E262-D262,"")</f>
        <v>27047.939747779001</v>
      </c>
      <c r="F263" s="98"/>
    </row>
    <row r="264" spans="1:6" ht="12.75" x14ac:dyDescent="0.2">
      <c r="A264" s="97">
        <v>263</v>
      </c>
      <c r="B264" s="100">
        <f>IF(A264&lt;[1]Calculs!$B$61*12+2,[1]Calculs!$B$64,"")</f>
        <v>712.18729757244512</v>
      </c>
      <c r="C264" s="100">
        <f>IF(A264&lt;([1]Calculs!$B$61*12+2),([1]Calculs!$B$62/12)*E264,"")</f>
        <v>35.162421826493677</v>
      </c>
      <c r="D264" s="100">
        <f>IF(A264&lt;([1]Calculs!$B$61*12+2),B264-C264,"")</f>
        <v>677.02487574595148</v>
      </c>
      <c r="E264" s="100">
        <f>IF(A264&lt;([1]Calculs!$B$61*12+2),E263-D263,"")</f>
        <v>26371.816369870259</v>
      </c>
      <c r="F264" s="98" t="s">
        <v>97</v>
      </c>
    </row>
    <row r="265" spans="1:6" ht="12.75" x14ac:dyDescent="0.2">
      <c r="A265" s="97">
        <v>264</v>
      </c>
      <c r="B265" s="100">
        <f>IF(A265&lt;[1]Calculs!$B$61*12+2,[1]Calculs!$B$64,"")</f>
        <v>712.18729757244512</v>
      </c>
      <c r="C265" s="100">
        <f>IF(A265&lt;([1]Calculs!$B$61*12+2),([1]Calculs!$B$62/12)*E265,"")</f>
        <v>34.259721992165744</v>
      </c>
      <c r="D265" s="100">
        <f>IF(A265&lt;([1]Calculs!$B$61*12+2),B265-C265,"")</f>
        <v>677.92757558027938</v>
      </c>
      <c r="E265" s="100">
        <f>IF(A265&lt;([1]Calculs!$B$61*12+2),E264-D264,"")</f>
        <v>25694.791494124307</v>
      </c>
      <c r="F265" s="101">
        <f>SUM(C254:C265)</f>
        <v>470.43120418250965</v>
      </c>
    </row>
    <row r="266" spans="1:6" ht="12.75" x14ac:dyDescent="0.2">
      <c r="A266" s="97">
        <v>265</v>
      </c>
      <c r="B266" s="100">
        <f>IF(A266&lt;[1]Calculs!$B$61*12+2,[1]Calculs!$B$64,"")</f>
        <v>712.18729757244512</v>
      </c>
      <c r="C266" s="100">
        <f>IF(A266&lt;([1]Calculs!$B$61*12+2),([1]Calculs!$B$62/12)*E266,"")</f>
        <v>33.355818558058701</v>
      </c>
      <c r="D266" s="100">
        <f>IF(A266&lt;([1]Calculs!$B$61*12+2),B266-C266,"")</f>
        <v>678.83147901438645</v>
      </c>
      <c r="E266" s="100">
        <f>IF(A266&lt;([1]Calculs!$B$61*12+2),E265-D265,"")</f>
        <v>25016.863918544026</v>
      </c>
      <c r="F266" s="98"/>
    </row>
    <row r="267" spans="1:6" ht="12.75" x14ac:dyDescent="0.2">
      <c r="A267" s="97">
        <v>266</v>
      </c>
      <c r="B267" s="100">
        <f>IF(A267&lt;[1]Calculs!$B$61*12+2,[1]Calculs!$B$64,"")</f>
        <v>712.18729757244512</v>
      </c>
      <c r="C267" s="100">
        <f>IF(A267&lt;([1]Calculs!$B$61*12+2),([1]Calculs!$B$62/12)*E267,"")</f>
        <v>32.450709919372855</v>
      </c>
      <c r="D267" s="100">
        <f>IF(A267&lt;([1]Calculs!$B$61*12+2),B267-C267,"")</f>
        <v>679.73658765307232</v>
      </c>
      <c r="E267" s="100">
        <f>IF(A267&lt;([1]Calculs!$B$61*12+2),E266-D266,"")</f>
        <v>24338.032439529641</v>
      </c>
      <c r="F267" s="98"/>
    </row>
    <row r="268" spans="1:6" ht="12.75" x14ac:dyDescent="0.2">
      <c r="A268" s="97">
        <v>267</v>
      </c>
      <c r="B268" s="100">
        <f>IF(A268&lt;[1]Calculs!$B$61*12+2,[1]Calculs!$B$64,"")</f>
        <v>712.18729757244512</v>
      </c>
      <c r="C268" s="100">
        <f>IF(A268&lt;([1]Calculs!$B$61*12+2),([1]Calculs!$B$62/12)*E268,"")</f>
        <v>31.544394469168758</v>
      </c>
      <c r="D268" s="100">
        <f>IF(A268&lt;([1]Calculs!$B$61*12+2),B268-C268,"")</f>
        <v>680.64290310327635</v>
      </c>
      <c r="E268" s="100">
        <f>IF(A268&lt;([1]Calculs!$B$61*12+2),E267-D267,"")</f>
        <v>23658.29585187657</v>
      </c>
      <c r="F268" s="98"/>
    </row>
    <row r="269" spans="1:6" ht="12.75" x14ac:dyDescent="0.2">
      <c r="A269" s="97">
        <v>268</v>
      </c>
      <c r="B269" s="100">
        <f>IF(A269&lt;[1]Calculs!$B$61*12+2,[1]Calculs!$B$64,"")</f>
        <v>712.18729757244512</v>
      </c>
      <c r="C269" s="100">
        <f>IF(A269&lt;([1]Calculs!$B$61*12+2),([1]Calculs!$B$62/12)*E269,"")</f>
        <v>30.636870598364393</v>
      </c>
      <c r="D269" s="100">
        <f>IF(A269&lt;([1]Calculs!$B$61*12+2),B269-C269,"")</f>
        <v>681.55042697408078</v>
      </c>
      <c r="E269" s="100">
        <f>IF(A269&lt;([1]Calculs!$B$61*12+2),E268-D268,"")</f>
        <v>22977.652948773295</v>
      </c>
      <c r="F269" s="98"/>
    </row>
    <row r="270" spans="1:6" ht="12.75" x14ac:dyDescent="0.2">
      <c r="A270" s="97">
        <v>269</v>
      </c>
      <c r="B270" s="100">
        <f>IF(A270&lt;[1]Calculs!$B$61*12+2,[1]Calculs!$B$64,"")</f>
        <v>712.18729757244512</v>
      </c>
      <c r="C270" s="100">
        <f>IF(A270&lt;([1]Calculs!$B$61*12+2),([1]Calculs!$B$62/12)*E270,"")</f>
        <v>29.728136695732285</v>
      </c>
      <c r="D270" s="100">
        <f>IF(A270&lt;([1]Calculs!$B$61*12+2),B270-C270,"")</f>
        <v>682.45916087671287</v>
      </c>
      <c r="E270" s="100">
        <f>IF(A270&lt;([1]Calculs!$B$61*12+2),E269-D269,"")</f>
        <v>22296.102521799214</v>
      </c>
      <c r="F270" s="98"/>
    </row>
    <row r="271" spans="1:6" ht="12.75" x14ac:dyDescent="0.2">
      <c r="A271" s="97">
        <v>270</v>
      </c>
      <c r="B271" s="100">
        <f>IF(A271&lt;[1]Calculs!$B$61*12+2,[1]Calculs!$B$64,"")</f>
        <v>712.18729757244512</v>
      </c>
      <c r="C271" s="100">
        <f>IF(A271&lt;([1]Calculs!$B$61*12+2),([1]Calculs!$B$62/12)*E271,"")</f>
        <v>28.81819114789667</v>
      </c>
      <c r="D271" s="100">
        <f>IF(A271&lt;([1]Calculs!$B$61*12+2),B271-C271,"")</f>
        <v>683.36910642454848</v>
      </c>
      <c r="E271" s="100">
        <f>IF(A271&lt;([1]Calculs!$B$61*12+2),E270-D270,"")</f>
        <v>21613.643360922502</v>
      </c>
      <c r="F271" s="98"/>
    </row>
    <row r="272" spans="1:6" ht="12.75" x14ac:dyDescent="0.2">
      <c r="A272" s="97">
        <v>271</v>
      </c>
      <c r="B272" s="100">
        <f>IF(A272&lt;[1]Calculs!$B$61*12+2,[1]Calculs!$B$64,"")</f>
        <v>712.18729757244512</v>
      </c>
      <c r="C272" s="100">
        <f>IF(A272&lt;([1]Calculs!$B$61*12+2),([1]Calculs!$B$62/12)*E272,"")</f>
        <v>27.907032339330605</v>
      </c>
      <c r="D272" s="100">
        <f>IF(A272&lt;([1]Calculs!$B$61*12+2),B272-C272,"")</f>
        <v>684.28026523311451</v>
      </c>
      <c r="E272" s="100">
        <f>IF(A272&lt;([1]Calculs!$B$61*12+2),E271-D271,"")</f>
        <v>20930.274254497956</v>
      </c>
      <c r="F272" s="98"/>
    </row>
    <row r="273" spans="1:6" ht="12.75" x14ac:dyDescent="0.2">
      <c r="A273" s="97">
        <v>272</v>
      </c>
      <c r="B273" s="100">
        <f>IF(A273&lt;[1]Calculs!$B$61*12+2,[1]Calculs!$B$64,"")</f>
        <v>712.18729757244512</v>
      </c>
      <c r="C273" s="100">
        <f>IF(A273&lt;([1]Calculs!$B$61*12+2),([1]Calculs!$B$62/12)*E273,"")</f>
        <v>26.99465865235312</v>
      </c>
      <c r="D273" s="100">
        <f>IF(A273&lt;([1]Calculs!$B$61*12+2),B273-C273,"")</f>
        <v>685.19263892009201</v>
      </c>
      <c r="E273" s="100">
        <f>IF(A273&lt;([1]Calculs!$B$61*12+2),E272-D272,"")</f>
        <v>20245.99398926484</v>
      </c>
      <c r="F273" s="98"/>
    </row>
    <row r="274" spans="1:6" ht="12.75" x14ac:dyDescent="0.2">
      <c r="A274" s="97">
        <v>273</v>
      </c>
      <c r="B274" s="100">
        <f>IF(A274&lt;[1]Calculs!$B$61*12+2,[1]Calculs!$B$64,"")</f>
        <v>712.18729757244512</v>
      </c>
      <c r="C274" s="100">
        <f>IF(A274&lt;([1]Calculs!$B$61*12+2),([1]Calculs!$B$62/12)*E274,"")</f>
        <v>26.081068467126329</v>
      </c>
      <c r="D274" s="100">
        <f>IF(A274&lt;([1]Calculs!$B$61*12+2),B274-C274,"")</f>
        <v>686.10622910531879</v>
      </c>
      <c r="E274" s="100">
        <f>IF(A274&lt;([1]Calculs!$B$61*12+2),E273-D273,"")</f>
        <v>19560.801350344747</v>
      </c>
      <c r="F274" s="98"/>
    </row>
    <row r="275" spans="1:6" ht="12.75" x14ac:dyDescent="0.2">
      <c r="A275" s="97">
        <v>274</v>
      </c>
      <c r="B275" s="100">
        <f>IF(A275&lt;[1]Calculs!$B$61*12+2,[1]Calculs!$B$64,"")</f>
        <v>712.18729757244512</v>
      </c>
      <c r="C275" s="100">
        <f>IF(A275&lt;([1]Calculs!$B$61*12+2),([1]Calculs!$B$62/12)*E275,"")</f>
        <v>25.16626016165257</v>
      </c>
      <c r="D275" s="100">
        <f>IF(A275&lt;([1]Calculs!$B$61*12+2),B275-C275,"")</f>
        <v>687.02103741079259</v>
      </c>
      <c r="E275" s="100">
        <f>IF(A275&lt;([1]Calculs!$B$61*12+2),E274-D274,"")</f>
        <v>18874.695121239427</v>
      </c>
      <c r="F275" s="98"/>
    </row>
    <row r="276" spans="1:6" ht="12.75" x14ac:dyDescent="0.2">
      <c r="A276" s="97">
        <v>275</v>
      </c>
      <c r="B276" s="100">
        <f>IF(A276&lt;[1]Calculs!$B$61*12+2,[1]Calculs!$B$64,"")</f>
        <v>712.18729757244512</v>
      </c>
      <c r="C276" s="100">
        <f>IF(A276&lt;([1]Calculs!$B$61*12+2),([1]Calculs!$B$62/12)*E276,"")</f>
        <v>24.250232111771513</v>
      </c>
      <c r="D276" s="100">
        <f>IF(A276&lt;([1]Calculs!$B$61*12+2),B276-C276,"")</f>
        <v>687.93706546067358</v>
      </c>
      <c r="E276" s="100">
        <f>IF(A276&lt;([1]Calculs!$B$61*12+2),E275-D275,"")</f>
        <v>18187.674083828635</v>
      </c>
      <c r="F276" s="98" t="s">
        <v>98</v>
      </c>
    </row>
    <row r="277" spans="1:6" ht="12.75" x14ac:dyDescent="0.2">
      <c r="A277" s="97">
        <v>276</v>
      </c>
      <c r="B277" s="100">
        <f>IF(A277&lt;[1]Calculs!$B$61*12+2,[1]Calculs!$B$64,"")</f>
        <v>712.18729757244512</v>
      </c>
      <c r="C277" s="100">
        <f>IF(A277&lt;([1]Calculs!$B$61*12+2),([1]Calculs!$B$62/12)*E277,"")</f>
        <v>23.332982691157284</v>
      </c>
      <c r="D277" s="100">
        <f>IF(A277&lt;([1]Calculs!$B$61*12+2),B277-C277,"")</f>
        <v>688.85431488128779</v>
      </c>
      <c r="E277" s="100">
        <f>IF(A277&lt;([1]Calculs!$B$61*12+2),E276-D276,"")</f>
        <v>17499.737018367963</v>
      </c>
      <c r="F277" s="101">
        <f>SUM(C266:C277)</f>
        <v>340.26635581198514</v>
      </c>
    </row>
    <row r="278" spans="1:6" ht="12.75" x14ac:dyDescent="0.2">
      <c r="A278" s="97">
        <v>277</v>
      </c>
      <c r="B278" s="100">
        <f>IF(A278&lt;[1]Calculs!$B$61*12+2,[1]Calculs!$B$64,"")</f>
        <v>712.18729757244512</v>
      </c>
      <c r="C278" s="100">
        <f>IF(A278&lt;([1]Calculs!$B$61*12+2),([1]Calculs!$B$62/12)*E278,"")</f>
        <v>22.414510271315567</v>
      </c>
      <c r="D278" s="100">
        <f>IF(A278&lt;([1]Calculs!$B$61*12+2),B278-C278,"")</f>
        <v>689.7727873011296</v>
      </c>
      <c r="E278" s="100">
        <f>IF(A278&lt;([1]Calculs!$B$61*12+2),E277-D277,"")</f>
        <v>16810.882703486677</v>
      </c>
      <c r="F278" s="98"/>
    </row>
    <row r="279" spans="1:6" ht="12.75" x14ac:dyDescent="0.2">
      <c r="A279" s="97">
        <v>278</v>
      </c>
      <c r="B279" s="100">
        <f>IF(A279&lt;[1]Calculs!$B$61*12+2,[1]Calculs!$B$64,"")</f>
        <v>712.18729757244512</v>
      </c>
      <c r="C279" s="100">
        <f>IF(A279&lt;([1]Calculs!$B$61*12+2),([1]Calculs!$B$62/12)*E279,"")</f>
        <v>21.494813221580728</v>
      </c>
      <c r="D279" s="100">
        <f>IF(A279&lt;([1]Calculs!$B$61*12+2),B279-C279,"")</f>
        <v>690.69248435086433</v>
      </c>
      <c r="E279" s="100">
        <f>IF(A279&lt;([1]Calculs!$B$61*12+2),E278-D278,"")</f>
        <v>16121.109916185547</v>
      </c>
      <c r="F279" s="98"/>
    </row>
    <row r="280" spans="1:6" ht="12.75" x14ac:dyDescent="0.2">
      <c r="A280" s="97">
        <v>279</v>
      </c>
      <c r="B280" s="100">
        <f>IF(A280&lt;[1]Calculs!$B$61*12+2,[1]Calculs!$B$64,"")</f>
        <v>712.18729757244512</v>
      </c>
      <c r="C280" s="100">
        <f>IF(A280&lt;([1]Calculs!$B$61*12+2),([1]Calculs!$B$62/12)*E280,"")</f>
        <v>20.573889909112911</v>
      </c>
      <c r="D280" s="100">
        <f>IF(A280&lt;([1]Calculs!$B$61*12+2),B280-C280,"")</f>
        <v>691.61340766333217</v>
      </c>
      <c r="E280" s="100">
        <f>IF(A280&lt;([1]Calculs!$B$61*12+2),E279-D279,"")</f>
        <v>15430.417431834683</v>
      </c>
      <c r="F280" s="98"/>
    </row>
    <row r="281" spans="1:6" ht="12.75" x14ac:dyDescent="0.2">
      <c r="A281" s="97">
        <v>280</v>
      </c>
      <c r="B281" s="100">
        <f>IF(A281&lt;[1]Calculs!$B$61*12+2,[1]Calculs!$B$64,"")</f>
        <v>712.18729757244512</v>
      </c>
      <c r="C281" s="100">
        <f>IF(A281&lt;([1]Calculs!$B$61*12+2),([1]Calculs!$B$62/12)*E281,"")</f>
        <v>19.651738698895134</v>
      </c>
      <c r="D281" s="100">
        <f>IF(A281&lt;([1]Calculs!$B$61*12+2),B281-C281,"")</f>
        <v>692.53555887355003</v>
      </c>
      <c r="E281" s="100">
        <f>IF(A281&lt;([1]Calculs!$B$61*12+2),E280-D280,"")</f>
        <v>14738.804024171352</v>
      </c>
      <c r="F281" s="98"/>
    </row>
    <row r="282" spans="1:6" ht="12.75" x14ac:dyDescent="0.2">
      <c r="A282" s="97">
        <v>281</v>
      </c>
      <c r="B282" s="100">
        <f>IF(A282&lt;[1]Calculs!$B$61*12+2,[1]Calculs!$B$64,"")</f>
        <v>712.18729757244512</v>
      </c>
      <c r="C282" s="100">
        <f>IF(A282&lt;([1]Calculs!$B$61*12+2),([1]Calculs!$B$62/12)*E282,"")</f>
        <v>18.728357953730402</v>
      </c>
      <c r="D282" s="100">
        <f>IF(A282&lt;([1]Calculs!$B$61*12+2),B282-C282,"")</f>
        <v>693.45893961871468</v>
      </c>
      <c r="E282" s="100">
        <f>IF(A282&lt;([1]Calculs!$B$61*12+2),E281-D281,"")</f>
        <v>14046.268465297802</v>
      </c>
      <c r="F282" s="98"/>
    </row>
    <row r="283" spans="1:6" ht="12.75" x14ac:dyDescent="0.2">
      <c r="A283" s="97">
        <v>282</v>
      </c>
      <c r="B283" s="100">
        <f>IF(A283&lt;[1]Calculs!$B$61*12+2,[1]Calculs!$B$64,"")</f>
        <v>712.18729757244512</v>
      </c>
      <c r="C283" s="100">
        <f>IF(A283&lt;([1]Calculs!$B$61*12+2),([1]Calculs!$B$62/12)*E283,"")</f>
        <v>17.803746034238785</v>
      </c>
      <c r="D283" s="100">
        <f>IF(A283&lt;([1]Calculs!$B$61*12+2),B283-C283,"")</f>
        <v>694.38355153820635</v>
      </c>
      <c r="E283" s="100">
        <f>IF(A283&lt;([1]Calculs!$B$61*12+2),E282-D282,"")</f>
        <v>13352.809525679088</v>
      </c>
      <c r="F283" s="98"/>
    </row>
    <row r="284" spans="1:6" ht="12.75" x14ac:dyDescent="0.2">
      <c r="A284" s="97">
        <v>283</v>
      </c>
      <c r="B284" s="100">
        <f>IF(A284&lt;[1]Calculs!$B$61*12+2,[1]Calculs!$B$64,"")</f>
        <v>712.18729757244512</v>
      </c>
      <c r="C284" s="100">
        <f>IF(A284&lt;([1]Calculs!$B$61*12+2),([1]Calculs!$B$62/12)*E284,"")</f>
        <v>16.877901298854507</v>
      </c>
      <c r="D284" s="100">
        <f>IF(A284&lt;([1]Calculs!$B$61*12+2),B284-C284,"")</f>
        <v>695.30939627359066</v>
      </c>
      <c r="E284" s="100">
        <f>IF(A284&lt;([1]Calculs!$B$61*12+2),E283-D283,"")</f>
        <v>12658.42597414088</v>
      </c>
      <c r="F284" s="98"/>
    </row>
    <row r="285" spans="1:6" ht="12.75" x14ac:dyDescent="0.2">
      <c r="A285" s="97">
        <v>284</v>
      </c>
      <c r="B285" s="100">
        <f>IF(A285&lt;[1]Calculs!$B$61*12+2,[1]Calculs!$B$64,"")</f>
        <v>712.18729757244512</v>
      </c>
      <c r="C285" s="100">
        <f>IF(A285&lt;([1]Calculs!$B$61*12+2),([1]Calculs!$B$62/12)*E285,"")</f>
        <v>15.950822103823052</v>
      </c>
      <c r="D285" s="100">
        <f>IF(A285&lt;([1]Calculs!$B$61*12+2),B285-C285,"")</f>
        <v>696.23647546862207</v>
      </c>
      <c r="E285" s="100">
        <f>IF(A285&lt;([1]Calculs!$B$61*12+2),E284-D284,"")</f>
        <v>11963.116577867289</v>
      </c>
      <c r="F285" s="98"/>
    </row>
    <row r="286" spans="1:6" ht="12.75" x14ac:dyDescent="0.2">
      <c r="A286" s="97">
        <v>285</v>
      </c>
      <c r="B286" s="100">
        <f>IF(A286&lt;[1]Calculs!$B$61*12+2,[1]Calculs!$B$64,"")</f>
        <v>712.18729757244512</v>
      </c>
      <c r="C286" s="100">
        <f>IF(A286&lt;([1]Calculs!$B$61*12+2),([1]Calculs!$B$62/12)*E286,"")</f>
        <v>15.022506803198223</v>
      </c>
      <c r="D286" s="100">
        <f>IF(A286&lt;([1]Calculs!$B$61*12+2),B286-C286,"")</f>
        <v>697.16479076924691</v>
      </c>
      <c r="E286" s="100">
        <f>IF(A286&lt;([1]Calculs!$B$61*12+2),E285-D285,"")</f>
        <v>11266.880102398667</v>
      </c>
      <c r="F286" s="98"/>
    </row>
    <row r="287" spans="1:6" ht="12.75" x14ac:dyDescent="0.2">
      <c r="A287" s="97">
        <v>286</v>
      </c>
      <c r="B287" s="100">
        <f>IF(A287&lt;[1]Calculs!$B$61*12+2,[1]Calculs!$B$64,"")</f>
        <v>712.18729757244512</v>
      </c>
      <c r="C287" s="100">
        <f>IF(A287&lt;([1]Calculs!$B$61*12+2),([1]Calculs!$B$62/12)*E287,"")</f>
        <v>14.092953748839225</v>
      </c>
      <c r="D287" s="100">
        <f>IF(A287&lt;([1]Calculs!$B$61*12+2),B287-C287,"")</f>
        <v>698.09434382360587</v>
      </c>
      <c r="E287" s="100">
        <f>IF(A287&lt;([1]Calculs!$B$61*12+2),E286-D286,"")</f>
        <v>10569.715311629419</v>
      </c>
      <c r="F287" s="98"/>
    </row>
    <row r="288" spans="1:6" ht="12.75" x14ac:dyDescent="0.2">
      <c r="A288" s="97">
        <v>287</v>
      </c>
      <c r="B288" s="100">
        <f>IF(A288&lt;[1]Calculs!$B$61*12+2,[1]Calculs!$B$64,"")</f>
        <v>712.18729757244512</v>
      </c>
      <c r="C288" s="100">
        <f>IF(A288&lt;([1]Calculs!$B$61*12+2),([1]Calculs!$B$62/12)*E288,"")</f>
        <v>13.162161290407751</v>
      </c>
      <c r="D288" s="100">
        <f>IF(A288&lt;([1]Calculs!$B$61*12+2),B288-C288,"")</f>
        <v>699.02513628203735</v>
      </c>
      <c r="E288" s="100">
        <f>IF(A288&lt;([1]Calculs!$B$61*12+2),E287-D287,"")</f>
        <v>9871.6209678058131</v>
      </c>
      <c r="F288" s="98" t="s">
        <v>99</v>
      </c>
    </row>
    <row r="289" spans="1:6" ht="12.75" x14ac:dyDescent="0.2">
      <c r="A289" s="97">
        <v>288</v>
      </c>
      <c r="B289" s="100">
        <f>IF(A289&lt;[1]Calculs!$B$61*12+2,[1]Calculs!$B$64,"")</f>
        <v>712.18729757244512</v>
      </c>
      <c r="C289" s="100">
        <f>IF(A289&lt;([1]Calculs!$B$61*12+2),([1]Calculs!$B$62/12)*E289,"")</f>
        <v>12.230127775365032</v>
      </c>
      <c r="D289" s="100">
        <f>IF(A289&lt;([1]Calculs!$B$61*12+2),B289-C289,"")</f>
        <v>699.95716979708004</v>
      </c>
      <c r="E289" s="100">
        <f>IF(A289&lt;([1]Calculs!$B$61*12+2),E288-D288,"")</f>
        <v>9172.5958315237749</v>
      </c>
      <c r="F289" s="101">
        <f>SUM(C278:C289)</f>
        <v>208.00352910936124</v>
      </c>
    </row>
    <row r="290" spans="1:6" ht="12.75" x14ac:dyDescent="0.2">
      <c r="A290" s="97">
        <v>289</v>
      </c>
      <c r="B290" s="100">
        <f>IF(A290&lt;[1]Calculs!$B$61*12+2,[1]Calculs!$B$64,"")</f>
        <v>712.18729757244512</v>
      </c>
      <c r="C290" s="100">
        <f>IF(A290&lt;([1]Calculs!$B$61*12+2),([1]Calculs!$B$62/12)*E290,"")</f>
        <v>11.296851548968926</v>
      </c>
      <c r="D290" s="100">
        <f>IF(A290&lt;([1]Calculs!$B$61*12+2),B290-C290,"")</f>
        <v>700.89044602347622</v>
      </c>
      <c r="E290" s="100">
        <f>IF(A290&lt;([1]Calculs!$B$61*12+2),E289-D289,"")</f>
        <v>8472.6386617266944</v>
      </c>
      <c r="F290" s="98"/>
    </row>
    <row r="291" spans="1:6" ht="12.75" x14ac:dyDescent="0.2">
      <c r="A291" s="97">
        <v>290</v>
      </c>
      <c r="B291" s="100">
        <f>IF(A291&lt;[1]Calculs!$B$61*12+2,[1]Calculs!$B$64,"")</f>
        <v>712.18729757244512</v>
      </c>
      <c r="C291" s="100">
        <f>IF(A291&lt;([1]Calculs!$B$61*12+2),([1]Calculs!$B$62/12)*E291,"")</f>
        <v>10.362330954270957</v>
      </c>
      <c r="D291" s="100">
        <f>IF(A291&lt;([1]Calculs!$B$61*12+2),B291-C291,"")</f>
        <v>701.82496661817413</v>
      </c>
      <c r="E291" s="100">
        <f>IF(A291&lt;([1]Calculs!$B$61*12+2),E290-D290,"")</f>
        <v>7771.7482157032182</v>
      </c>
      <c r="F291" s="98"/>
    </row>
    <row r="292" spans="1:6" ht="12.75" x14ac:dyDescent="0.2">
      <c r="A292" s="97">
        <v>291</v>
      </c>
      <c r="B292" s="100">
        <f>IF(A292&lt;[1]Calculs!$B$61*12+2,[1]Calculs!$B$64,"")</f>
        <v>712.18729757244512</v>
      </c>
      <c r="C292" s="100">
        <f>IF(A292&lt;([1]Calculs!$B$61*12+2),([1]Calculs!$B$62/12)*E292,"")</f>
        <v>9.4265643321133918</v>
      </c>
      <c r="D292" s="100">
        <f>IF(A292&lt;([1]Calculs!$B$61*12+2),B292-C292,"")</f>
        <v>702.76073324033177</v>
      </c>
      <c r="E292" s="100">
        <f>IF(A292&lt;([1]Calculs!$B$61*12+2),E291-D291,"")</f>
        <v>7069.9232490850445</v>
      </c>
      <c r="F292" s="98"/>
    </row>
    <row r="293" spans="1:6" ht="12.75" x14ac:dyDescent="0.2">
      <c r="A293" s="97">
        <v>292</v>
      </c>
      <c r="B293" s="100">
        <f>IF(A293&lt;[1]Calculs!$B$61*12+2,[1]Calculs!$B$64,"")</f>
        <v>712.18729757244512</v>
      </c>
      <c r="C293" s="100">
        <f>IF(A293&lt;([1]Calculs!$B$61*12+2),([1]Calculs!$B$62/12)*E293,"")</f>
        <v>8.4895500211262842</v>
      </c>
      <c r="D293" s="100">
        <f>IF(A293&lt;([1]Calculs!$B$61*12+2),B293-C293,"")</f>
        <v>703.6977475513188</v>
      </c>
      <c r="E293" s="100">
        <f>IF(A293&lt;([1]Calculs!$B$61*12+2),E292-D292,"")</f>
        <v>6367.1625158447132</v>
      </c>
      <c r="F293" s="98"/>
    </row>
    <row r="294" spans="1:6" ht="12.75" x14ac:dyDescent="0.2">
      <c r="A294" s="97">
        <v>293</v>
      </c>
      <c r="B294" s="100">
        <f>IF(A294&lt;[1]Calculs!$B$61*12+2,[1]Calculs!$B$64,"")</f>
        <v>712.18729757244512</v>
      </c>
      <c r="C294" s="100">
        <f>IF(A294&lt;([1]Calculs!$B$61*12+2),([1]Calculs!$B$62/12)*E294,"")</f>
        <v>7.5512863577245257</v>
      </c>
      <c r="D294" s="100">
        <f>IF(A294&lt;([1]Calculs!$B$61*12+2),B294-C294,"")</f>
        <v>704.63601121472061</v>
      </c>
      <c r="E294" s="100">
        <f>IF(A294&lt;([1]Calculs!$B$61*12+2),E293-D293,"")</f>
        <v>5663.4647682933946</v>
      </c>
      <c r="F294" s="98"/>
    </row>
    <row r="295" spans="1:6" ht="12.75" x14ac:dyDescent="0.2">
      <c r="A295" s="97">
        <v>294</v>
      </c>
      <c r="B295" s="100">
        <f>IF(A295&lt;[1]Calculs!$B$61*12+2,[1]Calculs!$B$64,"")</f>
        <v>712.18729757244512</v>
      </c>
      <c r="C295" s="100">
        <f>IF(A295&lt;([1]Calculs!$B$61*12+2),([1]Calculs!$B$62/12)*E295,"")</f>
        <v>6.6117716761048984</v>
      </c>
      <c r="D295" s="100">
        <f>IF(A295&lt;([1]Calculs!$B$61*12+2),B295-C295,"")</f>
        <v>705.5755258963402</v>
      </c>
      <c r="E295" s="100">
        <f>IF(A295&lt;([1]Calculs!$B$61*12+2),E294-D294,"")</f>
        <v>4958.8287570786742</v>
      </c>
      <c r="F295" s="98"/>
    </row>
    <row r="296" spans="1:6" ht="12.75" x14ac:dyDescent="0.2">
      <c r="A296" s="97">
        <v>295</v>
      </c>
      <c r="B296" s="100">
        <f>IF(A296&lt;[1]Calculs!$B$61*12+2,[1]Calculs!$B$64,"")</f>
        <v>712.18729757244512</v>
      </c>
      <c r="C296" s="100">
        <f>IF(A296&lt;([1]Calculs!$B$61*12+2),([1]Calculs!$B$62/12)*E296,"")</f>
        <v>5.6710043082431119</v>
      </c>
      <c r="D296" s="100">
        <f>IF(A296&lt;([1]Calculs!$B$61*12+2),B296-C296,"")</f>
        <v>706.51629326420198</v>
      </c>
      <c r="E296" s="100">
        <f>IF(A296&lt;([1]Calculs!$B$61*12+2),E295-D295,"")</f>
        <v>4253.2532311823343</v>
      </c>
      <c r="F296" s="98"/>
    </row>
    <row r="297" spans="1:6" ht="12.75" x14ac:dyDescent="0.2">
      <c r="A297" s="97">
        <v>296</v>
      </c>
      <c r="B297" s="100">
        <f>IF(A297&lt;[1]Calculs!$B$61*12+2,[1]Calculs!$B$64,"")</f>
        <v>712.18729757244512</v>
      </c>
      <c r="C297" s="100">
        <f>IF(A297&lt;([1]Calculs!$B$61*12+2),([1]Calculs!$B$62/12)*E297,"")</f>
        <v>4.7289825838908426</v>
      </c>
      <c r="D297" s="100">
        <f>IF(A297&lt;([1]Calculs!$B$61*12+2),B297-C297,"")</f>
        <v>707.45831498855432</v>
      </c>
      <c r="E297" s="100">
        <f>IF(A297&lt;([1]Calculs!$B$61*12+2),E296-D296,"")</f>
        <v>3546.7369379181323</v>
      </c>
      <c r="F297" s="98"/>
    </row>
    <row r="298" spans="1:6" ht="12.75" x14ac:dyDescent="0.2">
      <c r="A298" s="97">
        <v>297</v>
      </c>
      <c r="B298" s="100">
        <f>IF(A298&lt;[1]Calculs!$B$61*12+2,[1]Calculs!$B$64,"")</f>
        <v>712.18729757244512</v>
      </c>
      <c r="C298" s="100">
        <f>IF(A298&lt;([1]Calculs!$B$61*12+2),([1]Calculs!$B$62/12)*E298,"")</f>
        <v>3.7857048305727705</v>
      </c>
      <c r="D298" s="100">
        <f>IF(A298&lt;([1]Calculs!$B$61*12+2),B298-C298,"")</f>
        <v>708.40159274187238</v>
      </c>
      <c r="E298" s="100">
        <f>IF(A298&lt;([1]Calculs!$B$61*12+2),E297-D297,"")</f>
        <v>2839.278622929578</v>
      </c>
      <c r="F298" s="98"/>
    </row>
    <row r="299" spans="1:6" ht="12.75" x14ac:dyDescent="0.2">
      <c r="A299" s="97">
        <v>298</v>
      </c>
      <c r="B299" s="100">
        <f>IF(A299&lt;[1]Calculs!$B$61*12+2,[1]Calculs!$B$64,"")</f>
        <v>712.18729757244512</v>
      </c>
      <c r="C299" s="100">
        <f>IF(A299&lt;([1]Calculs!$B$61*12+2),([1]Calculs!$B$62/12)*E299,"")</f>
        <v>2.8411693735836074</v>
      </c>
      <c r="D299" s="100">
        <f>IF(A299&lt;([1]Calculs!$B$61*12+2),B299-C299,"")</f>
        <v>709.34612819886149</v>
      </c>
      <c r="E299" s="100">
        <f>IF(A299&lt;([1]Calculs!$B$61*12+2),E298-D298,"")</f>
        <v>2130.8770301877057</v>
      </c>
      <c r="F299" s="98"/>
    </row>
    <row r="300" spans="1:6" ht="12.75" x14ac:dyDescent="0.2">
      <c r="A300" s="97">
        <v>299</v>
      </c>
      <c r="B300" s="100">
        <f>IF(A300&lt;[1]Calculs!$B$61*12+2,[1]Calculs!$B$64,"")</f>
        <v>712.18729757244512</v>
      </c>
      <c r="C300" s="100">
        <f>IF(A300&lt;([1]Calculs!$B$61*12+2),([1]Calculs!$B$62/12)*E300,"")</f>
        <v>1.8953745359851255</v>
      </c>
      <c r="D300" s="100">
        <f>IF(A300&lt;([1]Calculs!$B$61*12+2),B300-C300,"")</f>
        <v>710.29192303646005</v>
      </c>
      <c r="E300" s="100">
        <f>IF(A300&lt;([1]Calculs!$B$61*12+2),E299-D299,"")</f>
        <v>1421.5309019888441</v>
      </c>
      <c r="F300" s="98" t="s">
        <v>100</v>
      </c>
    </row>
    <row r="301" spans="1:6" ht="12.75" x14ac:dyDescent="0.2">
      <c r="A301" s="97">
        <v>300</v>
      </c>
      <c r="B301" s="100">
        <f>IF(A301&lt;[1]Calculs!$B$61*12+2,[1]Calculs!$B$64,"")</f>
        <v>712.18729757244512</v>
      </c>
      <c r="C301" s="100">
        <f>IF(A301&lt;([1]Calculs!$B$61*12+2),([1]Calculs!$B$62/12)*E301,"")</f>
        <v>0.94831863860317867</v>
      </c>
      <c r="D301" s="100">
        <f>IF(A301&lt;([1]Calculs!$B$61*12+2),B301-C301,"")</f>
        <v>711.23897893384196</v>
      </c>
      <c r="E301" s="100">
        <f>IF(A301&lt;([1]Calculs!$B$61*12+2),E300-D300,"")</f>
        <v>711.23897895238406</v>
      </c>
      <c r="F301" s="101">
        <f>SUM(C290:C301)</f>
        <v>73.60890916118764</v>
      </c>
    </row>
    <row r="302" spans="1:6" ht="12.75" x14ac:dyDescent="0.2">
      <c r="F302" s="98" t="s">
        <v>101</v>
      </c>
    </row>
    <row r="303" spans="1:6" ht="12.75" x14ac:dyDescent="0.2">
      <c r="F303" s="101">
        <v>0</v>
      </c>
    </row>
    <row r="304" spans="1:6" ht="12.75" x14ac:dyDescent="0.2">
      <c r="F304" s="98"/>
    </row>
    <row r="305" spans="6:6" ht="12.75" x14ac:dyDescent="0.2">
      <c r="F305" s="98"/>
    </row>
    <row r="306" spans="6:6" ht="12.75" x14ac:dyDescent="0.2">
      <c r="F306" s="98"/>
    </row>
    <row r="307" spans="6:6" ht="12.75" x14ac:dyDescent="0.2">
      <c r="F307" s="98"/>
    </row>
    <row r="308" spans="6:6" ht="12.75" x14ac:dyDescent="0.2">
      <c r="F308" s="98"/>
    </row>
    <row r="309" spans="6:6" ht="12.75" x14ac:dyDescent="0.2">
      <c r="F309" s="98"/>
    </row>
    <row r="310" spans="6:6" ht="12.75" x14ac:dyDescent="0.2">
      <c r="F310" s="98"/>
    </row>
    <row r="311" spans="6:6" ht="12.75" x14ac:dyDescent="0.2">
      <c r="F311" s="98"/>
    </row>
    <row r="312" spans="6:6" ht="12.75" x14ac:dyDescent="0.2">
      <c r="F312" s="98"/>
    </row>
    <row r="313" spans="6:6" ht="12.75" x14ac:dyDescent="0.2">
      <c r="F313" s="98"/>
    </row>
    <row r="314" spans="6:6" ht="12.75" x14ac:dyDescent="0.2">
      <c r="F314" s="98"/>
    </row>
    <row r="315" spans="6:6" ht="12.75" x14ac:dyDescent="0.2">
      <c r="F315" s="98"/>
    </row>
    <row r="316" spans="6:6" ht="12.75" x14ac:dyDescent="0.2">
      <c r="F316" s="98"/>
    </row>
    <row r="317" spans="6:6" ht="12.75" x14ac:dyDescent="0.2">
      <c r="F317" s="98"/>
    </row>
    <row r="318" spans="6:6" ht="12.75" x14ac:dyDescent="0.2">
      <c r="F318" s="98"/>
    </row>
    <row r="319" spans="6:6" ht="12.75" x14ac:dyDescent="0.2">
      <c r="F319" s="98"/>
    </row>
    <row r="320" spans="6:6" ht="12.75" x14ac:dyDescent="0.2">
      <c r="F320" s="98"/>
    </row>
    <row r="321" spans="6:6" ht="12.75" x14ac:dyDescent="0.2">
      <c r="F321" s="98"/>
    </row>
    <row r="322" spans="6:6" ht="12.75" x14ac:dyDescent="0.2">
      <c r="F322" s="98"/>
    </row>
    <row r="323" spans="6:6" ht="12.75" x14ac:dyDescent="0.2">
      <c r="F323" s="98"/>
    </row>
    <row r="324" spans="6:6" ht="12.75" x14ac:dyDescent="0.2">
      <c r="F324" s="98"/>
    </row>
    <row r="325" spans="6:6" ht="12.75" x14ac:dyDescent="0.2">
      <c r="F325" s="98"/>
    </row>
    <row r="326" spans="6:6" ht="12.75" x14ac:dyDescent="0.2">
      <c r="F326" s="98"/>
    </row>
    <row r="327" spans="6:6" ht="12.75" x14ac:dyDescent="0.2">
      <c r="F327" s="98"/>
    </row>
    <row r="328" spans="6:6" ht="12.75" x14ac:dyDescent="0.2">
      <c r="F328" s="98"/>
    </row>
    <row r="329" spans="6:6" ht="12.75" x14ac:dyDescent="0.2">
      <c r="F329" s="98"/>
    </row>
    <row r="330" spans="6:6" ht="12.75" x14ac:dyDescent="0.2">
      <c r="F330" s="98"/>
    </row>
    <row r="331" spans="6:6" ht="12.75" x14ac:dyDescent="0.2">
      <c r="F331" s="98"/>
    </row>
    <row r="332" spans="6:6" ht="12.75" x14ac:dyDescent="0.2">
      <c r="F332" s="98"/>
    </row>
    <row r="333" spans="6:6" ht="12.75" x14ac:dyDescent="0.2">
      <c r="F333" s="98"/>
    </row>
    <row r="334" spans="6:6" ht="12.75" x14ac:dyDescent="0.2">
      <c r="F334" s="98"/>
    </row>
    <row r="335" spans="6:6" ht="12.75" x14ac:dyDescent="0.2">
      <c r="F335" s="98"/>
    </row>
    <row r="336" spans="6:6" ht="12.75" x14ac:dyDescent="0.2">
      <c r="F336" s="98"/>
    </row>
    <row r="337" spans="6:6" ht="12.75" x14ac:dyDescent="0.2">
      <c r="F337" s="98"/>
    </row>
    <row r="338" spans="6:6" ht="12.75" x14ac:dyDescent="0.2">
      <c r="F338" s="98"/>
    </row>
    <row r="339" spans="6:6" ht="12.75" x14ac:dyDescent="0.2">
      <c r="F339" s="98"/>
    </row>
    <row r="340" spans="6:6" ht="12.75" x14ac:dyDescent="0.2">
      <c r="F340" s="98"/>
    </row>
    <row r="341" spans="6:6" ht="12.75" x14ac:dyDescent="0.2">
      <c r="F341" s="98"/>
    </row>
    <row r="342" spans="6:6" ht="12.75" x14ac:dyDescent="0.2">
      <c r="F342" s="98"/>
    </row>
    <row r="343" spans="6:6" ht="12.75" x14ac:dyDescent="0.2">
      <c r="F343" s="98"/>
    </row>
    <row r="344" spans="6:6" ht="12.75" x14ac:dyDescent="0.2">
      <c r="F344" s="98"/>
    </row>
    <row r="345" spans="6:6" ht="12.75" x14ac:dyDescent="0.2">
      <c r="F345" s="98"/>
    </row>
    <row r="346" spans="6:6" ht="12.75" x14ac:dyDescent="0.2">
      <c r="F346" s="98"/>
    </row>
    <row r="347" spans="6:6" ht="12.75" x14ac:dyDescent="0.2">
      <c r="F347" s="98"/>
    </row>
    <row r="348" spans="6:6" ht="12.75" x14ac:dyDescent="0.2">
      <c r="F348" s="98"/>
    </row>
    <row r="349" spans="6:6" ht="12.75" x14ac:dyDescent="0.2">
      <c r="F349" s="98"/>
    </row>
    <row r="350" spans="6:6" ht="12.75" x14ac:dyDescent="0.2">
      <c r="F350" s="98"/>
    </row>
    <row r="351" spans="6:6" ht="12.75" x14ac:dyDescent="0.2">
      <c r="F351" s="98"/>
    </row>
    <row r="352" spans="6:6" ht="12.75" x14ac:dyDescent="0.2">
      <c r="F352" s="98"/>
    </row>
    <row r="353" spans="6:6" ht="12.75" x14ac:dyDescent="0.2">
      <c r="F353" s="98"/>
    </row>
    <row r="354" spans="6:6" ht="12.75" x14ac:dyDescent="0.2">
      <c r="F354" s="98"/>
    </row>
    <row r="355" spans="6:6" ht="12.75" x14ac:dyDescent="0.2">
      <c r="F355" s="98"/>
    </row>
    <row r="356" spans="6:6" ht="12.75" x14ac:dyDescent="0.2">
      <c r="F356" s="98"/>
    </row>
    <row r="357" spans="6:6" ht="12.75" x14ac:dyDescent="0.2">
      <c r="F357" s="98"/>
    </row>
    <row r="358" spans="6:6" ht="12.75" x14ac:dyDescent="0.2">
      <c r="F358" s="98"/>
    </row>
    <row r="359" spans="6:6" ht="12.75" x14ac:dyDescent="0.2">
      <c r="F359" s="98"/>
    </row>
    <row r="360" spans="6:6" ht="12.75" x14ac:dyDescent="0.2">
      <c r="F360" s="98"/>
    </row>
    <row r="361" spans="6:6" ht="12.75" x14ac:dyDescent="0.2">
      <c r="F361" s="98"/>
    </row>
    <row r="362" spans="6:6" ht="12.75" x14ac:dyDescent="0.2">
      <c r="F362" s="98"/>
    </row>
    <row r="363" spans="6:6" ht="12.75" x14ac:dyDescent="0.2">
      <c r="F363" s="98"/>
    </row>
    <row r="364" spans="6:6" ht="12.75" x14ac:dyDescent="0.2">
      <c r="F364" s="98"/>
    </row>
    <row r="365" spans="6:6" ht="12.75" x14ac:dyDescent="0.2">
      <c r="F365" s="98"/>
    </row>
    <row r="366" spans="6:6" ht="12.75" x14ac:dyDescent="0.2">
      <c r="F366" s="98"/>
    </row>
    <row r="367" spans="6:6" ht="12.75" x14ac:dyDescent="0.2">
      <c r="F367" s="98"/>
    </row>
    <row r="368" spans="6:6" ht="12.75" x14ac:dyDescent="0.2">
      <c r="F368" s="98"/>
    </row>
    <row r="369" spans="6:6" ht="12.75" x14ac:dyDescent="0.2">
      <c r="F369" s="98"/>
    </row>
    <row r="370" spans="6:6" ht="12.75" x14ac:dyDescent="0.2">
      <c r="F370" s="98"/>
    </row>
    <row r="371" spans="6:6" ht="12.75" x14ac:dyDescent="0.2">
      <c r="F371" s="98"/>
    </row>
    <row r="372" spans="6:6" ht="12.75" x14ac:dyDescent="0.2">
      <c r="F372" s="98"/>
    </row>
    <row r="373" spans="6:6" ht="12.75" x14ac:dyDescent="0.2">
      <c r="F373" s="98"/>
    </row>
    <row r="374" spans="6:6" ht="12.75" x14ac:dyDescent="0.2">
      <c r="F374" s="98"/>
    </row>
    <row r="375" spans="6:6" ht="12.75" x14ac:dyDescent="0.2">
      <c r="F375" s="98"/>
    </row>
    <row r="376" spans="6:6" ht="12.75" x14ac:dyDescent="0.2">
      <c r="F376" s="98"/>
    </row>
    <row r="377" spans="6:6" ht="12.75" x14ac:dyDescent="0.2">
      <c r="F377" s="98"/>
    </row>
    <row r="378" spans="6:6" ht="12.75" x14ac:dyDescent="0.2">
      <c r="F378" s="98"/>
    </row>
    <row r="379" spans="6:6" ht="12.75" x14ac:dyDescent="0.2">
      <c r="F379" s="98"/>
    </row>
    <row r="380" spans="6:6" ht="12.75" x14ac:dyDescent="0.2">
      <c r="F380" s="98"/>
    </row>
    <row r="381" spans="6:6" ht="12.75" x14ac:dyDescent="0.2">
      <c r="F381" s="98"/>
    </row>
    <row r="382" spans="6:6" ht="12.75" x14ac:dyDescent="0.2">
      <c r="F382" s="98"/>
    </row>
    <row r="383" spans="6:6" ht="12.75" x14ac:dyDescent="0.2">
      <c r="F383" s="98"/>
    </row>
    <row r="384" spans="6:6" ht="12.75" x14ac:dyDescent="0.2">
      <c r="F384" s="98"/>
    </row>
    <row r="385" spans="6:6" ht="12.75" x14ac:dyDescent="0.2">
      <c r="F385" s="98"/>
    </row>
    <row r="386" spans="6:6" ht="12.75" x14ac:dyDescent="0.2">
      <c r="F386" s="98"/>
    </row>
    <row r="387" spans="6:6" ht="12.75" x14ac:dyDescent="0.2">
      <c r="F387" s="98"/>
    </row>
    <row r="388" spans="6:6" ht="12.75" x14ac:dyDescent="0.2">
      <c r="F388" s="98"/>
    </row>
    <row r="389" spans="6:6" ht="12.75" x14ac:dyDescent="0.2">
      <c r="F389" s="98"/>
    </row>
    <row r="390" spans="6:6" ht="12.75" x14ac:dyDescent="0.2">
      <c r="F390" s="98"/>
    </row>
    <row r="391" spans="6:6" ht="12.75" x14ac:dyDescent="0.2">
      <c r="F391" s="98"/>
    </row>
    <row r="392" spans="6:6" ht="12.75" x14ac:dyDescent="0.2">
      <c r="F392" s="98"/>
    </row>
    <row r="393" spans="6:6" ht="12.75" x14ac:dyDescent="0.2">
      <c r="F393" s="98"/>
    </row>
    <row r="394" spans="6:6" ht="12.75" x14ac:dyDescent="0.2">
      <c r="F394" s="98"/>
    </row>
    <row r="395" spans="6:6" ht="12.75" x14ac:dyDescent="0.2">
      <c r="F395" s="98"/>
    </row>
    <row r="396" spans="6:6" ht="12.75" x14ac:dyDescent="0.2">
      <c r="F396" s="98"/>
    </row>
    <row r="397" spans="6:6" ht="12.75" x14ac:dyDescent="0.2">
      <c r="F397" s="98"/>
    </row>
    <row r="398" spans="6:6" ht="12.75" x14ac:dyDescent="0.2">
      <c r="F398" s="98"/>
    </row>
    <row r="399" spans="6:6" ht="12.75" x14ac:dyDescent="0.2">
      <c r="F399" s="98"/>
    </row>
    <row r="400" spans="6:6" ht="12.75" x14ac:dyDescent="0.2">
      <c r="F400" s="98"/>
    </row>
    <row r="401" spans="6:6" ht="12.75" x14ac:dyDescent="0.2">
      <c r="F401" s="98"/>
    </row>
    <row r="402" spans="6:6" ht="12.75" x14ac:dyDescent="0.2">
      <c r="F402" s="98"/>
    </row>
    <row r="403" spans="6:6" ht="12.75" x14ac:dyDescent="0.2">
      <c r="F403" s="98"/>
    </row>
    <row r="404" spans="6:6" ht="12.75" x14ac:dyDescent="0.2">
      <c r="F404" s="98"/>
    </row>
    <row r="405" spans="6:6" ht="12.75" x14ac:dyDescent="0.2">
      <c r="F405" s="98"/>
    </row>
    <row r="406" spans="6:6" ht="12.75" x14ac:dyDescent="0.2">
      <c r="F406" s="98"/>
    </row>
    <row r="407" spans="6:6" ht="12.75" x14ac:dyDescent="0.2">
      <c r="F407" s="98"/>
    </row>
    <row r="408" spans="6:6" ht="12.75" x14ac:dyDescent="0.2">
      <c r="F408" s="98"/>
    </row>
    <row r="409" spans="6:6" ht="12.75" x14ac:dyDescent="0.2">
      <c r="F409" s="98"/>
    </row>
    <row r="410" spans="6:6" ht="12.75" x14ac:dyDescent="0.2">
      <c r="F410" s="98"/>
    </row>
    <row r="411" spans="6:6" ht="12.75" x14ac:dyDescent="0.2">
      <c r="F411" s="98"/>
    </row>
    <row r="412" spans="6:6" ht="12.75" x14ac:dyDescent="0.2">
      <c r="F412" s="98"/>
    </row>
    <row r="413" spans="6:6" ht="12.75" x14ac:dyDescent="0.2">
      <c r="F413" s="98"/>
    </row>
    <row r="414" spans="6:6" ht="12.75" x14ac:dyDescent="0.2">
      <c r="F414" s="98"/>
    </row>
    <row r="415" spans="6:6" ht="12.75" x14ac:dyDescent="0.2">
      <c r="F415" s="98"/>
    </row>
    <row r="416" spans="6:6" ht="12.75" x14ac:dyDescent="0.2">
      <c r="F416" s="98"/>
    </row>
    <row r="417" spans="6:6" ht="12.75" x14ac:dyDescent="0.2">
      <c r="F417" s="98"/>
    </row>
    <row r="418" spans="6:6" ht="12.75" x14ac:dyDescent="0.2">
      <c r="F418" s="98"/>
    </row>
    <row r="419" spans="6:6" ht="12.75" x14ac:dyDescent="0.2">
      <c r="F419" s="98"/>
    </row>
    <row r="420" spans="6:6" ht="12.75" x14ac:dyDescent="0.2">
      <c r="F420" s="98"/>
    </row>
    <row r="421" spans="6:6" ht="12.75" x14ac:dyDescent="0.2">
      <c r="F421" s="98"/>
    </row>
    <row r="422" spans="6:6" ht="12.75" x14ac:dyDescent="0.2">
      <c r="F422" s="98"/>
    </row>
    <row r="423" spans="6:6" ht="12.75" x14ac:dyDescent="0.2">
      <c r="F423" s="98"/>
    </row>
    <row r="424" spans="6:6" ht="12.75" x14ac:dyDescent="0.2">
      <c r="F424" s="98"/>
    </row>
    <row r="425" spans="6:6" ht="12.75" x14ac:dyDescent="0.2">
      <c r="F425" s="98"/>
    </row>
    <row r="426" spans="6:6" ht="12.75" x14ac:dyDescent="0.2">
      <c r="F426" s="98"/>
    </row>
    <row r="427" spans="6:6" ht="12.75" x14ac:dyDescent="0.2">
      <c r="F427" s="98"/>
    </row>
    <row r="428" spans="6:6" ht="12.75" x14ac:dyDescent="0.2">
      <c r="F428" s="98"/>
    </row>
    <row r="429" spans="6:6" ht="12.75" x14ac:dyDescent="0.2">
      <c r="F429" s="98"/>
    </row>
    <row r="430" spans="6:6" ht="12.75" x14ac:dyDescent="0.2">
      <c r="F430" s="98"/>
    </row>
    <row r="431" spans="6:6" ht="12.75" x14ac:dyDescent="0.2">
      <c r="F431" s="98"/>
    </row>
    <row r="432" spans="6:6" ht="12.75" x14ac:dyDescent="0.2">
      <c r="F432" s="98"/>
    </row>
    <row r="433" spans="6:6" ht="12.75" x14ac:dyDescent="0.2">
      <c r="F433" s="98"/>
    </row>
    <row r="434" spans="6:6" ht="12.75" x14ac:dyDescent="0.2">
      <c r="F434" s="98"/>
    </row>
    <row r="435" spans="6:6" ht="12.75" x14ac:dyDescent="0.2">
      <c r="F435" s="98"/>
    </row>
    <row r="436" spans="6:6" ht="12.75" x14ac:dyDescent="0.2">
      <c r="F436" s="98"/>
    </row>
    <row r="437" spans="6:6" ht="12.75" x14ac:dyDescent="0.2">
      <c r="F437" s="98"/>
    </row>
    <row r="438" spans="6:6" ht="12.75" x14ac:dyDescent="0.2">
      <c r="F438" s="98"/>
    </row>
    <row r="439" spans="6:6" ht="12.75" x14ac:dyDescent="0.2">
      <c r="F439" s="98"/>
    </row>
    <row r="440" spans="6:6" ht="12.75" x14ac:dyDescent="0.2">
      <c r="F440" s="98"/>
    </row>
    <row r="441" spans="6:6" ht="12.75" x14ac:dyDescent="0.2">
      <c r="F441" s="98"/>
    </row>
    <row r="442" spans="6:6" ht="12.75" x14ac:dyDescent="0.2">
      <c r="F442" s="98"/>
    </row>
    <row r="443" spans="6:6" ht="12.75" x14ac:dyDescent="0.2">
      <c r="F443" s="98"/>
    </row>
    <row r="444" spans="6:6" ht="12.75" x14ac:dyDescent="0.2">
      <c r="F444" s="98"/>
    </row>
    <row r="445" spans="6:6" ht="12.75" x14ac:dyDescent="0.2">
      <c r="F445" s="98"/>
    </row>
    <row r="446" spans="6:6" ht="12.75" x14ac:dyDescent="0.2">
      <c r="F446" s="98"/>
    </row>
    <row r="447" spans="6:6" ht="12.75" x14ac:dyDescent="0.2">
      <c r="F447" s="98"/>
    </row>
    <row r="448" spans="6:6" ht="12.75" x14ac:dyDescent="0.2">
      <c r="F448" s="98"/>
    </row>
    <row r="449" spans="6:6" ht="12.75" x14ac:dyDescent="0.2">
      <c r="F449" s="98"/>
    </row>
    <row r="450" spans="6:6" ht="12.75" x14ac:dyDescent="0.2">
      <c r="F450" s="98"/>
    </row>
    <row r="451" spans="6:6" ht="12.75" x14ac:dyDescent="0.2">
      <c r="F451" s="98"/>
    </row>
    <row r="452" spans="6:6" ht="12.75" x14ac:dyDescent="0.2">
      <c r="F452" s="98"/>
    </row>
    <row r="453" spans="6:6" ht="12.75" x14ac:dyDescent="0.2">
      <c r="F453" s="98"/>
    </row>
    <row r="454" spans="6:6" ht="12.75" x14ac:dyDescent="0.2">
      <c r="F454" s="98"/>
    </row>
    <row r="455" spans="6:6" ht="12.75" x14ac:dyDescent="0.2">
      <c r="F455" s="98"/>
    </row>
    <row r="456" spans="6:6" ht="12.75" x14ac:dyDescent="0.2">
      <c r="F456" s="98"/>
    </row>
    <row r="457" spans="6:6" ht="12.75" x14ac:dyDescent="0.2">
      <c r="F457" s="98"/>
    </row>
    <row r="458" spans="6:6" ht="12.75" x14ac:dyDescent="0.2">
      <c r="F458" s="98"/>
    </row>
    <row r="459" spans="6:6" ht="12.75" x14ac:dyDescent="0.2">
      <c r="F459" s="98"/>
    </row>
    <row r="460" spans="6:6" ht="12.75" x14ac:dyDescent="0.2">
      <c r="F460" s="98"/>
    </row>
    <row r="461" spans="6:6" ht="12.75" x14ac:dyDescent="0.2">
      <c r="F461" s="98"/>
    </row>
    <row r="462" spans="6:6" ht="12.75" x14ac:dyDescent="0.2">
      <c r="F462" s="98"/>
    </row>
    <row r="463" spans="6:6" ht="12.75" x14ac:dyDescent="0.2">
      <c r="F463" s="98"/>
    </row>
    <row r="464" spans="6:6" ht="12.75" x14ac:dyDescent="0.2">
      <c r="F464" s="98"/>
    </row>
    <row r="465" spans="6:6" ht="12.75" x14ac:dyDescent="0.2">
      <c r="F465" s="98"/>
    </row>
    <row r="466" spans="6:6" ht="12.75" x14ac:dyDescent="0.2">
      <c r="F466" s="98"/>
    </row>
    <row r="467" spans="6:6" ht="12.75" x14ac:dyDescent="0.2">
      <c r="F467" s="98"/>
    </row>
    <row r="468" spans="6:6" ht="12.75" x14ac:dyDescent="0.2">
      <c r="F468" s="98"/>
    </row>
    <row r="469" spans="6:6" ht="12.75" x14ac:dyDescent="0.2">
      <c r="F469" s="98"/>
    </row>
    <row r="470" spans="6:6" ht="12.75" x14ac:dyDescent="0.2">
      <c r="F470" s="98"/>
    </row>
    <row r="471" spans="6:6" ht="12.75" x14ac:dyDescent="0.2">
      <c r="F471" s="98"/>
    </row>
    <row r="472" spans="6:6" ht="12.75" x14ac:dyDescent="0.2">
      <c r="F472" s="98"/>
    </row>
    <row r="473" spans="6:6" ht="12.75" x14ac:dyDescent="0.2">
      <c r="F473" s="98"/>
    </row>
    <row r="474" spans="6:6" ht="12.75" x14ac:dyDescent="0.2">
      <c r="F474" s="98"/>
    </row>
    <row r="475" spans="6:6" ht="12.75" x14ac:dyDescent="0.2">
      <c r="F475" s="98"/>
    </row>
    <row r="476" spans="6:6" ht="12.75" x14ac:dyDescent="0.2">
      <c r="F476" s="98"/>
    </row>
    <row r="477" spans="6:6" ht="12.75" x14ac:dyDescent="0.2">
      <c r="F477" s="98"/>
    </row>
    <row r="478" spans="6:6" ht="12.75" x14ac:dyDescent="0.2">
      <c r="F478" s="98"/>
    </row>
    <row r="479" spans="6:6" ht="12.75" x14ac:dyDescent="0.2">
      <c r="F479" s="98"/>
    </row>
    <row r="480" spans="6:6" ht="12.75" x14ac:dyDescent="0.2">
      <c r="F480" s="98"/>
    </row>
    <row r="481" spans="6:6" ht="12.75" x14ac:dyDescent="0.2">
      <c r="F481" s="98"/>
    </row>
    <row r="482" spans="6:6" ht="12.75" x14ac:dyDescent="0.2">
      <c r="F482" s="98"/>
    </row>
    <row r="483" spans="6:6" ht="12.75" x14ac:dyDescent="0.2">
      <c r="F483" s="98"/>
    </row>
    <row r="484" spans="6:6" ht="12.75" x14ac:dyDescent="0.2">
      <c r="F484" s="98"/>
    </row>
    <row r="485" spans="6:6" ht="12.75" x14ac:dyDescent="0.2">
      <c r="F485" s="98"/>
    </row>
    <row r="486" spans="6:6" ht="12.75" x14ac:dyDescent="0.2">
      <c r="F486" s="98"/>
    </row>
    <row r="487" spans="6:6" ht="12.75" x14ac:dyDescent="0.2">
      <c r="F487" s="98"/>
    </row>
    <row r="488" spans="6:6" ht="12.75" x14ac:dyDescent="0.2">
      <c r="F488" s="98"/>
    </row>
    <row r="489" spans="6:6" ht="12.75" x14ac:dyDescent="0.2">
      <c r="F489" s="98"/>
    </row>
    <row r="490" spans="6:6" ht="12.75" x14ac:dyDescent="0.2">
      <c r="F490" s="98"/>
    </row>
    <row r="491" spans="6:6" ht="12.75" x14ac:dyDescent="0.2">
      <c r="F491" s="98"/>
    </row>
    <row r="492" spans="6:6" ht="12.75" x14ac:dyDescent="0.2">
      <c r="F492" s="98"/>
    </row>
    <row r="493" spans="6:6" ht="12.75" x14ac:dyDescent="0.2">
      <c r="F493" s="98"/>
    </row>
    <row r="494" spans="6:6" ht="12.75" x14ac:dyDescent="0.2">
      <c r="F494" s="98"/>
    </row>
    <row r="495" spans="6:6" ht="12.75" x14ac:dyDescent="0.2">
      <c r="F495" s="98"/>
    </row>
    <row r="496" spans="6:6" ht="12.75" x14ac:dyDescent="0.2">
      <c r="F496" s="98"/>
    </row>
    <row r="497" spans="6:6" ht="12.75" x14ac:dyDescent="0.2">
      <c r="F497" s="98"/>
    </row>
    <row r="498" spans="6:6" ht="12.75" x14ac:dyDescent="0.2">
      <c r="F498" s="98"/>
    </row>
    <row r="499" spans="6:6" ht="12.75" x14ac:dyDescent="0.2">
      <c r="F499" s="98"/>
    </row>
    <row r="500" spans="6:6" ht="12.75" x14ac:dyDescent="0.2">
      <c r="F500" s="98"/>
    </row>
    <row r="501" spans="6:6" ht="12.75" x14ac:dyDescent="0.2">
      <c r="F501" s="98"/>
    </row>
    <row r="502" spans="6:6" ht="12.75" x14ac:dyDescent="0.2">
      <c r="F502" s="98"/>
    </row>
    <row r="503" spans="6:6" ht="12.75" x14ac:dyDescent="0.2">
      <c r="F503" s="98"/>
    </row>
    <row r="504" spans="6:6" ht="12.75" x14ac:dyDescent="0.2">
      <c r="F504" s="98"/>
    </row>
    <row r="505" spans="6:6" ht="12.75" x14ac:dyDescent="0.2">
      <c r="F505" s="98"/>
    </row>
    <row r="506" spans="6:6" ht="12.75" x14ac:dyDescent="0.2">
      <c r="F506" s="98"/>
    </row>
    <row r="507" spans="6:6" ht="12.75" x14ac:dyDescent="0.2">
      <c r="F507" s="98"/>
    </row>
    <row r="508" spans="6:6" ht="12.75" x14ac:dyDescent="0.2">
      <c r="F508" s="98"/>
    </row>
    <row r="509" spans="6:6" ht="12.75" x14ac:dyDescent="0.2">
      <c r="F509" s="98"/>
    </row>
    <row r="510" spans="6:6" ht="12.75" x14ac:dyDescent="0.2">
      <c r="F510" s="98"/>
    </row>
    <row r="511" spans="6:6" ht="12.75" x14ac:dyDescent="0.2">
      <c r="F511" s="98"/>
    </row>
    <row r="512" spans="6:6" ht="12.75" x14ac:dyDescent="0.2">
      <c r="F512" s="98"/>
    </row>
    <row r="513" spans="6:6" ht="12.75" x14ac:dyDescent="0.2">
      <c r="F513" s="98"/>
    </row>
    <row r="514" spans="6:6" ht="12.75" x14ac:dyDescent="0.2">
      <c r="F514" s="98"/>
    </row>
    <row r="515" spans="6:6" ht="12.75" x14ac:dyDescent="0.2">
      <c r="F515" s="98"/>
    </row>
    <row r="516" spans="6:6" ht="12.75" x14ac:dyDescent="0.2">
      <c r="F516" s="98"/>
    </row>
    <row r="517" spans="6:6" ht="12.75" x14ac:dyDescent="0.2">
      <c r="F517" s="98"/>
    </row>
    <row r="518" spans="6:6" ht="12.75" x14ac:dyDescent="0.2">
      <c r="F518" s="98"/>
    </row>
    <row r="519" spans="6:6" ht="12.75" x14ac:dyDescent="0.2">
      <c r="F519" s="98"/>
    </row>
    <row r="520" spans="6:6" ht="12.75" x14ac:dyDescent="0.2">
      <c r="F520" s="98"/>
    </row>
    <row r="521" spans="6:6" ht="12.75" x14ac:dyDescent="0.2">
      <c r="F521" s="98"/>
    </row>
    <row r="522" spans="6:6" ht="12.75" x14ac:dyDescent="0.2">
      <c r="F522" s="98"/>
    </row>
    <row r="523" spans="6:6" ht="12.75" x14ac:dyDescent="0.2">
      <c r="F523" s="98"/>
    </row>
    <row r="524" spans="6:6" ht="12.75" x14ac:dyDescent="0.2">
      <c r="F524" s="98"/>
    </row>
    <row r="525" spans="6:6" ht="12.75" x14ac:dyDescent="0.2">
      <c r="F525" s="98"/>
    </row>
    <row r="526" spans="6:6" ht="12.75" x14ac:dyDescent="0.2">
      <c r="F526" s="98"/>
    </row>
    <row r="527" spans="6:6" ht="12.75" x14ac:dyDescent="0.2">
      <c r="F527" s="98"/>
    </row>
    <row r="528" spans="6:6" ht="12.75" x14ac:dyDescent="0.2">
      <c r="F528" s="98"/>
    </row>
    <row r="529" spans="6:6" ht="12.75" x14ac:dyDescent="0.2">
      <c r="F529" s="98"/>
    </row>
    <row r="530" spans="6:6" ht="12.75" x14ac:dyDescent="0.2">
      <c r="F530" s="98"/>
    </row>
    <row r="531" spans="6:6" ht="12.75" x14ac:dyDescent="0.2">
      <c r="F531" s="98"/>
    </row>
    <row r="532" spans="6:6" ht="12.75" x14ac:dyDescent="0.2">
      <c r="F532" s="98"/>
    </row>
    <row r="533" spans="6:6" ht="12.75" x14ac:dyDescent="0.2">
      <c r="F533" s="98"/>
    </row>
    <row r="534" spans="6:6" ht="12.75" x14ac:dyDescent="0.2">
      <c r="F534" s="98"/>
    </row>
    <row r="535" spans="6:6" ht="12.75" x14ac:dyDescent="0.2">
      <c r="F535" s="98"/>
    </row>
    <row r="536" spans="6:6" ht="12.75" x14ac:dyDescent="0.2">
      <c r="F536" s="98"/>
    </row>
    <row r="537" spans="6:6" ht="12.75" x14ac:dyDescent="0.2">
      <c r="F537" s="98"/>
    </row>
    <row r="538" spans="6:6" ht="12.75" x14ac:dyDescent="0.2">
      <c r="F538" s="98"/>
    </row>
    <row r="539" spans="6:6" ht="12.75" x14ac:dyDescent="0.2">
      <c r="F539" s="98"/>
    </row>
    <row r="540" spans="6:6" ht="12.75" x14ac:dyDescent="0.2">
      <c r="F540" s="98"/>
    </row>
    <row r="541" spans="6:6" ht="12.75" x14ac:dyDescent="0.2">
      <c r="F541" s="98"/>
    </row>
    <row r="542" spans="6:6" ht="12.75" x14ac:dyDescent="0.2">
      <c r="F542" s="98"/>
    </row>
    <row r="543" spans="6:6" ht="12.75" x14ac:dyDescent="0.2">
      <c r="F543" s="98"/>
    </row>
    <row r="544" spans="6:6" ht="12.75" x14ac:dyDescent="0.2">
      <c r="F544" s="98"/>
    </row>
    <row r="545" spans="6:6" ht="12.75" x14ac:dyDescent="0.2">
      <c r="F545" s="98"/>
    </row>
    <row r="546" spans="6:6" ht="12.75" x14ac:dyDescent="0.2">
      <c r="F546" s="98"/>
    </row>
    <row r="547" spans="6:6" ht="12.75" x14ac:dyDescent="0.2">
      <c r="F547" s="98"/>
    </row>
    <row r="548" spans="6:6" ht="12.75" x14ac:dyDescent="0.2">
      <c r="F548" s="98"/>
    </row>
    <row r="549" spans="6:6" ht="12.75" x14ac:dyDescent="0.2">
      <c r="F549" s="98"/>
    </row>
    <row r="550" spans="6:6" ht="12.75" x14ac:dyDescent="0.2">
      <c r="F550" s="98"/>
    </row>
    <row r="551" spans="6:6" ht="12.75" x14ac:dyDescent="0.2">
      <c r="F551" s="98"/>
    </row>
    <row r="552" spans="6:6" ht="12.75" x14ac:dyDescent="0.2">
      <c r="F552" s="98"/>
    </row>
    <row r="553" spans="6:6" ht="12.75" x14ac:dyDescent="0.2">
      <c r="F553" s="98"/>
    </row>
    <row r="554" spans="6:6" ht="12.75" x14ac:dyDescent="0.2">
      <c r="F554" s="98"/>
    </row>
    <row r="555" spans="6:6" ht="12.75" x14ac:dyDescent="0.2">
      <c r="F555" s="98"/>
    </row>
    <row r="556" spans="6:6" ht="12.75" x14ac:dyDescent="0.2">
      <c r="F556" s="98"/>
    </row>
    <row r="557" spans="6:6" ht="12.75" x14ac:dyDescent="0.2">
      <c r="F557" s="98"/>
    </row>
    <row r="558" spans="6:6" ht="12.75" x14ac:dyDescent="0.2">
      <c r="F558" s="98"/>
    </row>
    <row r="559" spans="6:6" ht="12.75" x14ac:dyDescent="0.2">
      <c r="F559" s="98"/>
    </row>
    <row r="560" spans="6:6" ht="12.75" x14ac:dyDescent="0.2">
      <c r="F560" s="98"/>
    </row>
    <row r="561" spans="6:6" ht="12.75" x14ac:dyDescent="0.2">
      <c r="F561" s="98"/>
    </row>
    <row r="562" spans="6:6" ht="12.75" x14ac:dyDescent="0.2">
      <c r="F562" s="98"/>
    </row>
    <row r="563" spans="6:6" ht="12.75" x14ac:dyDescent="0.2">
      <c r="F563" s="98"/>
    </row>
    <row r="564" spans="6:6" ht="12.75" x14ac:dyDescent="0.2">
      <c r="F564" s="98"/>
    </row>
    <row r="565" spans="6:6" ht="12.75" x14ac:dyDescent="0.2">
      <c r="F565" s="98"/>
    </row>
    <row r="566" spans="6:6" ht="12.75" x14ac:dyDescent="0.2">
      <c r="F566" s="98"/>
    </row>
    <row r="567" spans="6:6" ht="12.75" x14ac:dyDescent="0.2">
      <c r="F567" s="98"/>
    </row>
    <row r="568" spans="6:6" ht="12.75" x14ac:dyDescent="0.2">
      <c r="F568" s="98"/>
    </row>
    <row r="569" spans="6:6" ht="12.75" x14ac:dyDescent="0.2">
      <c r="F569" s="98"/>
    </row>
    <row r="570" spans="6:6" ht="12.75" x14ac:dyDescent="0.2">
      <c r="F570" s="98"/>
    </row>
    <row r="571" spans="6:6" ht="12.75" x14ac:dyDescent="0.2">
      <c r="F571" s="98"/>
    </row>
    <row r="572" spans="6:6" ht="12.75" x14ac:dyDescent="0.2">
      <c r="F572" s="98"/>
    </row>
    <row r="573" spans="6:6" ht="12.75" x14ac:dyDescent="0.2">
      <c r="F573" s="98"/>
    </row>
    <row r="574" spans="6:6" ht="12.75" x14ac:dyDescent="0.2">
      <c r="F574" s="98"/>
    </row>
    <row r="575" spans="6:6" ht="12.75" x14ac:dyDescent="0.2">
      <c r="F575" s="98"/>
    </row>
    <row r="576" spans="6:6" ht="12.75" x14ac:dyDescent="0.2">
      <c r="F576" s="98"/>
    </row>
    <row r="577" spans="6:6" ht="12.75" x14ac:dyDescent="0.2">
      <c r="F577" s="98"/>
    </row>
    <row r="578" spans="6:6" ht="12.75" x14ac:dyDescent="0.2">
      <c r="F578" s="98"/>
    </row>
    <row r="579" spans="6:6" ht="12.75" x14ac:dyDescent="0.2">
      <c r="F579" s="98"/>
    </row>
    <row r="580" spans="6:6" ht="12.75" x14ac:dyDescent="0.2">
      <c r="F580" s="98"/>
    </row>
    <row r="581" spans="6:6" ht="12.75" x14ac:dyDescent="0.2">
      <c r="F581" s="98"/>
    </row>
    <row r="582" spans="6:6" ht="12.75" x14ac:dyDescent="0.2">
      <c r="F582" s="98"/>
    </row>
    <row r="583" spans="6:6" ht="12.75" x14ac:dyDescent="0.2">
      <c r="F583" s="98"/>
    </row>
    <row r="584" spans="6:6" ht="12.75" x14ac:dyDescent="0.2">
      <c r="F584" s="98"/>
    </row>
    <row r="585" spans="6:6" ht="12.75" x14ac:dyDescent="0.2">
      <c r="F585" s="98"/>
    </row>
    <row r="586" spans="6:6" ht="12.75" x14ac:dyDescent="0.2">
      <c r="F586" s="98"/>
    </row>
    <row r="587" spans="6:6" ht="12.75" x14ac:dyDescent="0.2">
      <c r="F587" s="98"/>
    </row>
    <row r="588" spans="6:6" ht="12.75" x14ac:dyDescent="0.2">
      <c r="F588" s="98"/>
    </row>
    <row r="589" spans="6:6" ht="12.75" x14ac:dyDescent="0.2">
      <c r="F589" s="98"/>
    </row>
    <row r="590" spans="6:6" ht="12.75" x14ac:dyDescent="0.2">
      <c r="F590" s="98"/>
    </row>
    <row r="591" spans="6:6" ht="12.75" x14ac:dyDescent="0.2">
      <c r="F591" s="98"/>
    </row>
    <row r="592" spans="6:6" ht="12.75" x14ac:dyDescent="0.2">
      <c r="F592" s="98"/>
    </row>
    <row r="593" spans="6:6" ht="12.75" x14ac:dyDescent="0.2">
      <c r="F593" s="98"/>
    </row>
    <row r="594" spans="6:6" ht="12.75" x14ac:dyDescent="0.2">
      <c r="F594" s="98"/>
    </row>
    <row r="595" spans="6:6" ht="12.75" x14ac:dyDescent="0.2">
      <c r="F595" s="98"/>
    </row>
    <row r="596" spans="6:6" ht="12.75" x14ac:dyDescent="0.2">
      <c r="F596" s="98"/>
    </row>
    <row r="597" spans="6:6" ht="12.75" x14ac:dyDescent="0.2">
      <c r="F597" s="98"/>
    </row>
    <row r="598" spans="6:6" ht="12.75" x14ac:dyDescent="0.2">
      <c r="F598" s="98"/>
    </row>
    <row r="599" spans="6:6" ht="12.75" x14ac:dyDescent="0.2">
      <c r="F599" s="98"/>
    </row>
    <row r="600" spans="6:6" ht="12.75" x14ac:dyDescent="0.2">
      <c r="F600" s="98"/>
    </row>
    <row r="601" spans="6:6" ht="12.75" x14ac:dyDescent="0.2">
      <c r="F601" s="98"/>
    </row>
    <row r="602" spans="6:6" ht="12.75" x14ac:dyDescent="0.2">
      <c r="F602" s="98"/>
    </row>
    <row r="603" spans="6:6" ht="12.75" x14ac:dyDescent="0.2">
      <c r="F603" s="98"/>
    </row>
    <row r="604" spans="6:6" ht="12.75" x14ac:dyDescent="0.2">
      <c r="F604" s="98"/>
    </row>
    <row r="605" spans="6:6" ht="12.75" x14ac:dyDescent="0.2">
      <c r="F605" s="98"/>
    </row>
    <row r="606" spans="6:6" ht="12.75" x14ac:dyDescent="0.2">
      <c r="F606" s="98"/>
    </row>
    <row r="607" spans="6:6" ht="12.75" x14ac:dyDescent="0.2">
      <c r="F607" s="98"/>
    </row>
    <row r="608" spans="6:6" ht="12.75" x14ac:dyDescent="0.2">
      <c r="F608" s="98"/>
    </row>
    <row r="609" spans="6:6" ht="12.75" x14ac:dyDescent="0.2">
      <c r="F609" s="98"/>
    </row>
    <row r="610" spans="6:6" ht="12.75" x14ac:dyDescent="0.2">
      <c r="F610" s="98"/>
    </row>
    <row r="611" spans="6:6" ht="12.75" x14ac:dyDescent="0.2">
      <c r="F611" s="98"/>
    </row>
    <row r="612" spans="6:6" ht="12.75" x14ac:dyDescent="0.2">
      <c r="F612" s="98"/>
    </row>
    <row r="613" spans="6:6" ht="12.75" x14ac:dyDescent="0.2">
      <c r="F613" s="98"/>
    </row>
    <row r="614" spans="6:6" ht="12.75" x14ac:dyDescent="0.2">
      <c r="F614" s="98"/>
    </row>
    <row r="615" spans="6:6" ht="12.75" x14ac:dyDescent="0.2">
      <c r="F615" s="98"/>
    </row>
    <row r="616" spans="6:6" ht="12.75" x14ac:dyDescent="0.2">
      <c r="F616" s="98"/>
    </row>
    <row r="617" spans="6:6" ht="12.75" x14ac:dyDescent="0.2">
      <c r="F617" s="98"/>
    </row>
    <row r="618" spans="6:6" ht="12.75" x14ac:dyDescent="0.2">
      <c r="F618" s="98"/>
    </row>
    <row r="619" spans="6:6" ht="12.75" x14ac:dyDescent="0.2">
      <c r="F619" s="98"/>
    </row>
    <row r="620" spans="6:6" ht="12.75" x14ac:dyDescent="0.2">
      <c r="F620" s="98"/>
    </row>
    <row r="621" spans="6:6" ht="12.75" x14ac:dyDescent="0.2">
      <c r="F621" s="98"/>
    </row>
    <row r="622" spans="6:6" ht="12.75" x14ac:dyDescent="0.2">
      <c r="F622" s="98"/>
    </row>
    <row r="623" spans="6:6" ht="12.75" x14ac:dyDescent="0.2">
      <c r="F623" s="98"/>
    </row>
    <row r="624" spans="6:6" ht="12.75" x14ac:dyDescent="0.2">
      <c r="F624" s="98"/>
    </row>
    <row r="625" spans="6:6" ht="12.75" x14ac:dyDescent="0.2">
      <c r="F625" s="98"/>
    </row>
    <row r="626" spans="6:6" ht="12.75" x14ac:dyDescent="0.2">
      <c r="F626" s="98"/>
    </row>
    <row r="627" spans="6:6" ht="12.75" x14ac:dyDescent="0.2">
      <c r="F627" s="98"/>
    </row>
    <row r="628" spans="6:6" ht="12.75" x14ac:dyDescent="0.2">
      <c r="F628" s="98"/>
    </row>
    <row r="629" spans="6:6" ht="12.75" x14ac:dyDescent="0.2">
      <c r="F629" s="98"/>
    </row>
    <row r="630" spans="6:6" ht="12.75" x14ac:dyDescent="0.2">
      <c r="F630" s="98"/>
    </row>
    <row r="631" spans="6:6" ht="12.75" x14ac:dyDescent="0.2">
      <c r="F631" s="98"/>
    </row>
    <row r="632" spans="6:6" ht="12.75" x14ac:dyDescent="0.2">
      <c r="F632" s="98"/>
    </row>
    <row r="633" spans="6:6" ht="12.75" x14ac:dyDescent="0.2">
      <c r="F633" s="98"/>
    </row>
    <row r="634" spans="6:6" ht="12.75" x14ac:dyDescent="0.2">
      <c r="F634" s="98"/>
    </row>
    <row r="635" spans="6:6" ht="12.75" x14ac:dyDescent="0.2">
      <c r="F635" s="98"/>
    </row>
    <row r="636" spans="6:6" ht="12.75" x14ac:dyDescent="0.2">
      <c r="F636" s="98"/>
    </row>
    <row r="637" spans="6:6" ht="12.75" x14ac:dyDescent="0.2">
      <c r="F637" s="98"/>
    </row>
    <row r="638" spans="6:6" ht="12.75" x14ac:dyDescent="0.2">
      <c r="F638" s="98"/>
    </row>
    <row r="639" spans="6:6" ht="12.75" x14ac:dyDescent="0.2">
      <c r="F639" s="98"/>
    </row>
    <row r="640" spans="6:6" ht="12.75" x14ac:dyDescent="0.2">
      <c r="F640" s="98"/>
    </row>
    <row r="641" spans="6:6" ht="12.75" x14ac:dyDescent="0.2">
      <c r="F641" s="98"/>
    </row>
    <row r="642" spans="6:6" ht="12.75" x14ac:dyDescent="0.2">
      <c r="F642" s="98"/>
    </row>
    <row r="643" spans="6:6" ht="12.75" x14ac:dyDescent="0.2">
      <c r="F643" s="98"/>
    </row>
    <row r="644" spans="6:6" ht="12.75" x14ac:dyDescent="0.2">
      <c r="F644" s="98"/>
    </row>
    <row r="645" spans="6:6" ht="12.75" x14ac:dyDescent="0.2">
      <c r="F645" s="98"/>
    </row>
    <row r="646" spans="6:6" ht="12.75" x14ac:dyDescent="0.2">
      <c r="F646" s="98"/>
    </row>
    <row r="647" spans="6:6" ht="12.75" x14ac:dyDescent="0.2">
      <c r="F647" s="98"/>
    </row>
    <row r="648" spans="6:6" ht="12.75" x14ac:dyDescent="0.2">
      <c r="F648" s="98"/>
    </row>
    <row r="649" spans="6:6" ht="12.75" x14ac:dyDescent="0.2">
      <c r="F649" s="98"/>
    </row>
    <row r="650" spans="6:6" ht="12.75" x14ac:dyDescent="0.2">
      <c r="F650" s="98"/>
    </row>
    <row r="651" spans="6:6" ht="12.75" x14ac:dyDescent="0.2">
      <c r="F651" s="98"/>
    </row>
    <row r="652" spans="6:6" ht="12.75" x14ac:dyDescent="0.2">
      <c r="F652" s="98"/>
    </row>
    <row r="653" spans="6:6" ht="12.75" x14ac:dyDescent="0.2">
      <c r="F653" s="98"/>
    </row>
    <row r="654" spans="6:6" ht="12.75" x14ac:dyDescent="0.2">
      <c r="F654" s="98"/>
    </row>
    <row r="655" spans="6:6" ht="12.75" x14ac:dyDescent="0.2">
      <c r="F655" s="98"/>
    </row>
    <row r="656" spans="6:6" ht="12.75" x14ac:dyDescent="0.2">
      <c r="F656" s="98"/>
    </row>
    <row r="657" spans="6:6" ht="12.75" x14ac:dyDescent="0.2">
      <c r="F657" s="98"/>
    </row>
    <row r="658" spans="6:6" ht="12.75" x14ac:dyDescent="0.2">
      <c r="F658" s="98"/>
    </row>
    <row r="659" spans="6:6" ht="12.75" x14ac:dyDescent="0.2">
      <c r="F659" s="98"/>
    </row>
    <row r="660" spans="6:6" ht="12.75" x14ac:dyDescent="0.2">
      <c r="F660" s="98"/>
    </row>
    <row r="661" spans="6:6" ht="12.75" x14ac:dyDescent="0.2">
      <c r="F661" s="98"/>
    </row>
    <row r="662" spans="6:6" ht="12.75" x14ac:dyDescent="0.2">
      <c r="F662" s="98"/>
    </row>
    <row r="663" spans="6:6" ht="12.75" x14ac:dyDescent="0.2">
      <c r="F663" s="98"/>
    </row>
    <row r="664" spans="6:6" ht="12.75" x14ac:dyDescent="0.2">
      <c r="F664" s="98"/>
    </row>
    <row r="665" spans="6:6" ht="12.75" x14ac:dyDescent="0.2">
      <c r="F665" s="98"/>
    </row>
    <row r="666" spans="6:6" ht="12.75" x14ac:dyDescent="0.2">
      <c r="F666" s="98"/>
    </row>
    <row r="667" spans="6:6" ht="12.75" x14ac:dyDescent="0.2">
      <c r="F667" s="98"/>
    </row>
    <row r="668" spans="6:6" ht="12.75" x14ac:dyDescent="0.2">
      <c r="F668" s="98"/>
    </row>
    <row r="669" spans="6:6" ht="12.75" x14ac:dyDescent="0.2">
      <c r="F669" s="98"/>
    </row>
    <row r="670" spans="6:6" ht="12.75" x14ac:dyDescent="0.2">
      <c r="F670" s="98"/>
    </row>
    <row r="671" spans="6:6" ht="12.75" x14ac:dyDescent="0.2">
      <c r="F671" s="98"/>
    </row>
    <row r="672" spans="6:6" ht="12.75" x14ac:dyDescent="0.2">
      <c r="F672" s="98"/>
    </row>
    <row r="673" spans="6:6" ht="12.75" x14ac:dyDescent="0.2">
      <c r="F673" s="98"/>
    </row>
    <row r="674" spans="6:6" ht="12.75" x14ac:dyDescent="0.2">
      <c r="F674" s="98"/>
    </row>
    <row r="675" spans="6:6" ht="12.75" x14ac:dyDescent="0.2">
      <c r="F675" s="98"/>
    </row>
    <row r="676" spans="6:6" ht="12.75" x14ac:dyDescent="0.2">
      <c r="F676" s="98"/>
    </row>
    <row r="677" spans="6:6" ht="12.75" x14ac:dyDescent="0.2">
      <c r="F677" s="98"/>
    </row>
    <row r="678" spans="6:6" ht="12.75" x14ac:dyDescent="0.2">
      <c r="F678" s="98"/>
    </row>
    <row r="679" spans="6:6" ht="12.75" x14ac:dyDescent="0.2">
      <c r="F679" s="98"/>
    </row>
    <row r="680" spans="6:6" ht="12.75" x14ac:dyDescent="0.2">
      <c r="F680" s="98"/>
    </row>
    <row r="681" spans="6:6" ht="12.75" x14ac:dyDescent="0.2">
      <c r="F681" s="98"/>
    </row>
    <row r="682" spans="6:6" ht="12.75" x14ac:dyDescent="0.2">
      <c r="F682" s="98"/>
    </row>
    <row r="683" spans="6:6" ht="12.75" x14ac:dyDescent="0.2">
      <c r="F683" s="98"/>
    </row>
    <row r="684" spans="6:6" ht="12.75" x14ac:dyDescent="0.2">
      <c r="F684" s="98"/>
    </row>
    <row r="685" spans="6:6" ht="12.75" x14ac:dyDescent="0.2">
      <c r="F685" s="98"/>
    </row>
    <row r="686" spans="6:6" ht="12.75" x14ac:dyDescent="0.2">
      <c r="F686" s="98"/>
    </row>
    <row r="687" spans="6:6" ht="12.75" x14ac:dyDescent="0.2">
      <c r="F687" s="98"/>
    </row>
    <row r="688" spans="6:6" ht="12.75" x14ac:dyDescent="0.2">
      <c r="F688" s="98"/>
    </row>
    <row r="689" spans="6:6" ht="12.75" x14ac:dyDescent="0.2">
      <c r="F689" s="98"/>
    </row>
    <row r="690" spans="6:6" ht="12.75" x14ac:dyDescent="0.2">
      <c r="F690" s="98"/>
    </row>
    <row r="691" spans="6:6" ht="12.75" x14ac:dyDescent="0.2">
      <c r="F691" s="98"/>
    </row>
    <row r="692" spans="6:6" ht="12.75" x14ac:dyDescent="0.2">
      <c r="F692" s="98"/>
    </row>
    <row r="693" spans="6:6" ht="12.75" x14ac:dyDescent="0.2">
      <c r="F693" s="98"/>
    </row>
    <row r="694" spans="6:6" ht="12.75" x14ac:dyDescent="0.2">
      <c r="F694" s="98"/>
    </row>
    <row r="695" spans="6:6" ht="12.75" x14ac:dyDescent="0.2">
      <c r="F695" s="98"/>
    </row>
    <row r="696" spans="6:6" ht="12.75" x14ac:dyDescent="0.2">
      <c r="F696" s="98"/>
    </row>
    <row r="697" spans="6:6" ht="12.75" x14ac:dyDescent="0.2">
      <c r="F697" s="98"/>
    </row>
    <row r="698" spans="6:6" ht="12.75" x14ac:dyDescent="0.2">
      <c r="F698" s="98"/>
    </row>
    <row r="699" spans="6:6" ht="12.75" x14ac:dyDescent="0.2">
      <c r="F699" s="98"/>
    </row>
    <row r="700" spans="6:6" ht="12.75" x14ac:dyDescent="0.2">
      <c r="F700" s="98"/>
    </row>
    <row r="701" spans="6:6" ht="12.75" x14ac:dyDescent="0.2">
      <c r="F701" s="98"/>
    </row>
    <row r="702" spans="6:6" ht="12.75" x14ac:dyDescent="0.2">
      <c r="F702" s="98"/>
    </row>
    <row r="703" spans="6:6" ht="12.75" x14ac:dyDescent="0.2">
      <c r="F703" s="98"/>
    </row>
    <row r="704" spans="6:6" ht="12.75" x14ac:dyDescent="0.2">
      <c r="F704" s="98"/>
    </row>
    <row r="705" spans="6:6" ht="12.75" x14ac:dyDescent="0.2">
      <c r="F705" s="98"/>
    </row>
    <row r="706" spans="6:6" ht="12.75" x14ac:dyDescent="0.2">
      <c r="F706" s="98"/>
    </row>
    <row r="707" spans="6:6" ht="12.75" x14ac:dyDescent="0.2">
      <c r="F707" s="98"/>
    </row>
    <row r="708" spans="6:6" ht="12.75" x14ac:dyDescent="0.2">
      <c r="F708" s="98"/>
    </row>
    <row r="709" spans="6:6" ht="12.75" x14ac:dyDescent="0.2">
      <c r="F709" s="98"/>
    </row>
    <row r="710" spans="6:6" ht="12.75" x14ac:dyDescent="0.2">
      <c r="F710" s="98"/>
    </row>
    <row r="711" spans="6:6" ht="12.75" x14ac:dyDescent="0.2">
      <c r="F711" s="98"/>
    </row>
    <row r="712" spans="6:6" ht="12.75" x14ac:dyDescent="0.2">
      <c r="F712" s="98"/>
    </row>
    <row r="713" spans="6:6" ht="12.75" x14ac:dyDescent="0.2">
      <c r="F713" s="98"/>
    </row>
    <row r="714" spans="6:6" ht="12.75" x14ac:dyDescent="0.2">
      <c r="F714" s="98"/>
    </row>
    <row r="715" spans="6:6" ht="12.75" x14ac:dyDescent="0.2">
      <c r="F715" s="98"/>
    </row>
    <row r="716" spans="6:6" ht="12.75" x14ac:dyDescent="0.2">
      <c r="F716" s="98"/>
    </row>
    <row r="717" spans="6:6" ht="12.75" x14ac:dyDescent="0.2">
      <c r="F717" s="98"/>
    </row>
    <row r="718" spans="6:6" ht="12.75" x14ac:dyDescent="0.2">
      <c r="F718" s="98"/>
    </row>
    <row r="719" spans="6:6" ht="12.75" x14ac:dyDescent="0.2">
      <c r="F719" s="98"/>
    </row>
    <row r="720" spans="6:6" ht="12.75" x14ac:dyDescent="0.2">
      <c r="F720" s="98"/>
    </row>
    <row r="721" spans="6:6" ht="12.75" x14ac:dyDescent="0.2">
      <c r="F721" s="98"/>
    </row>
    <row r="722" spans="6:6" ht="12.75" x14ac:dyDescent="0.2">
      <c r="F722" s="98"/>
    </row>
    <row r="723" spans="6:6" ht="12.75" x14ac:dyDescent="0.2">
      <c r="F723" s="98"/>
    </row>
    <row r="724" spans="6:6" ht="12.75" x14ac:dyDescent="0.2">
      <c r="F724" s="98"/>
    </row>
    <row r="725" spans="6:6" ht="12.75" x14ac:dyDescent="0.2">
      <c r="F725" s="98"/>
    </row>
    <row r="726" spans="6:6" ht="12.75" x14ac:dyDescent="0.2">
      <c r="F726" s="98"/>
    </row>
    <row r="727" spans="6:6" ht="12.75" x14ac:dyDescent="0.2">
      <c r="F727" s="98"/>
    </row>
    <row r="728" spans="6:6" ht="12.75" x14ac:dyDescent="0.2">
      <c r="F728" s="98"/>
    </row>
    <row r="729" spans="6:6" ht="12.75" x14ac:dyDescent="0.2">
      <c r="F729" s="98"/>
    </row>
    <row r="730" spans="6:6" ht="12.75" x14ac:dyDescent="0.2">
      <c r="F730" s="98"/>
    </row>
    <row r="731" spans="6:6" ht="12.75" x14ac:dyDescent="0.2">
      <c r="F731" s="98"/>
    </row>
    <row r="732" spans="6:6" ht="12.75" x14ac:dyDescent="0.2">
      <c r="F732" s="98"/>
    </row>
    <row r="733" spans="6:6" ht="12.75" x14ac:dyDescent="0.2">
      <c r="F733" s="98"/>
    </row>
    <row r="734" spans="6:6" ht="12.75" x14ac:dyDescent="0.2">
      <c r="F734" s="98"/>
    </row>
    <row r="735" spans="6:6" ht="12.75" x14ac:dyDescent="0.2">
      <c r="F735" s="98"/>
    </row>
    <row r="736" spans="6:6" ht="12.75" x14ac:dyDescent="0.2">
      <c r="F736" s="98"/>
    </row>
    <row r="737" spans="6:6" ht="12.75" x14ac:dyDescent="0.2">
      <c r="F737" s="98"/>
    </row>
    <row r="738" spans="6:6" ht="12.75" x14ac:dyDescent="0.2">
      <c r="F738" s="98"/>
    </row>
    <row r="739" spans="6:6" ht="12.75" x14ac:dyDescent="0.2">
      <c r="F739" s="98"/>
    </row>
    <row r="740" spans="6:6" ht="12.75" x14ac:dyDescent="0.2">
      <c r="F740" s="98"/>
    </row>
    <row r="741" spans="6:6" ht="12.75" x14ac:dyDescent="0.2">
      <c r="F741" s="98"/>
    </row>
    <row r="742" spans="6:6" ht="12.75" x14ac:dyDescent="0.2">
      <c r="F742" s="98"/>
    </row>
    <row r="743" spans="6:6" ht="12.75" x14ac:dyDescent="0.2">
      <c r="F743" s="98"/>
    </row>
    <row r="744" spans="6:6" ht="12.75" x14ac:dyDescent="0.2">
      <c r="F744" s="98"/>
    </row>
    <row r="745" spans="6:6" ht="12.75" x14ac:dyDescent="0.2">
      <c r="F745" s="98"/>
    </row>
    <row r="746" spans="6:6" ht="12.75" x14ac:dyDescent="0.2">
      <c r="F746" s="98"/>
    </row>
    <row r="747" spans="6:6" ht="12.75" x14ac:dyDescent="0.2">
      <c r="F747" s="98"/>
    </row>
    <row r="748" spans="6:6" ht="12.75" x14ac:dyDescent="0.2">
      <c r="F748" s="98"/>
    </row>
    <row r="749" spans="6:6" ht="12.75" x14ac:dyDescent="0.2">
      <c r="F749" s="98"/>
    </row>
    <row r="750" spans="6:6" ht="12.75" x14ac:dyDescent="0.2">
      <c r="F750" s="98"/>
    </row>
    <row r="751" spans="6:6" ht="12.75" x14ac:dyDescent="0.2">
      <c r="F751" s="98"/>
    </row>
    <row r="752" spans="6:6" ht="12.75" x14ac:dyDescent="0.2">
      <c r="F752" s="98"/>
    </row>
    <row r="753" spans="6:6" ht="12.75" x14ac:dyDescent="0.2">
      <c r="F753" s="98"/>
    </row>
    <row r="754" spans="6:6" ht="12.75" x14ac:dyDescent="0.2">
      <c r="F754" s="98"/>
    </row>
    <row r="755" spans="6:6" ht="12.75" x14ac:dyDescent="0.2">
      <c r="F755" s="98"/>
    </row>
    <row r="756" spans="6:6" ht="12.75" x14ac:dyDescent="0.2">
      <c r="F756" s="98"/>
    </row>
    <row r="757" spans="6:6" ht="12.75" x14ac:dyDescent="0.2">
      <c r="F757" s="98"/>
    </row>
    <row r="758" spans="6:6" ht="12.75" x14ac:dyDescent="0.2">
      <c r="F758" s="98"/>
    </row>
    <row r="759" spans="6:6" ht="12.75" x14ac:dyDescent="0.2">
      <c r="F759" s="98"/>
    </row>
    <row r="760" spans="6:6" ht="12.75" x14ac:dyDescent="0.2">
      <c r="F760" s="98"/>
    </row>
    <row r="761" spans="6:6" ht="12.75" x14ac:dyDescent="0.2">
      <c r="F761" s="98"/>
    </row>
    <row r="762" spans="6:6" ht="12.75" x14ac:dyDescent="0.2">
      <c r="F762" s="98"/>
    </row>
    <row r="763" spans="6:6" ht="12.75" x14ac:dyDescent="0.2">
      <c r="F763" s="98"/>
    </row>
    <row r="764" spans="6:6" ht="12.75" x14ac:dyDescent="0.2">
      <c r="F764" s="98"/>
    </row>
    <row r="765" spans="6:6" ht="12.75" x14ac:dyDescent="0.2">
      <c r="F765" s="98"/>
    </row>
    <row r="766" spans="6:6" ht="12.75" x14ac:dyDescent="0.2">
      <c r="F766" s="98"/>
    </row>
    <row r="767" spans="6:6" ht="12.75" x14ac:dyDescent="0.2">
      <c r="F767" s="98"/>
    </row>
    <row r="768" spans="6:6" ht="12.75" x14ac:dyDescent="0.2">
      <c r="F768" s="98"/>
    </row>
    <row r="769" spans="6:6" ht="12.75" x14ac:dyDescent="0.2">
      <c r="F769" s="98"/>
    </row>
    <row r="770" spans="6:6" ht="12.75" x14ac:dyDescent="0.2">
      <c r="F770" s="98"/>
    </row>
    <row r="771" spans="6:6" ht="12.75" x14ac:dyDescent="0.2">
      <c r="F771" s="98"/>
    </row>
    <row r="772" spans="6:6" ht="12.75" x14ac:dyDescent="0.2">
      <c r="F772" s="98"/>
    </row>
    <row r="773" spans="6:6" ht="12.75" x14ac:dyDescent="0.2">
      <c r="F773" s="98"/>
    </row>
    <row r="774" spans="6:6" ht="12.75" x14ac:dyDescent="0.2">
      <c r="F774" s="98"/>
    </row>
    <row r="775" spans="6:6" ht="12.75" x14ac:dyDescent="0.2">
      <c r="F775" s="98"/>
    </row>
    <row r="776" spans="6:6" ht="12.75" x14ac:dyDescent="0.2">
      <c r="F776" s="98"/>
    </row>
    <row r="777" spans="6:6" ht="12.75" x14ac:dyDescent="0.2">
      <c r="F777" s="98"/>
    </row>
    <row r="778" spans="6:6" ht="12.75" x14ac:dyDescent="0.2">
      <c r="F778" s="98"/>
    </row>
    <row r="779" spans="6:6" ht="12.75" x14ac:dyDescent="0.2">
      <c r="F779" s="98"/>
    </row>
    <row r="780" spans="6:6" ht="12.75" x14ac:dyDescent="0.2">
      <c r="F780" s="98"/>
    </row>
    <row r="781" spans="6:6" ht="12.75" x14ac:dyDescent="0.2">
      <c r="F781" s="98"/>
    </row>
    <row r="782" spans="6:6" ht="12.75" x14ac:dyDescent="0.2">
      <c r="F782" s="98"/>
    </row>
    <row r="783" spans="6:6" ht="12.75" x14ac:dyDescent="0.2">
      <c r="F783" s="98"/>
    </row>
    <row r="784" spans="6:6" ht="12.75" x14ac:dyDescent="0.2">
      <c r="F784" s="98"/>
    </row>
    <row r="785" spans="6:6" ht="12.75" x14ac:dyDescent="0.2">
      <c r="F785" s="98"/>
    </row>
    <row r="786" spans="6:6" ht="12.75" x14ac:dyDescent="0.2">
      <c r="F786" s="98"/>
    </row>
    <row r="787" spans="6:6" ht="12.75" x14ac:dyDescent="0.2">
      <c r="F787" s="98"/>
    </row>
    <row r="788" spans="6:6" ht="12.75" x14ac:dyDescent="0.2">
      <c r="F788" s="98"/>
    </row>
    <row r="789" spans="6:6" ht="12.75" x14ac:dyDescent="0.2">
      <c r="F789" s="98"/>
    </row>
    <row r="790" spans="6:6" ht="12.75" x14ac:dyDescent="0.2">
      <c r="F790" s="98"/>
    </row>
    <row r="791" spans="6:6" ht="12.75" x14ac:dyDescent="0.2">
      <c r="F791" s="98"/>
    </row>
    <row r="792" spans="6:6" ht="12.75" x14ac:dyDescent="0.2">
      <c r="F792" s="98"/>
    </row>
    <row r="793" spans="6:6" ht="12.75" x14ac:dyDescent="0.2">
      <c r="F793" s="98"/>
    </row>
    <row r="794" spans="6:6" ht="12.75" x14ac:dyDescent="0.2">
      <c r="F794" s="98"/>
    </row>
    <row r="795" spans="6:6" ht="12.75" x14ac:dyDescent="0.2">
      <c r="F795" s="98"/>
    </row>
    <row r="796" spans="6:6" ht="12.75" x14ac:dyDescent="0.2">
      <c r="F796" s="98"/>
    </row>
    <row r="797" spans="6:6" ht="12.75" x14ac:dyDescent="0.2">
      <c r="F797" s="98"/>
    </row>
    <row r="798" spans="6:6" ht="12.75" x14ac:dyDescent="0.2">
      <c r="F798" s="98"/>
    </row>
    <row r="799" spans="6:6" ht="12.75" x14ac:dyDescent="0.2">
      <c r="F799" s="98"/>
    </row>
    <row r="800" spans="6:6" ht="12.75" x14ac:dyDescent="0.2">
      <c r="F800" s="98"/>
    </row>
    <row r="801" spans="6:6" ht="12.75" x14ac:dyDescent="0.2">
      <c r="F801" s="98"/>
    </row>
    <row r="802" spans="6:6" ht="12.75" x14ac:dyDescent="0.2">
      <c r="F802" s="98"/>
    </row>
    <row r="803" spans="6:6" ht="12.75" x14ac:dyDescent="0.2">
      <c r="F803" s="98"/>
    </row>
    <row r="804" spans="6:6" ht="12.75" x14ac:dyDescent="0.2">
      <c r="F804" s="98"/>
    </row>
    <row r="805" spans="6:6" ht="12.75" x14ac:dyDescent="0.2">
      <c r="F805" s="98"/>
    </row>
    <row r="806" spans="6:6" ht="12.75" x14ac:dyDescent="0.2">
      <c r="F806" s="98"/>
    </row>
    <row r="807" spans="6:6" ht="12.75" x14ac:dyDescent="0.2">
      <c r="F807" s="98"/>
    </row>
    <row r="808" spans="6:6" ht="12.75" x14ac:dyDescent="0.2">
      <c r="F808" s="98"/>
    </row>
    <row r="809" spans="6:6" ht="12.75" x14ac:dyDescent="0.2">
      <c r="F809" s="98"/>
    </row>
    <row r="810" spans="6:6" ht="12.75" x14ac:dyDescent="0.2">
      <c r="F810" s="98"/>
    </row>
    <row r="811" spans="6:6" ht="12.75" x14ac:dyDescent="0.2">
      <c r="F811" s="98"/>
    </row>
    <row r="812" spans="6:6" ht="12.75" x14ac:dyDescent="0.2">
      <c r="F812" s="98"/>
    </row>
    <row r="813" spans="6:6" ht="12.75" x14ac:dyDescent="0.2">
      <c r="F813" s="98"/>
    </row>
    <row r="814" spans="6:6" ht="12.75" x14ac:dyDescent="0.2">
      <c r="F814" s="98"/>
    </row>
    <row r="815" spans="6:6" ht="12.75" x14ac:dyDescent="0.2">
      <c r="F815" s="98"/>
    </row>
    <row r="816" spans="6:6" ht="12.75" x14ac:dyDescent="0.2">
      <c r="F816" s="98"/>
    </row>
    <row r="817" spans="6:6" ht="12.75" x14ac:dyDescent="0.2">
      <c r="F817" s="98"/>
    </row>
    <row r="818" spans="6:6" ht="12.75" x14ac:dyDescent="0.2">
      <c r="F818" s="98"/>
    </row>
    <row r="819" spans="6:6" ht="12.75" x14ac:dyDescent="0.2">
      <c r="F819" s="98"/>
    </row>
    <row r="820" spans="6:6" ht="12.75" x14ac:dyDescent="0.2">
      <c r="F820" s="98"/>
    </row>
    <row r="821" spans="6:6" ht="12.75" x14ac:dyDescent="0.2">
      <c r="F821" s="98"/>
    </row>
    <row r="822" spans="6:6" ht="12.75" x14ac:dyDescent="0.2">
      <c r="F822" s="98"/>
    </row>
    <row r="823" spans="6:6" ht="12.75" x14ac:dyDescent="0.2">
      <c r="F823" s="98"/>
    </row>
    <row r="824" spans="6:6" ht="12.75" x14ac:dyDescent="0.2">
      <c r="F824" s="98"/>
    </row>
    <row r="825" spans="6:6" ht="12.75" x14ac:dyDescent="0.2">
      <c r="F825" s="98"/>
    </row>
    <row r="826" spans="6:6" ht="12.75" x14ac:dyDescent="0.2">
      <c r="F826" s="98"/>
    </row>
    <row r="827" spans="6:6" ht="12.75" x14ac:dyDescent="0.2">
      <c r="F827" s="98"/>
    </row>
    <row r="828" spans="6:6" ht="12.75" x14ac:dyDescent="0.2">
      <c r="F828" s="98"/>
    </row>
    <row r="829" spans="6:6" ht="12.75" x14ac:dyDescent="0.2">
      <c r="F829" s="98"/>
    </row>
    <row r="830" spans="6:6" ht="12.75" x14ac:dyDescent="0.2">
      <c r="F830" s="98"/>
    </row>
    <row r="831" spans="6:6" ht="12.75" x14ac:dyDescent="0.2">
      <c r="F831" s="98"/>
    </row>
    <row r="832" spans="6:6" ht="12.75" x14ac:dyDescent="0.2">
      <c r="F832" s="98"/>
    </row>
    <row r="833" spans="6:6" ht="12.75" x14ac:dyDescent="0.2">
      <c r="F833" s="98"/>
    </row>
    <row r="834" spans="6:6" ht="12.75" x14ac:dyDescent="0.2">
      <c r="F834" s="98"/>
    </row>
    <row r="835" spans="6:6" ht="12.75" x14ac:dyDescent="0.2">
      <c r="F835" s="98"/>
    </row>
    <row r="836" spans="6:6" ht="12.75" x14ac:dyDescent="0.2">
      <c r="F836" s="98"/>
    </row>
    <row r="837" spans="6:6" ht="12.75" x14ac:dyDescent="0.2">
      <c r="F837" s="98"/>
    </row>
    <row r="838" spans="6:6" ht="12.75" x14ac:dyDescent="0.2">
      <c r="F838" s="98"/>
    </row>
    <row r="839" spans="6:6" ht="12.75" x14ac:dyDescent="0.2">
      <c r="F839" s="98"/>
    </row>
    <row r="840" spans="6:6" ht="12.75" x14ac:dyDescent="0.2">
      <c r="F840" s="98"/>
    </row>
    <row r="841" spans="6:6" ht="12.75" x14ac:dyDescent="0.2">
      <c r="F841" s="98"/>
    </row>
    <row r="842" spans="6:6" ht="12.75" x14ac:dyDescent="0.2">
      <c r="F842" s="98"/>
    </row>
    <row r="843" spans="6:6" ht="12.75" x14ac:dyDescent="0.2">
      <c r="F843" s="98"/>
    </row>
    <row r="844" spans="6:6" ht="12.75" x14ac:dyDescent="0.2">
      <c r="F844" s="98"/>
    </row>
    <row r="845" spans="6:6" ht="12.75" x14ac:dyDescent="0.2">
      <c r="F845" s="98"/>
    </row>
    <row r="846" spans="6:6" ht="12.75" x14ac:dyDescent="0.2">
      <c r="F846" s="98"/>
    </row>
    <row r="847" spans="6:6" ht="12.75" x14ac:dyDescent="0.2">
      <c r="F847" s="98"/>
    </row>
    <row r="848" spans="6:6" ht="12.75" x14ac:dyDescent="0.2">
      <c r="F848" s="98"/>
    </row>
    <row r="849" spans="6:6" ht="12.75" x14ac:dyDescent="0.2">
      <c r="F849" s="98"/>
    </row>
    <row r="850" spans="6:6" ht="12.75" x14ac:dyDescent="0.2">
      <c r="F850" s="98"/>
    </row>
    <row r="851" spans="6:6" ht="12.75" x14ac:dyDescent="0.2">
      <c r="F851" s="98"/>
    </row>
    <row r="852" spans="6:6" ht="12.75" x14ac:dyDescent="0.2">
      <c r="F852" s="98"/>
    </row>
    <row r="853" spans="6:6" ht="12.75" x14ac:dyDescent="0.2">
      <c r="F853" s="98"/>
    </row>
    <row r="854" spans="6:6" ht="12.75" x14ac:dyDescent="0.2">
      <c r="F854" s="98"/>
    </row>
    <row r="855" spans="6:6" ht="12.75" x14ac:dyDescent="0.2">
      <c r="F855" s="98"/>
    </row>
    <row r="856" spans="6:6" ht="12.75" x14ac:dyDescent="0.2">
      <c r="F856" s="98"/>
    </row>
    <row r="857" spans="6:6" ht="12.75" x14ac:dyDescent="0.2">
      <c r="F857" s="98"/>
    </row>
    <row r="858" spans="6:6" ht="12.75" x14ac:dyDescent="0.2">
      <c r="F858" s="98"/>
    </row>
    <row r="859" spans="6:6" ht="12.75" x14ac:dyDescent="0.2">
      <c r="F859" s="98"/>
    </row>
    <row r="860" spans="6:6" ht="12.75" x14ac:dyDescent="0.2">
      <c r="F860" s="98"/>
    </row>
    <row r="861" spans="6:6" ht="12.75" x14ac:dyDescent="0.2">
      <c r="F861" s="98"/>
    </row>
    <row r="862" spans="6:6" ht="12.75" x14ac:dyDescent="0.2">
      <c r="F862" s="98"/>
    </row>
    <row r="863" spans="6:6" ht="12.75" x14ac:dyDescent="0.2">
      <c r="F863" s="98"/>
    </row>
    <row r="864" spans="6:6" ht="12.75" x14ac:dyDescent="0.2">
      <c r="F864" s="98"/>
    </row>
    <row r="865" spans="6:6" ht="12.75" x14ac:dyDescent="0.2">
      <c r="F865" s="98"/>
    </row>
    <row r="866" spans="6:6" ht="12.75" x14ac:dyDescent="0.2">
      <c r="F866" s="98"/>
    </row>
    <row r="867" spans="6:6" ht="12.75" x14ac:dyDescent="0.2">
      <c r="F867" s="98"/>
    </row>
    <row r="868" spans="6:6" ht="12.75" x14ac:dyDescent="0.2">
      <c r="F868" s="98"/>
    </row>
    <row r="869" spans="6:6" ht="12.75" x14ac:dyDescent="0.2">
      <c r="F869" s="98"/>
    </row>
    <row r="870" spans="6:6" ht="12.75" x14ac:dyDescent="0.2">
      <c r="F870" s="98"/>
    </row>
    <row r="871" spans="6:6" ht="12.75" x14ac:dyDescent="0.2">
      <c r="F871" s="98"/>
    </row>
    <row r="872" spans="6:6" ht="12.75" x14ac:dyDescent="0.2">
      <c r="F872" s="98"/>
    </row>
    <row r="873" spans="6:6" ht="12.75" x14ac:dyDescent="0.2">
      <c r="F873" s="98"/>
    </row>
    <row r="874" spans="6:6" ht="12.75" x14ac:dyDescent="0.2">
      <c r="F874" s="98"/>
    </row>
    <row r="875" spans="6:6" ht="12.75" x14ac:dyDescent="0.2">
      <c r="F875" s="98"/>
    </row>
    <row r="876" spans="6:6" ht="12.75" x14ac:dyDescent="0.2">
      <c r="F876" s="98"/>
    </row>
    <row r="877" spans="6:6" ht="12.75" x14ac:dyDescent="0.2">
      <c r="F877" s="98"/>
    </row>
    <row r="878" spans="6:6" ht="12.75" x14ac:dyDescent="0.2">
      <c r="F878" s="98"/>
    </row>
    <row r="879" spans="6:6" ht="12.75" x14ac:dyDescent="0.2">
      <c r="F879" s="98"/>
    </row>
    <row r="880" spans="6:6" ht="12.75" x14ac:dyDescent="0.2">
      <c r="F880" s="98"/>
    </row>
    <row r="881" spans="6:6" ht="12.75" x14ac:dyDescent="0.2">
      <c r="F881" s="98"/>
    </row>
    <row r="882" spans="6:6" ht="12.75" x14ac:dyDescent="0.2">
      <c r="F882" s="98"/>
    </row>
    <row r="883" spans="6:6" ht="12.75" x14ac:dyDescent="0.2">
      <c r="F883" s="98"/>
    </row>
    <row r="884" spans="6:6" ht="12.75" x14ac:dyDescent="0.2">
      <c r="F884" s="98"/>
    </row>
    <row r="885" spans="6:6" ht="12.75" x14ac:dyDescent="0.2">
      <c r="F885" s="98"/>
    </row>
    <row r="886" spans="6:6" ht="12.75" x14ac:dyDescent="0.2">
      <c r="F886" s="98"/>
    </row>
    <row r="887" spans="6:6" ht="12.75" x14ac:dyDescent="0.2">
      <c r="F887" s="98"/>
    </row>
    <row r="888" spans="6:6" ht="12.75" x14ac:dyDescent="0.2">
      <c r="F888" s="98"/>
    </row>
    <row r="889" spans="6:6" ht="12.75" x14ac:dyDescent="0.2">
      <c r="F889" s="98"/>
    </row>
    <row r="890" spans="6:6" ht="12.75" x14ac:dyDescent="0.2">
      <c r="F890" s="98"/>
    </row>
    <row r="891" spans="6:6" ht="12.75" x14ac:dyDescent="0.2">
      <c r="F891" s="98"/>
    </row>
    <row r="892" spans="6:6" ht="12.75" x14ac:dyDescent="0.2">
      <c r="F892" s="98"/>
    </row>
    <row r="893" spans="6:6" ht="12.75" x14ac:dyDescent="0.2">
      <c r="F893" s="98"/>
    </row>
    <row r="894" spans="6:6" ht="12.75" x14ac:dyDescent="0.2">
      <c r="F894" s="98"/>
    </row>
    <row r="895" spans="6:6" ht="12.75" x14ac:dyDescent="0.2">
      <c r="F895" s="98"/>
    </row>
    <row r="896" spans="6:6" ht="12.75" x14ac:dyDescent="0.2">
      <c r="F896" s="98"/>
    </row>
    <row r="897" spans="6:6" ht="12.75" x14ac:dyDescent="0.2">
      <c r="F897" s="98"/>
    </row>
    <row r="898" spans="6:6" ht="12.75" x14ac:dyDescent="0.2">
      <c r="F898" s="98"/>
    </row>
    <row r="899" spans="6:6" ht="12.75" x14ac:dyDescent="0.2">
      <c r="F899" s="98"/>
    </row>
    <row r="900" spans="6:6" ht="12.75" x14ac:dyDescent="0.2">
      <c r="F900" s="98"/>
    </row>
    <row r="901" spans="6:6" ht="12.75" x14ac:dyDescent="0.2">
      <c r="F901" s="98"/>
    </row>
    <row r="902" spans="6:6" ht="12.75" x14ac:dyDescent="0.2">
      <c r="F902" s="98"/>
    </row>
    <row r="903" spans="6:6" ht="12.75" x14ac:dyDescent="0.2">
      <c r="F903" s="98"/>
    </row>
    <row r="904" spans="6:6" ht="12.75" x14ac:dyDescent="0.2">
      <c r="F904" s="98"/>
    </row>
    <row r="905" spans="6:6" ht="12.75" x14ac:dyDescent="0.2">
      <c r="F905" s="98"/>
    </row>
    <row r="906" spans="6:6" ht="12.75" x14ac:dyDescent="0.2">
      <c r="F906" s="98"/>
    </row>
    <row r="907" spans="6:6" ht="12.75" x14ac:dyDescent="0.2">
      <c r="F907" s="98"/>
    </row>
    <row r="908" spans="6:6" ht="12.75" x14ac:dyDescent="0.2">
      <c r="F908" s="98"/>
    </row>
    <row r="909" spans="6:6" ht="12.75" x14ac:dyDescent="0.2">
      <c r="F909" s="98"/>
    </row>
    <row r="910" spans="6:6" ht="12.75" x14ac:dyDescent="0.2">
      <c r="F910" s="98"/>
    </row>
    <row r="911" spans="6:6" ht="12.75" x14ac:dyDescent="0.2">
      <c r="F911" s="98"/>
    </row>
    <row r="912" spans="6:6" ht="12.75" x14ac:dyDescent="0.2">
      <c r="F912" s="98"/>
    </row>
    <row r="913" spans="6:6" ht="12.75" x14ac:dyDescent="0.2">
      <c r="F913" s="98"/>
    </row>
    <row r="914" spans="6:6" ht="12.75" x14ac:dyDescent="0.2">
      <c r="F914" s="98"/>
    </row>
    <row r="915" spans="6:6" ht="12.75" x14ac:dyDescent="0.2">
      <c r="F915" s="98"/>
    </row>
    <row r="916" spans="6:6" ht="12.75" x14ac:dyDescent="0.2">
      <c r="F916" s="98"/>
    </row>
    <row r="917" spans="6:6" ht="12.75" x14ac:dyDescent="0.2">
      <c r="F917" s="98"/>
    </row>
    <row r="918" spans="6:6" ht="12.75" x14ac:dyDescent="0.2">
      <c r="F918" s="98"/>
    </row>
    <row r="919" spans="6:6" ht="12.75" x14ac:dyDescent="0.2">
      <c r="F919" s="98"/>
    </row>
    <row r="920" spans="6:6" ht="12.75" x14ac:dyDescent="0.2">
      <c r="F920" s="98"/>
    </row>
    <row r="921" spans="6:6" ht="12.75" x14ac:dyDescent="0.2">
      <c r="F921" s="98"/>
    </row>
    <row r="922" spans="6:6" ht="12.75" x14ac:dyDescent="0.2">
      <c r="F922" s="98"/>
    </row>
    <row r="923" spans="6:6" ht="12.75" x14ac:dyDescent="0.2">
      <c r="F923" s="98"/>
    </row>
    <row r="924" spans="6:6" ht="12.75" x14ac:dyDescent="0.2">
      <c r="F924" s="98"/>
    </row>
    <row r="925" spans="6:6" ht="12.75" x14ac:dyDescent="0.2">
      <c r="F925" s="98"/>
    </row>
    <row r="926" spans="6:6" ht="12.75" x14ac:dyDescent="0.2">
      <c r="F926" s="98"/>
    </row>
    <row r="927" spans="6:6" ht="12.75" x14ac:dyDescent="0.2">
      <c r="F927" s="98"/>
    </row>
    <row r="928" spans="6:6" ht="12.75" x14ac:dyDescent="0.2">
      <c r="F928" s="98"/>
    </row>
    <row r="929" spans="6:6" ht="12.75" x14ac:dyDescent="0.2">
      <c r="F929" s="98"/>
    </row>
    <row r="930" spans="6:6" ht="12.75" x14ac:dyDescent="0.2">
      <c r="F930" s="98"/>
    </row>
    <row r="931" spans="6:6" ht="12.75" x14ac:dyDescent="0.2">
      <c r="F931" s="98"/>
    </row>
    <row r="932" spans="6:6" ht="12.75" x14ac:dyDescent="0.2">
      <c r="F932" s="98"/>
    </row>
    <row r="933" spans="6:6" ht="12.75" x14ac:dyDescent="0.2">
      <c r="F933" s="98"/>
    </row>
    <row r="934" spans="6:6" ht="12.75" x14ac:dyDescent="0.2">
      <c r="F934" s="98"/>
    </row>
    <row r="935" spans="6:6" ht="12.75" x14ac:dyDescent="0.2">
      <c r="F935" s="98"/>
    </row>
    <row r="936" spans="6:6" ht="12.75" x14ac:dyDescent="0.2">
      <c r="F936" s="98"/>
    </row>
    <row r="937" spans="6:6" ht="12.75" x14ac:dyDescent="0.2">
      <c r="F937" s="98"/>
    </row>
    <row r="938" spans="6:6" ht="12.75" x14ac:dyDescent="0.2">
      <c r="F938" s="98"/>
    </row>
    <row r="939" spans="6:6" ht="12.75" x14ac:dyDescent="0.2">
      <c r="F939" s="98"/>
    </row>
    <row r="940" spans="6:6" ht="12.75" x14ac:dyDescent="0.2">
      <c r="F940" s="98"/>
    </row>
    <row r="941" spans="6:6" ht="12.75" x14ac:dyDescent="0.2">
      <c r="F941" s="98"/>
    </row>
    <row r="942" spans="6:6" ht="12.75" x14ac:dyDescent="0.2">
      <c r="F942" s="98"/>
    </row>
    <row r="943" spans="6:6" ht="12.75" x14ac:dyDescent="0.2">
      <c r="F943" s="98"/>
    </row>
    <row r="944" spans="6:6" ht="12.75" x14ac:dyDescent="0.2">
      <c r="F944" s="98"/>
    </row>
    <row r="945" spans="6:6" ht="12.75" x14ac:dyDescent="0.2">
      <c r="F945" s="98"/>
    </row>
    <row r="946" spans="6:6" ht="12.75" x14ac:dyDescent="0.2">
      <c r="F946" s="98"/>
    </row>
    <row r="947" spans="6:6" ht="12.75" x14ac:dyDescent="0.2">
      <c r="F947" s="98"/>
    </row>
    <row r="948" spans="6:6" ht="12.75" x14ac:dyDescent="0.2">
      <c r="F948" s="98"/>
    </row>
    <row r="949" spans="6:6" ht="12.75" x14ac:dyDescent="0.2">
      <c r="F949" s="98"/>
    </row>
    <row r="950" spans="6:6" ht="12.75" x14ac:dyDescent="0.2">
      <c r="F950" s="98"/>
    </row>
    <row r="951" spans="6:6" ht="12.75" x14ac:dyDescent="0.2">
      <c r="F951" s="98"/>
    </row>
    <row r="952" spans="6:6" ht="12.75" x14ac:dyDescent="0.2">
      <c r="F952" s="98"/>
    </row>
    <row r="953" spans="6:6" ht="12.75" x14ac:dyDescent="0.2">
      <c r="F953" s="98"/>
    </row>
    <row r="954" spans="6:6" ht="12.75" x14ac:dyDescent="0.2">
      <c r="F954" s="98"/>
    </row>
    <row r="955" spans="6:6" ht="12.75" x14ac:dyDescent="0.2">
      <c r="F955" s="98"/>
    </row>
    <row r="956" spans="6:6" ht="12.75" x14ac:dyDescent="0.2">
      <c r="F956" s="98"/>
    </row>
    <row r="957" spans="6:6" ht="12.75" x14ac:dyDescent="0.2">
      <c r="F957" s="98"/>
    </row>
    <row r="958" spans="6:6" ht="12.75" x14ac:dyDescent="0.2">
      <c r="F958" s="98"/>
    </row>
    <row r="959" spans="6:6" ht="12.75" x14ac:dyDescent="0.2">
      <c r="F959" s="98"/>
    </row>
    <row r="960" spans="6:6" ht="12.75" x14ac:dyDescent="0.2">
      <c r="F960" s="98"/>
    </row>
    <row r="961" spans="6:6" ht="12.75" x14ac:dyDescent="0.2">
      <c r="F961" s="98"/>
    </row>
    <row r="962" spans="6:6" ht="12.75" x14ac:dyDescent="0.2">
      <c r="F962" s="98"/>
    </row>
    <row r="963" spans="6:6" ht="12.75" x14ac:dyDescent="0.2">
      <c r="F963" s="98"/>
    </row>
    <row r="964" spans="6:6" ht="12.75" x14ac:dyDescent="0.2">
      <c r="F964" s="98"/>
    </row>
    <row r="965" spans="6:6" ht="12.75" x14ac:dyDescent="0.2">
      <c r="F965" s="98"/>
    </row>
    <row r="966" spans="6:6" ht="12.75" x14ac:dyDescent="0.2">
      <c r="F966" s="98"/>
    </row>
    <row r="967" spans="6:6" ht="12.75" x14ac:dyDescent="0.2">
      <c r="F967" s="98"/>
    </row>
    <row r="968" spans="6:6" ht="12.75" x14ac:dyDescent="0.2">
      <c r="F968" s="98"/>
    </row>
    <row r="969" spans="6:6" ht="12.75" x14ac:dyDescent="0.2">
      <c r="F969" s="98"/>
    </row>
    <row r="970" spans="6:6" ht="12.75" x14ac:dyDescent="0.2">
      <c r="F970" s="98"/>
    </row>
    <row r="971" spans="6:6" ht="12.75" x14ac:dyDescent="0.2">
      <c r="F971" s="98"/>
    </row>
    <row r="972" spans="6:6" ht="12.75" x14ac:dyDescent="0.2">
      <c r="F972" s="98"/>
    </row>
    <row r="973" spans="6:6" ht="12.75" x14ac:dyDescent="0.2">
      <c r="F973" s="98"/>
    </row>
    <row r="974" spans="6:6" ht="12.75" x14ac:dyDescent="0.2">
      <c r="F974" s="98"/>
    </row>
    <row r="975" spans="6:6" ht="12.75" x14ac:dyDescent="0.2">
      <c r="F975" s="98"/>
    </row>
    <row r="976" spans="6:6" ht="12.75" x14ac:dyDescent="0.2">
      <c r="F976" s="98"/>
    </row>
    <row r="977" spans="6:6" ht="12.75" x14ac:dyDescent="0.2">
      <c r="F977" s="98"/>
    </row>
    <row r="978" spans="6:6" ht="12.75" x14ac:dyDescent="0.2">
      <c r="F978" s="98"/>
    </row>
    <row r="979" spans="6:6" ht="12.75" x14ac:dyDescent="0.2">
      <c r="F979" s="98"/>
    </row>
    <row r="980" spans="6:6" ht="12.75" x14ac:dyDescent="0.2">
      <c r="F980" s="98"/>
    </row>
    <row r="981" spans="6:6" ht="12.75" x14ac:dyDescent="0.2">
      <c r="F981" s="98"/>
    </row>
    <row r="982" spans="6:6" ht="12.75" x14ac:dyDescent="0.2">
      <c r="F982" s="98"/>
    </row>
    <row r="983" spans="6:6" ht="12.75" x14ac:dyDescent="0.2">
      <c r="F983" s="98"/>
    </row>
    <row r="984" spans="6:6" ht="12.75" x14ac:dyDescent="0.2">
      <c r="F984" s="98"/>
    </row>
    <row r="985" spans="6:6" ht="12.75" x14ac:dyDescent="0.2">
      <c r="F985" s="98"/>
    </row>
    <row r="986" spans="6:6" ht="12.75" x14ac:dyDescent="0.2">
      <c r="F986" s="98"/>
    </row>
    <row r="987" spans="6:6" ht="12.75" x14ac:dyDescent="0.2">
      <c r="F987" s="98"/>
    </row>
    <row r="988" spans="6:6" ht="12.75" x14ac:dyDescent="0.2">
      <c r="F988" s="98"/>
    </row>
    <row r="989" spans="6:6" ht="12.75" x14ac:dyDescent="0.2">
      <c r="F989" s="98"/>
    </row>
    <row r="990" spans="6:6" ht="12.75" x14ac:dyDescent="0.2">
      <c r="F990" s="98"/>
    </row>
    <row r="991" spans="6:6" ht="12.75" x14ac:dyDescent="0.2">
      <c r="F991" s="98"/>
    </row>
    <row r="992" spans="6:6" ht="12.75" x14ac:dyDescent="0.2">
      <c r="F992" s="98"/>
    </row>
    <row r="993" spans="6:6" ht="12.75" x14ac:dyDescent="0.2">
      <c r="F993" s="98"/>
    </row>
    <row r="994" spans="6:6" ht="12.75" x14ac:dyDescent="0.2">
      <c r="F994" s="98"/>
    </row>
    <row r="995" spans="6:6" ht="12.75" x14ac:dyDescent="0.2">
      <c r="F995" s="98"/>
    </row>
    <row r="996" spans="6:6" ht="12.75" x14ac:dyDescent="0.2">
      <c r="F996" s="98"/>
    </row>
    <row r="997" spans="6:6" ht="12.75" x14ac:dyDescent="0.2">
      <c r="F997" s="98"/>
    </row>
    <row r="998" spans="6:6" ht="12.75" x14ac:dyDescent="0.2">
      <c r="F998" s="98"/>
    </row>
    <row r="999" spans="6:6" ht="12.75" x14ac:dyDescent="0.2">
      <c r="F999" s="98"/>
    </row>
    <row r="1000" spans="6:6" ht="12.75" x14ac:dyDescent="0.2">
      <c r="F1000" s="9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showGridLines="0" topLeftCell="A13" workbookViewId="0">
      <selection activeCell="H2" sqref="H2:M5"/>
    </sheetView>
  </sheetViews>
  <sheetFormatPr baseColWidth="10" defaultRowHeight="15" x14ac:dyDescent="0.25"/>
  <cols>
    <col min="1" max="1" width="15.5703125" customWidth="1"/>
    <col min="3" max="3" width="2.5703125" customWidth="1"/>
    <col min="4" max="4" width="13" bestFit="1" customWidth="1"/>
  </cols>
  <sheetData>
    <row r="2" spans="1:13" x14ac:dyDescent="0.25">
      <c r="A2" s="80" t="s">
        <v>18</v>
      </c>
      <c r="B2" s="80"/>
      <c r="C2" s="80"/>
      <c r="D2" s="80"/>
      <c r="E2" s="80"/>
      <c r="F2" s="80"/>
      <c r="H2" t="s">
        <v>29</v>
      </c>
    </row>
    <row r="3" spans="1:13" x14ac:dyDescent="0.25">
      <c r="A3" s="79" t="s">
        <v>15</v>
      </c>
      <c r="B3" s="79"/>
      <c r="C3" s="4"/>
      <c r="D3" s="79" t="s">
        <v>16</v>
      </c>
      <c r="E3" s="79"/>
      <c r="F3" s="1" t="s">
        <v>17</v>
      </c>
      <c r="H3" s="10">
        <v>67</v>
      </c>
    </row>
    <row r="4" spans="1:13" x14ac:dyDescent="0.25">
      <c r="A4" s="4" t="s">
        <v>7</v>
      </c>
      <c r="B4" s="5">
        <v>40</v>
      </c>
      <c r="C4" s="4"/>
      <c r="D4" s="4" t="s">
        <v>7</v>
      </c>
      <c r="E4" s="5">
        <v>43</v>
      </c>
      <c r="F4" s="6">
        <f>E4-B4</f>
        <v>3</v>
      </c>
      <c r="H4" s="3" t="s">
        <v>30</v>
      </c>
      <c r="I4" s="3" t="s">
        <v>31</v>
      </c>
      <c r="J4" s="3" t="s">
        <v>26</v>
      </c>
      <c r="K4" s="3" t="s">
        <v>27</v>
      </c>
      <c r="L4" s="3" t="s">
        <v>32</v>
      </c>
      <c r="M4" s="3" t="s">
        <v>28</v>
      </c>
    </row>
    <row r="5" spans="1:13" x14ac:dyDescent="0.25">
      <c r="A5" s="4" t="s">
        <v>8</v>
      </c>
      <c r="B5" s="5">
        <v>53</v>
      </c>
      <c r="C5" s="4"/>
      <c r="D5" s="4" t="s">
        <v>8</v>
      </c>
      <c r="E5" s="5">
        <v>55</v>
      </c>
      <c r="F5" s="6">
        <f t="shared" ref="F5:F8" si="0">E5-B5</f>
        <v>2</v>
      </c>
      <c r="H5" s="2">
        <f>$H$3*10</f>
        <v>670</v>
      </c>
      <c r="I5" s="2">
        <f>$H$3*15</f>
        <v>1005</v>
      </c>
      <c r="J5" s="2">
        <f>$H$3*20</f>
        <v>1340</v>
      </c>
      <c r="K5" s="2">
        <f>$H$3*25</f>
        <v>1675</v>
      </c>
      <c r="L5" s="2">
        <f>$H$3*27</f>
        <v>1809</v>
      </c>
      <c r="M5" s="2">
        <f>$H$3*30</f>
        <v>2010</v>
      </c>
    </row>
    <row r="6" spans="1:13" x14ac:dyDescent="0.25">
      <c r="A6" s="4" t="s">
        <v>9</v>
      </c>
      <c r="B6" s="5">
        <v>53</v>
      </c>
      <c r="C6" s="4"/>
      <c r="D6" s="4" t="s">
        <v>9</v>
      </c>
      <c r="E6" s="5">
        <v>56</v>
      </c>
      <c r="F6" s="6">
        <f t="shared" si="0"/>
        <v>3</v>
      </c>
    </row>
    <row r="7" spans="1:13" x14ac:dyDescent="0.25">
      <c r="A7" s="4" t="s">
        <v>10</v>
      </c>
      <c r="B7" s="5">
        <v>29</v>
      </c>
      <c r="C7" s="4"/>
      <c r="D7" s="4" t="s">
        <v>10</v>
      </c>
      <c r="E7" s="5">
        <v>33</v>
      </c>
      <c r="F7" s="6">
        <f t="shared" si="0"/>
        <v>4</v>
      </c>
    </row>
    <row r="8" spans="1:13" x14ac:dyDescent="0.25">
      <c r="A8" s="7" t="s">
        <v>11</v>
      </c>
      <c r="B8" s="8">
        <f>AVERAGE(B4:B7)</f>
        <v>43.75</v>
      </c>
      <c r="C8" s="4"/>
      <c r="D8" s="7" t="s">
        <v>11</v>
      </c>
      <c r="E8" s="8">
        <f>AVERAGE(E4:E7)</f>
        <v>46.75</v>
      </c>
      <c r="F8" s="8">
        <f t="shared" si="0"/>
        <v>3</v>
      </c>
    </row>
    <row r="9" spans="1:13" x14ac:dyDescent="0.25">
      <c r="A9" s="4" t="s">
        <v>12</v>
      </c>
      <c r="B9" s="5">
        <v>29</v>
      </c>
      <c r="C9" s="4"/>
      <c r="D9" s="4" t="s">
        <v>12</v>
      </c>
      <c r="E9" s="5">
        <v>38</v>
      </c>
      <c r="F9" s="6">
        <f t="shared" ref="F9:F12" si="1">E9-B9</f>
        <v>9</v>
      </c>
    </row>
    <row r="10" spans="1:13" x14ac:dyDescent="0.25">
      <c r="A10" s="4" t="s">
        <v>13</v>
      </c>
      <c r="B10" s="5">
        <v>41</v>
      </c>
      <c r="C10" s="4"/>
      <c r="D10" s="4" t="s">
        <v>13</v>
      </c>
      <c r="E10" s="5">
        <v>48</v>
      </c>
      <c r="F10" s="6">
        <f t="shared" si="1"/>
        <v>7</v>
      </c>
    </row>
    <row r="11" spans="1:13" x14ac:dyDescent="0.25">
      <c r="A11" s="4" t="s">
        <v>14</v>
      </c>
      <c r="B11" s="5">
        <v>48</v>
      </c>
      <c r="C11" s="4"/>
      <c r="D11" s="4" t="s">
        <v>14</v>
      </c>
      <c r="E11" s="5">
        <v>52</v>
      </c>
      <c r="F11" s="6">
        <f t="shared" si="1"/>
        <v>4</v>
      </c>
    </row>
    <row r="12" spans="1:13" x14ac:dyDescent="0.25">
      <c r="A12" s="7" t="s">
        <v>11</v>
      </c>
      <c r="B12" s="8">
        <f>AVERAGE(B9:B11)</f>
        <v>39.333333333333336</v>
      </c>
      <c r="C12" s="4"/>
      <c r="D12" s="7" t="s">
        <v>11</v>
      </c>
      <c r="E12" s="8">
        <f>AVERAGE(E9:E11)</f>
        <v>46</v>
      </c>
      <c r="F12" s="6">
        <f t="shared" si="1"/>
        <v>6.6666666666666643</v>
      </c>
    </row>
    <row r="14" spans="1:13" x14ac:dyDescent="0.25">
      <c r="A14" s="80" t="s">
        <v>19</v>
      </c>
      <c r="B14" s="80"/>
      <c r="C14" s="80"/>
      <c r="D14" s="80"/>
      <c r="E14" s="80"/>
      <c r="F14" s="80"/>
    </row>
    <row r="15" spans="1:13" x14ac:dyDescent="0.25">
      <c r="A15" s="79" t="s">
        <v>20</v>
      </c>
      <c r="B15" s="79"/>
      <c r="C15" s="4"/>
      <c r="D15" s="79" t="s">
        <v>21</v>
      </c>
      <c r="E15" s="79"/>
      <c r="F15" s="1" t="s">
        <v>17</v>
      </c>
    </row>
    <row r="16" spans="1:13" x14ac:dyDescent="0.25">
      <c r="A16" s="4" t="s">
        <v>7</v>
      </c>
      <c r="B16" s="5">
        <v>58</v>
      </c>
      <c r="C16" s="4"/>
      <c r="D16" s="4" t="s">
        <v>7</v>
      </c>
      <c r="E16" s="5">
        <v>64</v>
      </c>
      <c r="F16" s="6">
        <f>E16-B16</f>
        <v>6</v>
      </c>
    </row>
    <row r="17" spans="1:6" x14ac:dyDescent="0.25">
      <c r="A17" s="4" t="s">
        <v>8</v>
      </c>
      <c r="B17" s="5">
        <v>64</v>
      </c>
      <c r="C17" s="4"/>
      <c r="D17" s="4" t="s">
        <v>8</v>
      </c>
      <c r="E17" s="5">
        <v>74</v>
      </c>
      <c r="F17" s="6">
        <f t="shared" ref="F17:F20" si="2">E17-B17</f>
        <v>10</v>
      </c>
    </row>
    <row r="18" spans="1:6" x14ac:dyDescent="0.25">
      <c r="A18" s="4" t="s">
        <v>9</v>
      </c>
      <c r="B18" s="5">
        <v>62</v>
      </c>
      <c r="C18" s="4"/>
      <c r="D18" s="4" t="s">
        <v>9</v>
      </c>
      <c r="E18" s="5">
        <v>75</v>
      </c>
      <c r="F18" s="6">
        <f t="shared" si="2"/>
        <v>13</v>
      </c>
    </row>
    <row r="19" spans="1:6" x14ac:dyDescent="0.25">
      <c r="A19" s="4" t="s">
        <v>10</v>
      </c>
      <c r="B19" s="5">
        <v>71</v>
      </c>
      <c r="C19" s="4"/>
      <c r="D19" s="4" t="s">
        <v>10</v>
      </c>
      <c r="E19" s="5">
        <v>76</v>
      </c>
      <c r="F19" s="6">
        <f t="shared" si="2"/>
        <v>5</v>
      </c>
    </row>
    <row r="20" spans="1:6" x14ac:dyDescent="0.25">
      <c r="A20" s="7" t="s">
        <v>11</v>
      </c>
      <c r="B20" s="8">
        <f>AVERAGE(B16:B19)</f>
        <v>63.75</v>
      </c>
      <c r="C20" s="4"/>
      <c r="D20" s="7" t="s">
        <v>11</v>
      </c>
      <c r="E20" s="8">
        <f>AVERAGE(E16:E19)</f>
        <v>72.25</v>
      </c>
      <c r="F20" s="8">
        <f t="shared" si="2"/>
        <v>8.5</v>
      </c>
    </row>
    <row r="21" spans="1:6" x14ac:dyDescent="0.25">
      <c r="A21" s="4" t="s">
        <v>12</v>
      </c>
      <c r="B21" s="5">
        <v>69</v>
      </c>
      <c r="C21" s="4"/>
      <c r="D21" s="4" t="s">
        <v>12</v>
      </c>
      <c r="E21" s="5">
        <v>91</v>
      </c>
      <c r="F21" s="6">
        <f t="shared" ref="F21:F24" si="3">E21-B21</f>
        <v>22</v>
      </c>
    </row>
    <row r="22" spans="1:6" x14ac:dyDescent="0.25">
      <c r="A22" s="4" t="s">
        <v>13</v>
      </c>
      <c r="B22" s="5">
        <v>64</v>
      </c>
      <c r="C22" s="4"/>
      <c r="D22" s="4" t="s">
        <v>13</v>
      </c>
      <c r="E22" s="5">
        <v>71</v>
      </c>
      <c r="F22" s="6">
        <f t="shared" si="3"/>
        <v>7</v>
      </c>
    </row>
    <row r="23" spans="1:6" x14ac:dyDescent="0.25">
      <c r="A23" s="4" t="s">
        <v>14</v>
      </c>
      <c r="B23" s="5">
        <v>67</v>
      </c>
      <c r="C23" s="4"/>
      <c r="D23" s="4" t="s">
        <v>14</v>
      </c>
      <c r="E23" s="5">
        <v>85</v>
      </c>
      <c r="F23" s="6">
        <f t="shared" si="3"/>
        <v>18</v>
      </c>
    </row>
    <row r="24" spans="1:6" x14ac:dyDescent="0.25">
      <c r="A24" s="7" t="s">
        <v>11</v>
      </c>
      <c r="B24" s="8">
        <f>AVERAGE(B21:B23)</f>
        <v>66.666666666666671</v>
      </c>
      <c r="C24" s="4"/>
      <c r="D24" s="7" t="s">
        <v>11</v>
      </c>
      <c r="E24" s="8">
        <f>AVERAGE(E21:E23)</f>
        <v>82.333333333333329</v>
      </c>
      <c r="F24" s="8">
        <f t="shared" si="3"/>
        <v>15.666666666666657</v>
      </c>
    </row>
    <row r="26" spans="1:6" x14ac:dyDescent="0.25">
      <c r="A26" s="9" t="s">
        <v>25</v>
      </c>
      <c r="B26" s="9"/>
    </row>
    <row r="27" spans="1:6" x14ac:dyDescent="0.25">
      <c r="A27" t="s">
        <v>22</v>
      </c>
    </row>
    <row r="28" spans="1:6" x14ac:dyDescent="0.25">
      <c r="A28" t="s">
        <v>23</v>
      </c>
    </row>
    <row r="29" spans="1:6" x14ac:dyDescent="0.25">
      <c r="A29" t="s">
        <v>24</v>
      </c>
    </row>
  </sheetData>
  <mergeCells count="6">
    <mergeCell ref="A3:B3"/>
    <mergeCell ref="D3:E3"/>
    <mergeCell ref="A2:F2"/>
    <mergeCell ref="A14:F14"/>
    <mergeCell ref="A15:B15"/>
    <mergeCell ref="D15:E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"/>
  <sheetViews>
    <sheetView showGridLines="0" topLeftCell="A20" workbookViewId="0">
      <selection activeCell="M28" sqref="M28"/>
    </sheetView>
  </sheetViews>
  <sheetFormatPr baseColWidth="10" defaultRowHeight="15" x14ac:dyDescent="0.25"/>
  <cols>
    <col min="1" max="1" width="18.42578125" customWidth="1"/>
    <col min="2" max="2" width="9.42578125" bestFit="1" customWidth="1"/>
  </cols>
  <sheetData>
    <row r="1" spans="1:12" ht="15.75" thickBot="1" x14ac:dyDescent="0.3"/>
    <row r="2" spans="1:12" ht="15.75" thickBot="1" x14ac:dyDescent="0.3">
      <c r="B2" s="81" t="s">
        <v>33</v>
      </c>
      <c r="C2" s="82"/>
      <c r="D2" s="82"/>
      <c r="E2" s="82"/>
      <c r="F2" s="82"/>
      <c r="G2" s="82"/>
      <c r="H2" s="82"/>
      <c r="I2" s="82"/>
      <c r="J2" s="82"/>
      <c r="K2" s="82"/>
      <c r="L2" s="83"/>
    </row>
    <row r="3" spans="1:12" ht="27" customHeight="1" thickBot="1" x14ac:dyDescent="0.3">
      <c r="A3" s="12" t="s">
        <v>55</v>
      </c>
      <c r="B3" s="13">
        <v>10</v>
      </c>
      <c r="C3" s="13">
        <v>12</v>
      </c>
      <c r="D3" s="13">
        <v>15</v>
      </c>
      <c r="E3" s="13">
        <v>17</v>
      </c>
      <c r="F3" s="13">
        <v>20</v>
      </c>
      <c r="G3" s="13">
        <v>22</v>
      </c>
      <c r="H3" s="13">
        <v>25</v>
      </c>
      <c r="I3" s="13">
        <v>27</v>
      </c>
      <c r="J3" s="13">
        <v>30</v>
      </c>
      <c r="K3" s="13">
        <v>33</v>
      </c>
      <c r="L3" s="13">
        <v>35</v>
      </c>
    </row>
    <row r="4" spans="1:12" x14ac:dyDescent="0.25">
      <c r="A4" s="17">
        <v>45</v>
      </c>
      <c r="B4" s="18">
        <f>A4*$B$3</f>
        <v>450</v>
      </c>
      <c r="C4" s="18">
        <f>A4*$C$3</f>
        <v>540</v>
      </c>
      <c r="D4" s="18">
        <f>A4*$D$3</f>
        <v>675</v>
      </c>
      <c r="E4" s="18">
        <f>A4*$E$3</f>
        <v>765</v>
      </c>
      <c r="F4" s="18">
        <f>A4*$F$3</f>
        <v>900</v>
      </c>
      <c r="G4" s="18">
        <f>A4*$G$3</f>
        <v>990</v>
      </c>
      <c r="H4" s="18">
        <f>A4*$H$3</f>
        <v>1125</v>
      </c>
      <c r="I4" s="18">
        <f>A4*$I$3</f>
        <v>1215</v>
      </c>
      <c r="J4" s="18">
        <f>A4*$J$3</f>
        <v>1350</v>
      </c>
      <c r="K4" s="18">
        <f>A4*$K$3</f>
        <v>1485</v>
      </c>
      <c r="L4" s="19">
        <f>A4*$L$3</f>
        <v>1575</v>
      </c>
    </row>
    <row r="5" spans="1:12" x14ac:dyDescent="0.25">
      <c r="A5" s="20">
        <v>50</v>
      </c>
      <c r="B5" s="11">
        <f t="shared" ref="B5:B22" si="0">A5*$B$3</f>
        <v>500</v>
      </c>
      <c r="C5" s="11">
        <f t="shared" ref="C5:C22" si="1">A5*$C$3</f>
        <v>600</v>
      </c>
      <c r="D5" s="11">
        <f t="shared" ref="D5:D22" si="2">A5*$D$3</f>
        <v>750</v>
      </c>
      <c r="E5" s="11">
        <f t="shared" ref="E5:E22" si="3">A5*$E$3</f>
        <v>850</v>
      </c>
      <c r="F5" s="11">
        <f t="shared" ref="F5:F22" si="4">A5*$F$3</f>
        <v>1000</v>
      </c>
      <c r="G5" s="11">
        <f t="shared" ref="G5:G22" si="5">A5*$G$3</f>
        <v>1100</v>
      </c>
      <c r="H5" s="11">
        <f t="shared" ref="H5:H22" si="6">A5*$H$3</f>
        <v>1250</v>
      </c>
      <c r="I5" s="11">
        <f t="shared" ref="I5:I22" si="7">A5*$I$3</f>
        <v>1350</v>
      </c>
      <c r="J5" s="11">
        <f t="shared" ref="J5:J22" si="8">A5*$J$3</f>
        <v>1500</v>
      </c>
      <c r="K5" s="11">
        <f t="shared" ref="K5:K22" si="9">A5*$K$3</f>
        <v>1650</v>
      </c>
      <c r="L5" s="21">
        <f t="shared" ref="L5:L22" si="10">A5*$L$3</f>
        <v>1750</v>
      </c>
    </row>
    <row r="6" spans="1:12" x14ac:dyDescent="0.25">
      <c r="A6" s="20">
        <v>55</v>
      </c>
      <c r="B6" s="11">
        <f t="shared" si="0"/>
        <v>550</v>
      </c>
      <c r="C6" s="11">
        <f t="shared" si="1"/>
        <v>660</v>
      </c>
      <c r="D6" s="11">
        <f t="shared" si="2"/>
        <v>825</v>
      </c>
      <c r="E6" s="11">
        <f t="shared" si="3"/>
        <v>935</v>
      </c>
      <c r="F6" s="11">
        <f t="shared" si="4"/>
        <v>1100</v>
      </c>
      <c r="G6" s="11">
        <f t="shared" si="5"/>
        <v>1210</v>
      </c>
      <c r="H6" s="11">
        <f t="shared" si="6"/>
        <v>1375</v>
      </c>
      <c r="I6" s="11">
        <f t="shared" si="7"/>
        <v>1485</v>
      </c>
      <c r="J6" s="11">
        <f t="shared" si="8"/>
        <v>1650</v>
      </c>
      <c r="K6" s="11">
        <f t="shared" si="9"/>
        <v>1815</v>
      </c>
      <c r="L6" s="21">
        <f t="shared" si="10"/>
        <v>1925</v>
      </c>
    </row>
    <row r="7" spans="1:12" x14ac:dyDescent="0.25">
      <c r="A7" s="20">
        <v>59</v>
      </c>
      <c r="B7" s="11">
        <f t="shared" si="0"/>
        <v>590</v>
      </c>
      <c r="C7" s="11">
        <f t="shared" si="1"/>
        <v>708</v>
      </c>
      <c r="D7" s="11">
        <f t="shared" si="2"/>
        <v>885</v>
      </c>
      <c r="E7" s="11">
        <f t="shared" si="3"/>
        <v>1003</v>
      </c>
      <c r="F7" s="11">
        <f t="shared" si="4"/>
        <v>1180</v>
      </c>
      <c r="G7" s="11">
        <f t="shared" si="5"/>
        <v>1298</v>
      </c>
      <c r="H7" s="11">
        <f t="shared" si="6"/>
        <v>1475</v>
      </c>
      <c r="I7" s="11">
        <f t="shared" si="7"/>
        <v>1593</v>
      </c>
      <c r="J7" s="11">
        <f t="shared" si="8"/>
        <v>1770</v>
      </c>
      <c r="K7" s="11">
        <f t="shared" si="9"/>
        <v>1947</v>
      </c>
      <c r="L7" s="21">
        <f t="shared" si="10"/>
        <v>2065</v>
      </c>
    </row>
    <row r="8" spans="1:12" x14ac:dyDescent="0.25">
      <c r="A8" s="20">
        <v>60</v>
      </c>
      <c r="B8" s="11">
        <f t="shared" si="0"/>
        <v>600</v>
      </c>
      <c r="C8" s="11">
        <f t="shared" si="1"/>
        <v>720</v>
      </c>
      <c r="D8" s="11">
        <f t="shared" si="2"/>
        <v>900</v>
      </c>
      <c r="E8" s="11">
        <f t="shared" si="3"/>
        <v>1020</v>
      </c>
      <c r="F8" s="11">
        <f t="shared" si="4"/>
        <v>1200</v>
      </c>
      <c r="G8" s="11">
        <f t="shared" si="5"/>
        <v>1320</v>
      </c>
      <c r="H8" s="11">
        <f t="shared" si="6"/>
        <v>1500</v>
      </c>
      <c r="I8" s="11">
        <f t="shared" si="7"/>
        <v>1620</v>
      </c>
      <c r="J8" s="11">
        <f t="shared" si="8"/>
        <v>1800</v>
      </c>
      <c r="K8" s="11">
        <f t="shared" si="9"/>
        <v>1980</v>
      </c>
      <c r="L8" s="21">
        <f t="shared" si="10"/>
        <v>2100</v>
      </c>
    </row>
    <row r="9" spans="1:12" x14ac:dyDescent="0.25">
      <c r="A9" s="20">
        <v>63</v>
      </c>
      <c r="B9" s="11">
        <f t="shared" si="0"/>
        <v>630</v>
      </c>
      <c r="C9" s="11">
        <f t="shared" si="1"/>
        <v>756</v>
      </c>
      <c r="D9" s="11">
        <f t="shared" si="2"/>
        <v>945</v>
      </c>
      <c r="E9" s="11">
        <f t="shared" si="3"/>
        <v>1071</v>
      </c>
      <c r="F9" s="11">
        <f t="shared" si="4"/>
        <v>1260</v>
      </c>
      <c r="G9" s="11">
        <f t="shared" si="5"/>
        <v>1386</v>
      </c>
      <c r="H9" s="11">
        <f t="shared" si="6"/>
        <v>1575</v>
      </c>
      <c r="I9" s="11">
        <f t="shared" si="7"/>
        <v>1701</v>
      </c>
      <c r="J9" s="11">
        <f t="shared" si="8"/>
        <v>1890</v>
      </c>
      <c r="K9" s="11">
        <f t="shared" si="9"/>
        <v>2079</v>
      </c>
      <c r="L9" s="21">
        <f t="shared" si="10"/>
        <v>2205</v>
      </c>
    </row>
    <row r="10" spans="1:12" x14ac:dyDescent="0.25">
      <c r="A10" s="20">
        <v>65</v>
      </c>
      <c r="B10" s="11">
        <f t="shared" si="0"/>
        <v>650</v>
      </c>
      <c r="C10" s="11">
        <f t="shared" si="1"/>
        <v>780</v>
      </c>
      <c r="D10" s="11">
        <f t="shared" si="2"/>
        <v>975</v>
      </c>
      <c r="E10" s="11">
        <f t="shared" si="3"/>
        <v>1105</v>
      </c>
      <c r="F10" s="11">
        <f t="shared" si="4"/>
        <v>1300</v>
      </c>
      <c r="G10" s="11">
        <f t="shared" si="5"/>
        <v>1430</v>
      </c>
      <c r="H10" s="11">
        <f t="shared" si="6"/>
        <v>1625</v>
      </c>
      <c r="I10" s="11">
        <f t="shared" si="7"/>
        <v>1755</v>
      </c>
      <c r="J10" s="11">
        <f t="shared" si="8"/>
        <v>1950</v>
      </c>
      <c r="K10" s="11">
        <f t="shared" si="9"/>
        <v>2145</v>
      </c>
      <c r="L10" s="21">
        <f t="shared" si="10"/>
        <v>2275</v>
      </c>
    </row>
    <row r="11" spans="1:12" x14ac:dyDescent="0.25">
      <c r="A11" s="20">
        <v>67</v>
      </c>
      <c r="B11" s="11">
        <f t="shared" si="0"/>
        <v>670</v>
      </c>
      <c r="C11" s="11">
        <f t="shared" si="1"/>
        <v>804</v>
      </c>
      <c r="D11" s="11">
        <f t="shared" si="2"/>
        <v>1005</v>
      </c>
      <c r="E11" s="11">
        <f t="shared" si="3"/>
        <v>1139</v>
      </c>
      <c r="F11" s="11">
        <f t="shared" si="4"/>
        <v>1340</v>
      </c>
      <c r="G11" s="11">
        <f t="shared" si="5"/>
        <v>1474</v>
      </c>
      <c r="H11" s="11">
        <f t="shared" si="6"/>
        <v>1675</v>
      </c>
      <c r="I11" s="11">
        <f t="shared" si="7"/>
        <v>1809</v>
      </c>
      <c r="J11" s="11">
        <f t="shared" si="8"/>
        <v>2010</v>
      </c>
      <c r="K11" s="11">
        <f t="shared" si="9"/>
        <v>2211</v>
      </c>
      <c r="L11" s="21">
        <f t="shared" si="10"/>
        <v>2345</v>
      </c>
    </row>
    <row r="12" spans="1:12" x14ac:dyDescent="0.25">
      <c r="A12" s="20">
        <v>69</v>
      </c>
      <c r="B12" s="11">
        <f t="shared" si="0"/>
        <v>690</v>
      </c>
      <c r="C12" s="11">
        <f t="shared" si="1"/>
        <v>828</v>
      </c>
      <c r="D12" s="11">
        <f t="shared" si="2"/>
        <v>1035</v>
      </c>
      <c r="E12" s="11">
        <f t="shared" si="3"/>
        <v>1173</v>
      </c>
      <c r="F12" s="11">
        <f t="shared" si="4"/>
        <v>1380</v>
      </c>
      <c r="G12" s="11">
        <f t="shared" si="5"/>
        <v>1518</v>
      </c>
      <c r="H12" s="11">
        <f t="shared" si="6"/>
        <v>1725</v>
      </c>
      <c r="I12" s="11">
        <f t="shared" si="7"/>
        <v>1863</v>
      </c>
      <c r="J12" s="11">
        <f t="shared" si="8"/>
        <v>2070</v>
      </c>
      <c r="K12" s="11">
        <f t="shared" si="9"/>
        <v>2277</v>
      </c>
      <c r="L12" s="21">
        <f t="shared" si="10"/>
        <v>2415</v>
      </c>
    </row>
    <row r="13" spans="1:12" x14ac:dyDescent="0.25">
      <c r="A13" s="20">
        <v>70</v>
      </c>
      <c r="B13" s="11">
        <f t="shared" si="0"/>
        <v>700</v>
      </c>
      <c r="C13" s="11">
        <f t="shared" si="1"/>
        <v>840</v>
      </c>
      <c r="D13" s="11">
        <f t="shared" si="2"/>
        <v>1050</v>
      </c>
      <c r="E13" s="11">
        <f t="shared" si="3"/>
        <v>1190</v>
      </c>
      <c r="F13" s="11">
        <f t="shared" si="4"/>
        <v>1400</v>
      </c>
      <c r="G13" s="11">
        <f t="shared" si="5"/>
        <v>1540</v>
      </c>
      <c r="H13" s="11">
        <f t="shared" si="6"/>
        <v>1750</v>
      </c>
      <c r="I13" s="11">
        <f t="shared" si="7"/>
        <v>1890</v>
      </c>
      <c r="J13" s="11">
        <f t="shared" si="8"/>
        <v>2100</v>
      </c>
      <c r="K13" s="11">
        <f t="shared" si="9"/>
        <v>2310</v>
      </c>
      <c r="L13" s="21">
        <f t="shared" si="10"/>
        <v>2450</v>
      </c>
    </row>
    <row r="14" spans="1:12" x14ac:dyDescent="0.25">
      <c r="A14" s="20">
        <v>73</v>
      </c>
      <c r="B14" s="11">
        <f t="shared" si="0"/>
        <v>730</v>
      </c>
      <c r="C14" s="11">
        <f t="shared" si="1"/>
        <v>876</v>
      </c>
      <c r="D14" s="11">
        <f t="shared" si="2"/>
        <v>1095</v>
      </c>
      <c r="E14" s="11">
        <f t="shared" si="3"/>
        <v>1241</v>
      </c>
      <c r="F14" s="11">
        <f t="shared" si="4"/>
        <v>1460</v>
      </c>
      <c r="G14" s="11">
        <f t="shared" si="5"/>
        <v>1606</v>
      </c>
      <c r="H14" s="11">
        <f t="shared" si="6"/>
        <v>1825</v>
      </c>
      <c r="I14" s="11">
        <f t="shared" si="7"/>
        <v>1971</v>
      </c>
      <c r="J14" s="11">
        <f t="shared" si="8"/>
        <v>2190</v>
      </c>
      <c r="K14" s="11">
        <f t="shared" si="9"/>
        <v>2409</v>
      </c>
      <c r="L14" s="21">
        <f t="shared" si="10"/>
        <v>2555</v>
      </c>
    </row>
    <row r="15" spans="1:12" x14ac:dyDescent="0.25">
      <c r="A15" s="20">
        <v>75</v>
      </c>
      <c r="B15" s="11">
        <f t="shared" si="0"/>
        <v>750</v>
      </c>
      <c r="C15" s="11">
        <f t="shared" si="1"/>
        <v>900</v>
      </c>
      <c r="D15" s="11">
        <f t="shared" si="2"/>
        <v>1125</v>
      </c>
      <c r="E15" s="11">
        <f t="shared" si="3"/>
        <v>1275</v>
      </c>
      <c r="F15" s="11">
        <f t="shared" si="4"/>
        <v>1500</v>
      </c>
      <c r="G15" s="11">
        <f t="shared" si="5"/>
        <v>1650</v>
      </c>
      <c r="H15" s="11">
        <f t="shared" si="6"/>
        <v>1875</v>
      </c>
      <c r="I15" s="11">
        <f t="shared" si="7"/>
        <v>2025</v>
      </c>
      <c r="J15" s="11">
        <f t="shared" si="8"/>
        <v>2250</v>
      </c>
      <c r="K15" s="11">
        <f t="shared" si="9"/>
        <v>2475</v>
      </c>
      <c r="L15" s="21">
        <f t="shared" si="10"/>
        <v>2625</v>
      </c>
    </row>
    <row r="16" spans="1:12" x14ac:dyDescent="0.25">
      <c r="A16" s="20">
        <v>79</v>
      </c>
      <c r="B16" s="11">
        <f t="shared" si="0"/>
        <v>790</v>
      </c>
      <c r="C16" s="11">
        <f t="shared" si="1"/>
        <v>948</v>
      </c>
      <c r="D16" s="11">
        <f t="shared" si="2"/>
        <v>1185</v>
      </c>
      <c r="E16" s="11">
        <f t="shared" si="3"/>
        <v>1343</v>
      </c>
      <c r="F16" s="11">
        <f t="shared" si="4"/>
        <v>1580</v>
      </c>
      <c r="G16" s="11">
        <f t="shared" si="5"/>
        <v>1738</v>
      </c>
      <c r="H16" s="11">
        <f t="shared" si="6"/>
        <v>1975</v>
      </c>
      <c r="I16" s="11">
        <f t="shared" si="7"/>
        <v>2133</v>
      </c>
      <c r="J16" s="11">
        <f t="shared" si="8"/>
        <v>2370</v>
      </c>
      <c r="K16" s="11">
        <f t="shared" si="9"/>
        <v>2607</v>
      </c>
      <c r="L16" s="21">
        <f t="shared" si="10"/>
        <v>2765</v>
      </c>
    </row>
    <row r="17" spans="1:14" x14ac:dyDescent="0.25">
      <c r="A17" s="20">
        <v>80</v>
      </c>
      <c r="B17" s="11">
        <f t="shared" si="0"/>
        <v>800</v>
      </c>
      <c r="C17" s="11">
        <f t="shared" si="1"/>
        <v>960</v>
      </c>
      <c r="D17" s="11">
        <f t="shared" si="2"/>
        <v>1200</v>
      </c>
      <c r="E17" s="11">
        <f t="shared" si="3"/>
        <v>1360</v>
      </c>
      <c r="F17" s="11">
        <f t="shared" si="4"/>
        <v>1600</v>
      </c>
      <c r="G17" s="11">
        <f t="shared" si="5"/>
        <v>1760</v>
      </c>
      <c r="H17" s="11">
        <f t="shared" si="6"/>
        <v>2000</v>
      </c>
      <c r="I17" s="11">
        <f t="shared" si="7"/>
        <v>2160</v>
      </c>
      <c r="J17" s="11">
        <f t="shared" si="8"/>
        <v>2400</v>
      </c>
      <c r="K17" s="11">
        <f t="shared" si="9"/>
        <v>2640</v>
      </c>
      <c r="L17" s="21">
        <f t="shared" si="10"/>
        <v>2800</v>
      </c>
    </row>
    <row r="18" spans="1:14" x14ac:dyDescent="0.25">
      <c r="A18" s="20">
        <v>83</v>
      </c>
      <c r="B18" s="11">
        <f t="shared" si="0"/>
        <v>830</v>
      </c>
      <c r="C18" s="11">
        <f t="shared" si="1"/>
        <v>996</v>
      </c>
      <c r="D18" s="11">
        <f t="shared" si="2"/>
        <v>1245</v>
      </c>
      <c r="E18" s="11">
        <f t="shared" si="3"/>
        <v>1411</v>
      </c>
      <c r="F18" s="11">
        <f t="shared" si="4"/>
        <v>1660</v>
      </c>
      <c r="G18" s="11">
        <f t="shared" si="5"/>
        <v>1826</v>
      </c>
      <c r="H18" s="11">
        <f t="shared" si="6"/>
        <v>2075</v>
      </c>
      <c r="I18" s="11">
        <f t="shared" si="7"/>
        <v>2241</v>
      </c>
      <c r="J18" s="11">
        <f t="shared" si="8"/>
        <v>2490</v>
      </c>
      <c r="K18" s="11">
        <f t="shared" si="9"/>
        <v>2739</v>
      </c>
      <c r="L18" s="21">
        <f t="shared" si="10"/>
        <v>2905</v>
      </c>
    </row>
    <row r="19" spans="1:14" x14ac:dyDescent="0.25">
      <c r="A19" s="20">
        <v>85</v>
      </c>
      <c r="B19" s="11">
        <f t="shared" si="0"/>
        <v>850</v>
      </c>
      <c r="C19" s="11">
        <f t="shared" si="1"/>
        <v>1020</v>
      </c>
      <c r="D19" s="11">
        <f t="shared" si="2"/>
        <v>1275</v>
      </c>
      <c r="E19" s="11">
        <f t="shared" si="3"/>
        <v>1445</v>
      </c>
      <c r="F19" s="11">
        <f t="shared" si="4"/>
        <v>1700</v>
      </c>
      <c r="G19" s="11">
        <f t="shared" si="5"/>
        <v>1870</v>
      </c>
      <c r="H19" s="11">
        <f t="shared" si="6"/>
        <v>2125</v>
      </c>
      <c r="I19" s="11">
        <f t="shared" si="7"/>
        <v>2295</v>
      </c>
      <c r="J19" s="11">
        <f t="shared" si="8"/>
        <v>2550</v>
      </c>
      <c r="K19" s="11">
        <f t="shared" si="9"/>
        <v>2805</v>
      </c>
      <c r="L19" s="21">
        <f t="shared" si="10"/>
        <v>2975</v>
      </c>
    </row>
    <row r="20" spans="1:14" x14ac:dyDescent="0.25">
      <c r="A20" s="20">
        <v>87</v>
      </c>
      <c r="B20" s="11">
        <f t="shared" si="0"/>
        <v>870</v>
      </c>
      <c r="C20" s="11">
        <f t="shared" si="1"/>
        <v>1044</v>
      </c>
      <c r="D20" s="11">
        <f t="shared" si="2"/>
        <v>1305</v>
      </c>
      <c r="E20" s="11">
        <f t="shared" si="3"/>
        <v>1479</v>
      </c>
      <c r="F20" s="11">
        <f t="shared" si="4"/>
        <v>1740</v>
      </c>
      <c r="G20" s="11">
        <f t="shared" si="5"/>
        <v>1914</v>
      </c>
      <c r="H20" s="11">
        <f t="shared" si="6"/>
        <v>2175</v>
      </c>
      <c r="I20" s="11">
        <f t="shared" si="7"/>
        <v>2349</v>
      </c>
      <c r="J20" s="11">
        <f t="shared" si="8"/>
        <v>2610</v>
      </c>
      <c r="K20" s="11">
        <f t="shared" si="9"/>
        <v>2871</v>
      </c>
      <c r="L20" s="21">
        <f t="shared" si="10"/>
        <v>3045</v>
      </c>
    </row>
    <row r="21" spans="1:14" x14ac:dyDescent="0.25">
      <c r="A21" s="20">
        <v>89</v>
      </c>
      <c r="B21" s="11">
        <f t="shared" si="0"/>
        <v>890</v>
      </c>
      <c r="C21" s="11">
        <f t="shared" si="1"/>
        <v>1068</v>
      </c>
      <c r="D21" s="11">
        <f t="shared" si="2"/>
        <v>1335</v>
      </c>
      <c r="E21" s="11">
        <f t="shared" si="3"/>
        <v>1513</v>
      </c>
      <c r="F21" s="11">
        <f t="shared" si="4"/>
        <v>1780</v>
      </c>
      <c r="G21" s="11">
        <f t="shared" si="5"/>
        <v>1958</v>
      </c>
      <c r="H21" s="11">
        <f t="shared" si="6"/>
        <v>2225</v>
      </c>
      <c r="I21" s="11">
        <f t="shared" si="7"/>
        <v>2403</v>
      </c>
      <c r="J21" s="11">
        <f t="shared" si="8"/>
        <v>2670</v>
      </c>
      <c r="K21" s="11">
        <f t="shared" si="9"/>
        <v>2937</v>
      </c>
      <c r="L21" s="21">
        <f t="shared" si="10"/>
        <v>3115</v>
      </c>
    </row>
    <row r="22" spans="1:14" ht="15.75" thickBot="1" x14ac:dyDescent="0.3">
      <c r="A22" s="22">
        <v>90</v>
      </c>
      <c r="B22" s="23">
        <f t="shared" si="0"/>
        <v>900</v>
      </c>
      <c r="C22" s="23">
        <f t="shared" si="1"/>
        <v>1080</v>
      </c>
      <c r="D22" s="23">
        <f t="shared" si="2"/>
        <v>1350</v>
      </c>
      <c r="E22" s="23">
        <f t="shared" si="3"/>
        <v>1530</v>
      </c>
      <c r="F22" s="23">
        <f t="shared" si="4"/>
        <v>1800</v>
      </c>
      <c r="G22" s="23">
        <f t="shared" si="5"/>
        <v>1980</v>
      </c>
      <c r="H22" s="23">
        <f t="shared" si="6"/>
        <v>2250</v>
      </c>
      <c r="I22" s="23">
        <f t="shared" si="7"/>
        <v>2430</v>
      </c>
      <c r="J22" s="23">
        <f t="shared" si="8"/>
        <v>2700</v>
      </c>
      <c r="K22" s="23">
        <f t="shared" si="9"/>
        <v>2970</v>
      </c>
      <c r="L22" s="24">
        <f t="shared" si="10"/>
        <v>3150</v>
      </c>
    </row>
    <row r="24" spans="1:14" ht="15.75" thickBot="1" x14ac:dyDescent="0.3">
      <c r="A24" s="16" t="s">
        <v>52</v>
      </c>
    </row>
    <row r="25" spans="1:14" ht="15.75" thickBot="1" x14ac:dyDescent="0.3">
      <c r="A25" s="14">
        <v>0.03</v>
      </c>
      <c r="B25" s="81" t="s">
        <v>33</v>
      </c>
      <c r="C25" s="82"/>
      <c r="D25" s="82"/>
      <c r="E25" s="82"/>
      <c r="F25" s="82"/>
      <c r="G25" s="82"/>
      <c r="H25" s="82"/>
      <c r="I25" s="82"/>
      <c r="J25" s="82"/>
      <c r="K25" s="82"/>
      <c r="L25" s="83"/>
    </row>
    <row r="26" spans="1:14" ht="36.75" customHeight="1" thickBot="1" x14ac:dyDescent="0.3">
      <c r="A26" s="12" t="s">
        <v>54</v>
      </c>
      <c r="B26" s="13">
        <v>10</v>
      </c>
      <c r="C26" s="13">
        <v>12</v>
      </c>
      <c r="D26" s="13">
        <v>15</v>
      </c>
      <c r="E26" s="13">
        <v>17</v>
      </c>
      <c r="F26" s="13">
        <v>20</v>
      </c>
      <c r="G26" s="13">
        <v>22</v>
      </c>
      <c r="H26" s="13">
        <v>25</v>
      </c>
      <c r="I26" s="13">
        <v>27</v>
      </c>
      <c r="J26" s="13">
        <v>30</v>
      </c>
      <c r="K26" s="13">
        <v>33</v>
      </c>
      <c r="L26" s="13">
        <v>35</v>
      </c>
    </row>
    <row r="27" spans="1:14" x14ac:dyDescent="0.25">
      <c r="A27" s="17">
        <v>45</v>
      </c>
      <c r="B27" s="25">
        <f>A27*(1-$A$25)*$B$26</f>
        <v>436.5</v>
      </c>
      <c r="C27" s="25">
        <f>A27*(1-$A$25)*$C$26</f>
        <v>523.79999999999995</v>
      </c>
      <c r="D27" s="25">
        <f>A27*(1-$A$25)*$D$26</f>
        <v>654.75</v>
      </c>
      <c r="E27" s="25">
        <f>A27*(1-$A$25)*$E$26</f>
        <v>742.05</v>
      </c>
      <c r="F27" s="25">
        <f>A27*(1-$A$25)*$F$26</f>
        <v>873</v>
      </c>
      <c r="G27" s="25">
        <f>A27*(1-$A$25)*$G$26</f>
        <v>960.3</v>
      </c>
      <c r="H27" s="25">
        <f>A27*(1-$A$25)*$H$26</f>
        <v>1091.25</v>
      </c>
      <c r="I27" s="25">
        <f>A27*(1-$A$25)*$I$26</f>
        <v>1178.55</v>
      </c>
      <c r="J27" s="25">
        <f>A27*(1-$A$25)*$J$26</f>
        <v>1309.5</v>
      </c>
      <c r="K27" s="25">
        <f>A27*(1-$A$25)*$K$26</f>
        <v>1440.45</v>
      </c>
      <c r="L27" s="26">
        <f>A27*(1-$A$25)*$L$26</f>
        <v>1527.75</v>
      </c>
      <c r="N27" s="15"/>
    </row>
    <row r="28" spans="1:14" x14ac:dyDescent="0.25">
      <c r="A28" s="20">
        <v>50</v>
      </c>
      <c r="B28" s="6">
        <f t="shared" ref="B28:B45" si="11">A28*(1-$A$25)*$B$26</f>
        <v>485</v>
      </c>
      <c r="C28" s="6">
        <f t="shared" ref="C28:C45" si="12">A28*(1-$A$25)*$C$26</f>
        <v>582</v>
      </c>
      <c r="D28" s="6">
        <f t="shared" ref="D28:D45" si="13">A28*(1-$A$25)*$D$26</f>
        <v>727.5</v>
      </c>
      <c r="E28" s="6">
        <f t="shared" ref="E28:E45" si="14">A28*(1-$A$25)*$E$26</f>
        <v>824.5</v>
      </c>
      <c r="F28" s="6">
        <f t="shared" ref="F28:F45" si="15">A28*(1-$A$25)*$F$26</f>
        <v>970</v>
      </c>
      <c r="G28" s="6">
        <f t="shared" ref="G28:G45" si="16">A28*(1-$A$25)*$G$26</f>
        <v>1067</v>
      </c>
      <c r="H28" s="6">
        <f t="shared" ref="H28:H45" si="17">A28*(1-$A$25)*$H$26</f>
        <v>1212.5</v>
      </c>
      <c r="I28" s="6">
        <f t="shared" ref="I28:I45" si="18">A28*(1-$A$25)*$I$26</f>
        <v>1309.5</v>
      </c>
      <c r="J28" s="6">
        <f t="shared" ref="J28:J45" si="19">A28*(1-$A$25)*$J$26</f>
        <v>1455</v>
      </c>
      <c r="K28" s="6">
        <f t="shared" ref="K28:K45" si="20">A28*(1-$A$25)*$K$26</f>
        <v>1600.5</v>
      </c>
      <c r="L28" s="27">
        <f t="shared" ref="L28:L45" si="21">A28*(1-$A$25)*$L$26</f>
        <v>1697.5</v>
      </c>
    </row>
    <row r="29" spans="1:14" x14ac:dyDescent="0.25">
      <c r="A29" s="20">
        <v>55</v>
      </c>
      <c r="B29" s="6">
        <f t="shared" si="11"/>
        <v>533.5</v>
      </c>
      <c r="C29" s="6">
        <f t="shared" si="12"/>
        <v>640.20000000000005</v>
      </c>
      <c r="D29" s="6">
        <f t="shared" si="13"/>
        <v>800.25</v>
      </c>
      <c r="E29" s="6">
        <f t="shared" si="14"/>
        <v>906.95</v>
      </c>
      <c r="F29" s="6">
        <f t="shared" si="15"/>
        <v>1067</v>
      </c>
      <c r="G29" s="6">
        <f t="shared" si="16"/>
        <v>1173.7</v>
      </c>
      <c r="H29" s="6">
        <f t="shared" si="17"/>
        <v>1333.75</v>
      </c>
      <c r="I29" s="6">
        <f t="shared" si="18"/>
        <v>1440.45</v>
      </c>
      <c r="J29" s="6">
        <f t="shared" si="19"/>
        <v>1600.5</v>
      </c>
      <c r="K29" s="6">
        <f t="shared" si="20"/>
        <v>1760.55</v>
      </c>
      <c r="L29" s="27">
        <f t="shared" si="21"/>
        <v>1867.25</v>
      </c>
    </row>
    <row r="30" spans="1:14" x14ac:dyDescent="0.25">
      <c r="A30" s="20">
        <v>59</v>
      </c>
      <c r="B30" s="6">
        <f t="shared" si="11"/>
        <v>572.29999999999995</v>
      </c>
      <c r="C30" s="6">
        <f t="shared" si="12"/>
        <v>686.76</v>
      </c>
      <c r="D30" s="6">
        <f t="shared" si="13"/>
        <v>858.44999999999993</v>
      </c>
      <c r="E30" s="6">
        <f t="shared" si="14"/>
        <v>972.91</v>
      </c>
      <c r="F30" s="6">
        <f t="shared" si="15"/>
        <v>1144.5999999999999</v>
      </c>
      <c r="G30" s="6">
        <f t="shared" si="16"/>
        <v>1259.06</v>
      </c>
      <c r="H30" s="6">
        <f t="shared" si="17"/>
        <v>1430.75</v>
      </c>
      <c r="I30" s="6">
        <f t="shared" si="18"/>
        <v>1545.2099999999998</v>
      </c>
      <c r="J30" s="6">
        <f t="shared" si="19"/>
        <v>1716.8999999999999</v>
      </c>
      <c r="K30" s="6">
        <f t="shared" si="20"/>
        <v>1888.59</v>
      </c>
      <c r="L30" s="27">
        <f t="shared" si="21"/>
        <v>2003.05</v>
      </c>
    </row>
    <row r="31" spans="1:14" x14ac:dyDescent="0.25">
      <c r="A31" s="20">
        <v>60</v>
      </c>
      <c r="B31" s="6">
        <f t="shared" si="11"/>
        <v>582</v>
      </c>
      <c r="C31" s="6">
        <f t="shared" si="12"/>
        <v>698.4</v>
      </c>
      <c r="D31" s="6">
        <f t="shared" si="13"/>
        <v>872.99999999999989</v>
      </c>
      <c r="E31" s="6">
        <f t="shared" si="14"/>
        <v>989.4</v>
      </c>
      <c r="F31" s="6">
        <f t="shared" si="15"/>
        <v>1164</v>
      </c>
      <c r="G31" s="6">
        <f t="shared" si="16"/>
        <v>1280.3999999999999</v>
      </c>
      <c r="H31" s="6">
        <f t="shared" si="17"/>
        <v>1455</v>
      </c>
      <c r="I31" s="6">
        <f t="shared" si="18"/>
        <v>1571.3999999999999</v>
      </c>
      <c r="J31" s="6">
        <f t="shared" si="19"/>
        <v>1745.9999999999998</v>
      </c>
      <c r="K31" s="6">
        <f t="shared" si="20"/>
        <v>1920.6</v>
      </c>
      <c r="L31" s="27">
        <f t="shared" si="21"/>
        <v>2036.9999999999998</v>
      </c>
    </row>
    <row r="32" spans="1:14" x14ac:dyDescent="0.25">
      <c r="A32" s="20">
        <v>63</v>
      </c>
      <c r="B32" s="6">
        <f t="shared" si="11"/>
        <v>611.1</v>
      </c>
      <c r="C32" s="6">
        <f t="shared" si="12"/>
        <v>733.31999999999994</v>
      </c>
      <c r="D32" s="6">
        <f t="shared" si="13"/>
        <v>916.65</v>
      </c>
      <c r="E32" s="6">
        <f t="shared" si="14"/>
        <v>1038.8699999999999</v>
      </c>
      <c r="F32" s="6">
        <f t="shared" si="15"/>
        <v>1222.2</v>
      </c>
      <c r="G32" s="6">
        <f t="shared" si="16"/>
        <v>1344.42</v>
      </c>
      <c r="H32" s="6">
        <f t="shared" si="17"/>
        <v>1527.75</v>
      </c>
      <c r="I32" s="6">
        <f t="shared" si="18"/>
        <v>1649.97</v>
      </c>
      <c r="J32" s="6">
        <f t="shared" si="19"/>
        <v>1833.3</v>
      </c>
      <c r="K32" s="6">
        <f t="shared" si="20"/>
        <v>2016.6299999999999</v>
      </c>
      <c r="L32" s="27">
        <f t="shared" si="21"/>
        <v>2138.85</v>
      </c>
    </row>
    <row r="33" spans="1:12" x14ac:dyDescent="0.25">
      <c r="A33" s="20">
        <v>65</v>
      </c>
      <c r="B33" s="6">
        <f t="shared" si="11"/>
        <v>630.5</v>
      </c>
      <c r="C33" s="6">
        <f t="shared" si="12"/>
        <v>756.59999999999991</v>
      </c>
      <c r="D33" s="6">
        <f t="shared" si="13"/>
        <v>945.75</v>
      </c>
      <c r="E33" s="6">
        <f t="shared" si="14"/>
        <v>1071.8499999999999</v>
      </c>
      <c r="F33" s="6">
        <f t="shared" si="15"/>
        <v>1261</v>
      </c>
      <c r="G33" s="6">
        <f t="shared" si="16"/>
        <v>1387.1</v>
      </c>
      <c r="H33" s="6">
        <f t="shared" si="17"/>
        <v>1576.25</v>
      </c>
      <c r="I33" s="6">
        <f t="shared" si="18"/>
        <v>1702.35</v>
      </c>
      <c r="J33" s="6">
        <f t="shared" si="19"/>
        <v>1891.5</v>
      </c>
      <c r="K33" s="6">
        <f t="shared" si="20"/>
        <v>2080.65</v>
      </c>
      <c r="L33" s="27">
        <f t="shared" si="21"/>
        <v>2206.75</v>
      </c>
    </row>
    <row r="34" spans="1:12" x14ac:dyDescent="0.25">
      <c r="A34" s="20">
        <v>67</v>
      </c>
      <c r="B34" s="6">
        <f t="shared" si="11"/>
        <v>649.9</v>
      </c>
      <c r="C34" s="6">
        <f t="shared" si="12"/>
        <v>779.87999999999988</v>
      </c>
      <c r="D34" s="6">
        <f t="shared" si="13"/>
        <v>974.84999999999991</v>
      </c>
      <c r="E34" s="6">
        <f t="shared" si="14"/>
        <v>1104.83</v>
      </c>
      <c r="F34" s="6">
        <f t="shared" si="15"/>
        <v>1299.8</v>
      </c>
      <c r="G34" s="6">
        <f t="shared" si="16"/>
        <v>1429.78</v>
      </c>
      <c r="H34" s="6">
        <f t="shared" si="17"/>
        <v>1624.7499999999998</v>
      </c>
      <c r="I34" s="6">
        <f t="shared" si="18"/>
        <v>1754.7299999999998</v>
      </c>
      <c r="J34" s="6">
        <f t="shared" si="19"/>
        <v>1949.6999999999998</v>
      </c>
      <c r="K34" s="6">
        <f t="shared" si="20"/>
        <v>2144.6699999999996</v>
      </c>
      <c r="L34" s="27">
        <f t="shared" si="21"/>
        <v>2274.6499999999996</v>
      </c>
    </row>
    <row r="35" spans="1:12" x14ac:dyDescent="0.25">
      <c r="A35" s="20">
        <v>69</v>
      </c>
      <c r="B35" s="6">
        <f t="shared" si="11"/>
        <v>669.3</v>
      </c>
      <c r="C35" s="6">
        <f t="shared" si="12"/>
        <v>803.15999999999985</v>
      </c>
      <c r="D35" s="6">
        <f t="shared" si="13"/>
        <v>1003.9499999999999</v>
      </c>
      <c r="E35" s="6">
        <f t="shared" si="14"/>
        <v>1137.81</v>
      </c>
      <c r="F35" s="6">
        <f t="shared" si="15"/>
        <v>1338.6</v>
      </c>
      <c r="G35" s="6">
        <f t="shared" si="16"/>
        <v>1472.4599999999998</v>
      </c>
      <c r="H35" s="6">
        <f t="shared" si="17"/>
        <v>1673.2499999999998</v>
      </c>
      <c r="I35" s="6">
        <f t="shared" si="18"/>
        <v>1807.11</v>
      </c>
      <c r="J35" s="6">
        <f t="shared" si="19"/>
        <v>2007.8999999999999</v>
      </c>
      <c r="K35" s="6">
        <f t="shared" si="20"/>
        <v>2208.6899999999996</v>
      </c>
      <c r="L35" s="27">
        <f t="shared" si="21"/>
        <v>2342.5499999999997</v>
      </c>
    </row>
    <row r="36" spans="1:12" x14ac:dyDescent="0.25">
      <c r="A36" s="20">
        <v>70</v>
      </c>
      <c r="B36" s="6">
        <f t="shared" si="11"/>
        <v>678.99999999999989</v>
      </c>
      <c r="C36" s="6">
        <f t="shared" si="12"/>
        <v>814.8</v>
      </c>
      <c r="D36" s="6">
        <f t="shared" si="13"/>
        <v>1018.4999999999999</v>
      </c>
      <c r="E36" s="6">
        <f t="shared" si="14"/>
        <v>1154.3</v>
      </c>
      <c r="F36" s="6">
        <f t="shared" si="15"/>
        <v>1357.9999999999998</v>
      </c>
      <c r="G36" s="6">
        <f t="shared" si="16"/>
        <v>1493.7999999999997</v>
      </c>
      <c r="H36" s="6">
        <f t="shared" si="17"/>
        <v>1697.4999999999998</v>
      </c>
      <c r="I36" s="6">
        <f t="shared" si="18"/>
        <v>1833.2999999999997</v>
      </c>
      <c r="J36" s="6">
        <f t="shared" si="19"/>
        <v>2036.9999999999998</v>
      </c>
      <c r="K36" s="6">
        <f t="shared" si="20"/>
        <v>2240.6999999999998</v>
      </c>
      <c r="L36" s="27">
        <f t="shared" si="21"/>
        <v>2376.4999999999995</v>
      </c>
    </row>
    <row r="37" spans="1:12" x14ac:dyDescent="0.25">
      <c r="A37" s="20">
        <v>73</v>
      </c>
      <c r="B37" s="6">
        <f t="shared" si="11"/>
        <v>708.1</v>
      </c>
      <c r="C37" s="6">
        <f t="shared" si="12"/>
        <v>849.72</v>
      </c>
      <c r="D37" s="6">
        <f t="shared" si="13"/>
        <v>1062.1500000000001</v>
      </c>
      <c r="E37" s="6">
        <f t="shared" si="14"/>
        <v>1203.77</v>
      </c>
      <c r="F37" s="6">
        <f t="shared" si="15"/>
        <v>1416.2</v>
      </c>
      <c r="G37" s="6">
        <f t="shared" si="16"/>
        <v>1557.8200000000002</v>
      </c>
      <c r="H37" s="6">
        <f t="shared" si="17"/>
        <v>1770.25</v>
      </c>
      <c r="I37" s="6">
        <f t="shared" si="18"/>
        <v>1911.8700000000001</v>
      </c>
      <c r="J37" s="6">
        <f t="shared" si="19"/>
        <v>2124.3000000000002</v>
      </c>
      <c r="K37" s="6">
        <f t="shared" si="20"/>
        <v>2336.73</v>
      </c>
      <c r="L37" s="27">
        <f t="shared" si="21"/>
        <v>2478.35</v>
      </c>
    </row>
    <row r="38" spans="1:12" x14ac:dyDescent="0.25">
      <c r="A38" s="20">
        <v>75</v>
      </c>
      <c r="B38" s="6">
        <f t="shared" si="11"/>
        <v>727.5</v>
      </c>
      <c r="C38" s="6">
        <f t="shared" si="12"/>
        <v>873</v>
      </c>
      <c r="D38" s="6">
        <f t="shared" si="13"/>
        <v>1091.25</v>
      </c>
      <c r="E38" s="6">
        <f t="shared" si="14"/>
        <v>1236.75</v>
      </c>
      <c r="F38" s="6">
        <f t="shared" si="15"/>
        <v>1455</v>
      </c>
      <c r="G38" s="6">
        <f t="shared" si="16"/>
        <v>1600.5</v>
      </c>
      <c r="H38" s="6">
        <f t="shared" si="17"/>
        <v>1818.75</v>
      </c>
      <c r="I38" s="6">
        <f t="shared" si="18"/>
        <v>1964.25</v>
      </c>
      <c r="J38" s="6">
        <f t="shared" si="19"/>
        <v>2182.5</v>
      </c>
      <c r="K38" s="6">
        <f t="shared" si="20"/>
        <v>2400.75</v>
      </c>
      <c r="L38" s="27">
        <f t="shared" si="21"/>
        <v>2546.25</v>
      </c>
    </row>
    <row r="39" spans="1:12" x14ac:dyDescent="0.25">
      <c r="A39" s="20">
        <v>79</v>
      </c>
      <c r="B39" s="6">
        <f t="shared" si="11"/>
        <v>766.3</v>
      </c>
      <c r="C39" s="6">
        <f t="shared" si="12"/>
        <v>919.56</v>
      </c>
      <c r="D39" s="6">
        <f t="shared" si="13"/>
        <v>1149.4499999999998</v>
      </c>
      <c r="E39" s="6">
        <f t="shared" si="14"/>
        <v>1302.71</v>
      </c>
      <c r="F39" s="6">
        <f t="shared" si="15"/>
        <v>1532.6</v>
      </c>
      <c r="G39" s="6">
        <f t="shared" si="16"/>
        <v>1685.86</v>
      </c>
      <c r="H39" s="6">
        <f t="shared" si="17"/>
        <v>1915.75</v>
      </c>
      <c r="I39" s="6">
        <f t="shared" si="18"/>
        <v>2069.0099999999998</v>
      </c>
      <c r="J39" s="6">
        <f t="shared" si="19"/>
        <v>2298.8999999999996</v>
      </c>
      <c r="K39" s="6">
        <f t="shared" si="20"/>
        <v>2528.79</v>
      </c>
      <c r="L39" s="27">
        <f t="shared" si="21"/>
        <v>2682.0499999999997</v>
      </c>
    </row>
    <row r="40" spans="1:12" x14ac:dyDescent="0.25">
      <c r="A40" s="20">
        <v>80</v>
      </c>
      <c r="B40" s="6">
        <f t="shared" si="11"/>
        <v>776</v>
      </c>
      <c r="C40" s="6">
        <f t="shared" si="12"/>
        <v>931.19999999999993</v>
      </c>
      <c r="D40" s="6">
        <f t="shared" si="13"/>
        <v>1164</v>
      </c>
      <c r="E40" s="6">
        <f t="shared" si="14"/>
        <v>1319.1999999999998</v>
      </c>
      <c r="F40" s="6">
        <f t="shared" si="15"/>
        <v>1552</v>
      </c>
      <c r="G40" s="6">
        <f t="shared" si="16"/>
        <v>1707.1999999999998</v>
      </c>
      <c r="H40" s="6">
        <f t="shared" si="17"/>
        <v>1939.9999999999998</v>
      </c>
      <c r="I40" s="6">
        <f t="shared" si="18"/>
        <v>2095.1999999999998</v>
      </c>
      <c r="J40" s="6">
        <f t="shared" si="19"/>
        <v>2328</v>
      </c>
      <c r="K40" s="6">
        <f t="shared" si="20"/>
        <v>2560.7999999999997</v>
      </c>
      <c r="L40" s="27">
        <f t="shared" si="21"/>
        <v>2716</v>
      </c>
    </row>
    <row r="41" spans="1:12" x14ac:dyDescent="0.25">
      <c r="A41" s="20">
        <v>83</v>
      </c>
      <c r="B41" s="6">
        <f t="shared" si="11"/>
        <v>805.09999999999991</v>
      </c>
      <c r="C41" s="6">
        <f t="shared" si="12"/>
        <v>966.11999999999989</v>
      </c>
      <c r="D41" s="6">
        <f t="shared" si="13"/>
        <v>1207.6499999999999</v>
      </c>
      <c r="E41" s="6">
        <f t="shared" si="14"/>
        <v>1368.6699999999998</v>
      </c>
      <c r="F41" s="6">
        <f t="shared" si="15"/>
        <v>1610.1999999999998</v>
      </c>
      <c r="G41" s="6">
        <f t="shared" si="16"/>
        <v>1771.2199999999998</v>
      </c>
      <c r="H41" s="6">
        <f t="shared" si="17"/>
        <v>2012.7499999999998</v>
      </c>
      <c r="I41" s="6">
        <f t="shared" si="18"/>
        <v>2173.7699999999995</v>
      </c>
      <c r="J41" s="6">
        <f t="shared" si="19"/>
        <v>2415.2999999999997</v>
      </c>
      <c r="K41" s="6">
        <f t="shared" si="20"/>
        <v>2656.83</v>
      </c>
      <c r="L41" s="27">
        <f t="shared" si="21"/>
        <v>2817.8499999999995</v>
      </c>
    </row>
    <row r="42" spans="1:12" x14ac:dyDescent="0.25">
      <c r="A42" s="20">
        <v>85</v>
      </c>
      <c r="B42" s="6">
        <f t="shared" si="11"/>
        <v>824.5</v>
      </c>
      <c r="C42" s="6">
        <f t="shared" si="12"/>
        <v>989.40000000000009</v>
      </c>
      <c r="D42" s="6">
        <f t="shared" si="13"/>
        <v>1236.75</v>
      </c>
      <c r="E42" s="6">
        <f t="shared" si="14"/>
        <v>1401.65</v>
      </c>
      <c r="F42" s="6">
        <f t="shared" si="15"/>
        <v>1649</v>
      </c>
      <c r="G42" s="6">
        <f t="shared" si="16"/>
        <v>1813.9</v>
      </c>
      <c r="H42" s="6">
        <f t="shared" si="17"/>
        <v>2061.25</v>
      </c>
      <c r="I42" s="6">
        <f t="shared" si="18"/>
        <v>2226.15</v>
      </c>
      <c r="J42" s="6">
        <f t="shared" si="19"/>
        <v>2473.5</v>
      </c>
      <c r="K42" s="6">
        <f t="shared" si="20"/>
        <v>2720.85</v>
      </c>
      <c r="L42" s="27">
        <f t="shared" si="21"/>
        <v>2885.75</v>
      </c>
    </row>
    <row r="43" spans="1:12" x14ac:dyDescent="0.25">
      <c r="A43" s="20">
        <v>87</v>
      </c>
      <c r="B43" s="6">
        <f t="shared" si="11"/>
        <v>843.9</v>
      </c>
      <c r="C43" s="6">
        <f t="shared" si="12"/>
        <v>1012.6800000000001</v>
      </c>
      <c r="D43" s="6">
        <f t="shared" si="13"/>
        <v>1265.8499999999999</v>
      </c>
      <c r="E43" s="6">
        <f t="shared" si="14"/>
        <v>1434.63</v>
      </c>
      <c r="F43" s="6">
        <f t="shared" si="15"/>
        <v>1687.8</v>
      </c>
      <c r="G43" s="6">
        <f t="shared" si="16"/>
        <v>1856.58</v>
      </c>
      <c r="H43" s="6">
        <f t="shared" si="17"/>
        <v>2109.75</v>
      </c>
      <c r="I43" s="6">
        <f t="shared" si="18"/>
        <v>2278.5300000000002</v>
      </c>
      <c r="J43" s="6">
        <f t="shared" si="19"/>
        <v>2531.6999999999998</v>
      </c>
      <c r="K43" s="6">
        <f t="shared" si="20"/>
        <v>2784.87</v>
      </c>
      <c r="L43" s="27">
        <f t="shared" si="21"/>
        <v>2953.65</v>
      </c>
    </row>
    <row r="44" spans="1:12" x14ac:dyDescent="0.25">
      <c r="A44" s="20">
        <v>89</v>
      </c>
      <c r="B44" s="6">
        <f t="shared" si="11"/>
        <v>863.3</v>
      </c>
      <c r="C44" s="6">
        <f t="shared" si="12"/>
        <v>1035.96</v>
      </c>
      <c r="D44" s="6">
        <f t="shared" si="13"/>
        <v>1294.95</v>
      </c>
      <c r="E44" s="6">
        <f t="shared" si="14"/>
        <v>1467.61</v>
      </c>
      <c r="F44" s="6">
        <f t="shared" si="15"/>
        <v>1726.6</v>
      </c>
      <c r="G44" s="6">
        <f t="shared" si="16"/>
        <v>1899.26</v>
      </c>
      <c r="H44" s="6">
        <f t="shared" si="17"/>
        <v>2158.25</v>
      </c>
      <c r="I44" s="6">
        <f t="shared" si="18"/>
        <v>2330.91</v>
      </c>
      <c r="J44" s="6">
        <f t="shared" si="19"/>
        <v>2589.9</v>
      </c>
      <c r="K44" s="6">
        <f t="shared" si="20"/>
        <v>2848.89</v>
      </c>
      <c r="L44" s="27">
        <f t="shared" si="21"/>
        <v>3021.5499999999997</v>
      </c>
    </row>
    <row r="45" spans="1:12" ht="15.75" thickBot="1" x14ac:dyDescent="0.3">
      <c r="A45" s="22">
        <v>90</v>
      </c>
      <c r="B45" s="28">
        <f t="shared" si="11"/>
        <v>873</v>
      </c>
      <c r="C45" s="28">
        <f t="shared" si="12"/>
        <v>1047.5999999999999</v>
      </c>
      <c r="D45" s="28">
        <f t="shared" si="13"/>
        <v>1309.5</v>
      </c>
      <c r="E45" s="28">
        <f t="shared" si="14"/>
        <v>1484.1</v>
      </c>
      <c r="F45" s="28">
        <f t="shared" si="15"/>
        <v>1746</v>
      </c>
      <c r="G45" s="28">
        <f t="shared" si="16"/>
        <v>1920.6</v>
      </c>
      <c r="H45" s="28">
        <f t="shared" si="17"/>
        <v>2182.5</v>
      </c>
      <c r="I45" s="28">
        <f t="shared" si="18"/>
        <v>2357.1</v>
      </c>
      <c r="J45" s="28">
        <f t="shared" si="19"/>
        <v>2619</v>
      </c>
      <c r="K45" s="28">
        <f t="shared" si="20"/>
        <v>2880.9</v>
      </c>
      <c r="L45" s="29">
        <f t="shared" si="21"/>
        <v>3055.5</v>
      </c>
    </row>
  </sheetData>
  <mergeCells count="2">
    <mergeCell ref="B2:L2"/>
    <mergeCell ref="B25:L2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Masque Saisie</vt:lpstr>
      <vt:lpstr>Tableau amortissement bancaire</vt:lpstr>
      <vt:lpstr>Tarif moyen Nuitée</vt:lpstr>
      <vt:lpstr>Tarifs CA Nb de Nuits 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CRENN - U325379</dc:creator>
  <cp:lastModifiedBy>PHILIPPE CRENN - U325379</cp:lastModifiedBy>
  <dcterms:created xsi:type="dcterms:W3CDTF">2019-11-11T16:35:30Z</dcterms:created>
  <dcterms:modified xsi:type="dcterms:W3CDTF">2019-11-17T21:07:01Z</dcterms:modified>
</cp:coreProperties>
</file>